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65" tabRatio="871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externalReferences>
    <externalReference r:id="rId9"/>
  </externalReferences>
  <definedNames>
    <definedName name="_xlnm.Print_Area" localSheetId="0">'1.普通会計予算'!$A$1:$I$47</definedName>
    <definedName name="_xlnm.Print_Area" localSheetId="1">'2.公営企業会計予算'!$A$1:$AA$49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'4.公営企業会計決算'!$A$1:$AA$49</definedName>
    <definedName name="_xlnm.Print_Area" localSheetId="5">'5.三セク決算'!$A$1:$AJ$46</definedName>
  </definedNames>
  <calcPr fullCalcOnLoad="1"/>
</workbook>
</file>

<file path=xl/sharedStrings.xml><?xml version="1.0" encoding="utf-8"?>
<sst xmlns="http://schemas.openxmlformats.org/spreadsheetml/2006/main" count="520" uniqueCount="280">
  <si>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</si>
  <si>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</si>
  <si>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</si>
  <si>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</si>
  <si>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</si>
  <si>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</si>
  <si>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</si>
  <si>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</si>
  <si>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</si>
  <si>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</si>
  <si>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</si>
  <si>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</si>
  <si>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</si>
  <si>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</si>
  <si>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</si>
  <si>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</si>
  <si>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</si>
  <si>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</si>
  <si>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</si>
  <si>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</si>
  <si>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</si>
  <si>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</si>
  <si>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</si>
  <si>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</si>
  <si>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</si>
  <si>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</si>
  <si>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</si>
  <si>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</si>
  <si>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</si>
  <si>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</si>
  <si>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</si>
  <si>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</si>
  <si>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</si>
  <si>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</si>
  <si>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</si>
  <si>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</si>
  <si>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</si>
  <si>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</si>
  <si>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</si>
  <si>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</si>
  <si>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</si>
  <si>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</si>
  <si>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</si>
  <si>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</si>
  <si>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</si>
  <si>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</si>
  <si>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</si>
  <si>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</si>
  <si>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</si>
  <si>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</si>
  <si>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</si>
  <si>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</si>
  <si>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</si>
  <si>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</si>
  <si>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</si>
  <si>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</si>
  <si>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</si>
  <si>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</si>
  <si>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</si>
  <si>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</si>
  <si>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</si>
  <si>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</si>
  <si>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</si>
  <si>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</si>
  <si>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</si>
  <si>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</si>
  <si>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</si>
  <si>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</si>
  <si>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</si>
  <si>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</si>
  <si>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</si>
  <si>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</si>
  <si>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</si>
  <si>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</si>
  <si>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</si>
  <si>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</si>
  <si>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</si>
  <si>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</si>
  <si>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</si>
  <si>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</si>
  <si>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</si>
  <si>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</si>
  <si>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</si>
  <si>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</si>
  <si>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</si>
  <si>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</si>
  <si>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</si>
  <si>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</si>
  <si>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</si>
  <si>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</si>
  <si>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</si>
  <si>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</si>
  <si>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</si>
  <si>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</si>
  <si>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</si>
  <si>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</si>
  <si>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</si>
  <si>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</si>
  <si>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</si>
  <si>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</si>
  <si>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</si>
  <si>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</si>
  <si>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</si>
  <si>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</si>
  <si>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うち一般財源総額</t>
  </si>
  <si>
    <t>歳出総額</t>
  </si>
  <si>
    <t>歳入歳出差引</t>
  </si>
  <si>
    <t>翌年度への繰越財源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</si>
  <si>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</si>
  <si>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</si>
  <si>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</si>
  <si>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</si>
  <si>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</si>
  <si>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</si>
  <si>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</si>
  <si>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地方債現在高の一般財源総額比</t>
  </si>
  <si>
    <t>後年度財政負担の一般財源総額比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</si>
  <si>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</si>
  <si>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</si>
  <si>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</si>
  <si>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</si>
  <si>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</si>
  <si>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</si>
  <si>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</si>
  <si>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</si>
  <si>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</si>
  <si>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</si>
  <si>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</si>
  <si>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</si>
  <si>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</si>
  <si>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</si>
  <si>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</si>
  <si>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</si>
  <si>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</si>
  <si>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</si>
  <si>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</si>
  <si>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</si>
  <si>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</si>
  <si>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</si>
  <si>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</si>
  <si>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</si>
  <si>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</si>
  <si>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</si>
  <si>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</si>
  <si>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</si>
  <si>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</si>
  <si>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</si>
  <si>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</si>
  <si>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</si>
  <si>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</si>
  <si>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</si>
  <si>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</si>
  <si>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</si>
  <si>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</si>
  <si>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</si>
  <si>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</si>
  <si>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</si>
  <si>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</si>
  <si>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</si>
  <si>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</si>
  <si>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</si>
  <si>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</si>
  <si>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</si>
  <si>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</si>
  <si>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</si>
  <si>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</si>
  <si>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</si>
  <si>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</si>
  <si>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</si>
  <si>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</si>
  <si>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</si>
  <si>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</si>
  <si>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</si>
  <si>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</si>
  <si>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</si>
  <si>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</si>
  <si>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</si>
  <si>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</si>
  <si>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</si>
  <si>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</si>
  <si>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</si>
  <si>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</si>
  <si>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</si>
  <si>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</si>
  <si>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</si>
  <si>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</si>
  <si>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</si>
  <si>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</si>
  <si>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</si>
  <si>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</si>
  <si>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</si>
  <si>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</si>
  <si>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</si>
  <si>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</si>
  <si>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</si>
  <si>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</si>
  <si>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水道事業</t>
  </si>
  <si>
    <t>工業用水道事業</t>
  </si>
  <si>
    <t>高速電車事業</t>
  </si>
  <si>
    <t>交通事業</t>
  </si>
  <si>
    <t>電気事業</t>
  </si>
  <si>
    <t>病院</t>
  </si>
  <si>
    <t>下水道事業</t>
  </si>
  <si>
    <t>中央卸売市場</t>
  </si>
  <si>
    <t>臨海開発事業会計（宅地造成）</t>
  </si>
  <si>
    <t>港湾事業</t>
  </si>
  <si>
    <t>都市開発事業（宅地造成）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</si>
  <si>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</si>
  <si>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</si>
  <si>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</si>
  <si>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</si>
  <si>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</si>
  <si>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</si>
  <si>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</si>
  <si>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</si>
  <si>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</si>
  <si>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</si>
  <si>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 xml:space="preserve"> </t>
  </si>
  <si>
    <t>　　　　　　（単位：百万円）</t>
  </si>
  <si>
    <t>と場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</si>
  <si>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</si>
  <si>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</si>
  <si>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</si>
  <si>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</si>
  <si>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４.公営企業会計の状況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</si>
  <si>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</si>
  <si>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</si>
  <si>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</si>
  <si>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</si>
  <si>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</si>
  <si>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</si>
  <si>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</si>
  <si>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</si>
  <si>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</si>
  <si>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東京都住宅供給公社</t>
  </si>
  <si>
    <t>東京臨海高速鉄道㈱</t>
  </si>
  <si>
    <t>多摩都市モノレール㈱</t>
  </si>
  <si>
    <t>㈱多摩ニュータウン開発センター</t>
  </si>
  <si>
    <t>㈱東京臨海ホールディングス</t>
  </si>
  <si>
    <t>東京港埠頭㈱</t>
  </si>
  <si>
    <t>八丈島空港ターミナルビル㈱</t>
  </si>
  <si>
    <t>㈱東京国際フォーラム</t>
  </si>
  <si>
    <t>㈱新銀行東京</t>
  </si>
  <si>
    <t xml:space="preserve"> 東京食肉市場㈱ </t>
  </si>
  <si>
    <t>東京都地下鉄建設㈱</t>
  </si>
  <si>
    <t>東京トラフィック開発㈱</t>
  </si>
  <si>
    <t>東京交通サービス㈱</t>
  </si>
  <si>
    <r>
      <t>東京</t>
    </r>
    <r>
      <rPr>
        <sz val="11"/>
        <color indexed="10"/>
        <rFont val="明朝"/>
        <family val="1"/>
      </rPr>
      <t>都</t>
    </r>
    <r>
      <rPr>
        <sz val="11"/>
        <rFont val="明朝"/>
        <family val="1"/>
      </rPr>
      <t>下水道サービス㈱</t>
    </r>
  </si>
  <si>
    <t>東京水道サービス㈱</t>
  </si>
  <si>
    <r>
      <t>㈱P</t>
    </r>
    <r>
      <rPr>
        <sz val="11"/>
        <rFont val="明朝"/>
        <family val="1"/>
      </rPr>
      <t>UC</t>
    </r>
  </si>
  <si>
    <t>-</t>
  </si>
  <si>
    <t>－</t>
  </si>
  <si>
    <t>-</t>
  </si>
  <si>
    <t>-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</si>
  <si>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</si>
  <si>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</si>
  <si>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</si>
  <si>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</si>
  <si>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</si>
  <si>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</si>
  <si>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</si>
  <si>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</si>
  <si>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</si>
  <si>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</si>
  <si>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</si>
  <si>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</si>
  <si>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</si>
  <si>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</si>
  <si>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</si>
  <si>
    <t>うち不動産取得税</t>
  </si>
  <si>
    <t>うち固定資産税</t>
  </si>
  <si>
    <t>(a)</t>
  </si>
  <si>
    <t>実質収支</t>
  </si>
  <si>
    <r>
      <t>▲1</t>
    </r>
    <r>
      <rPr>
        <sz val="11"/>
        <rFont val="明朝"/>
        <family val="1"/>
      </rPr>
      <t>23</t>
    </r>
  </si>
  <si>
    <t>-</t>
  </si>
  <si>
    <t>(f=d+e-c)</t>
  </si>
  <si>
    <t>(e/b)</t>
  </si>
  <si>
    <t>(f/b)</t>
  </si>
  <si>
    <t>（注）原則として表示単位未満を四捨五入して端数調整していないため、合計等と一致しない場合がある。</t>
  </si>
  <si>
    <t>東京都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</si>
</sst>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0.0%"/>
    <numFmt numFmtId="228" formatCode="0_);[Red]\(0\)"/>
    <numFmt numFmtId="229" formatCode="0\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 shrinkToFit="1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5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53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vertical="center"/>
    </xf>
    <xf numFmtId="217" fontId="0" fillId="0" borderId="65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217" fontId="0" fillId="0" borderId="62" xfId="48" applyNumberFormat="1" applyFont="1" applyBorder="1" applyAlignment="1">
      <alignment horizontal="right" vertical="center"/>
    </xf>
    <xf numFmtId="218" fontId="0" fillId="0" borderId="61" xfId="48" applyNumberFormat="1" applyFon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227" fontId="0" fillId="0" borderId="0" xfId="42" applyNumberFormat="1" applyFont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8" xfId="48" applyNumberFormat="1" applyFill="1" applyBorder="1" applyAlignment="1">
      <alignment vertical="center"/>
    </xf>
    <xf numFmtId="217" fontId="0" fillId="0" borderId="44" xfId="48" applyNumberFormat="1" applyFill="1" applyBorder="1" applyAlignment="1">
      <alignment vertical="center"/>
    </xf>
    <xf numFmtId="217" fontId="0" fillId="0" borderId="28" xfId="48" applyNumberFormat="1" applyFont="1" applyBorder="1" applyAlignment="1">
      <alignment vertical="center"/>
    </xf>
    <xf numFmtId="217" fontId="0" fillId="33" borderId="68" xfId="48" applyNumberFormat="1" applyFill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69" xfId="48" applyNumberFormat="1" applyFill="1" applyBorder="1" applyAlignment="1">
      <alignment vertical="center"/>
    </xf>
    <xf numFmtId="217" fontId="0" fillId="0" borderId="27" xfId="48" applyNumberFormat="1" applyFill="1" applyBorder="1" applyAlignment="1">
      <alignment vertical="center"/>
    </xf>
    <xf numFmtId="217" fontId="0" fillId="33" borderId="69" xfId="48" applyNumberFormat="1" applyFill="1" applyBorder="1" applyAlignment="1">
      <alignment vertical="center"/>
    </xf>
    <xf numFmtId="217" fontId="0" fillId="0" borderId="69" xfId="0" applyNumberFormat="1" applyFill="1" applyBorder="1" applyAlignment="1" quotePrefix="1">
      <alignment horizontal="right" vertical="center"/>
    </xf>
    <xf numFmtId="0" fontId="0" fillId="0" borderId="41" xfId="48" applyNumberFormat="1" applyBorder="1" applyAlignment="1">
      <alignment vertical="center"/>
    </xf>
    <xf numFmtId="228" fontId="0" fillId="33" borderId="69" xfId="48" applyNumberFormat="1" applyFont="1" applyFill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70" xfId="48" applyNumberFormat="1" applyFill="1" applyBorder="1" applyAlignment="1">
      <alignment vertical="center"/>
    </xf>
    <xf numFmtId="217" fontId="0" fillId="0" borderId="51" xfId="48" applyNumberFormat="1" applyFill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33" borderId="70" xfId="48" applyNumberFormat="1" applyFill="1" applyBorder="1" applyAlignment="1">
      <alignment vertical="center"/>
    </xf>
    <xf numFmtId="217" fontId="0" fillId="0" borderId="69" xfId="0" applyNumberFormat="1" applyBorder="1" applyAlignment="1" quotePrefix="1">
      <alignment horizontal="right" vertical="center"/>
    </xf>
    <xf numFmtId="217" fontId="0" fillId="0" borderId="71" xfId="48" applyNumberFormat="1" applyFill="1" applyBorder="1" applyAlignment="1">
      <alignment vertical="center"/>
    </xf>
    <xf numFmtId="217" fontId="0" fillId="0" borderId="45" xfId="48" applyNumberFormat="1" applyFill="1" applyBorder="1" applyAlignment="1">
      <alignment vertical="center"/>
    </xf>
    <xf numFmtId="217" fontId="0" fillId="0" borderId="71" xfId="48" applyNumberFormat="1" applyBorder="1" applyAlignment="1">
      <alignment vertical="center"/>
    </xf>
    <xf numFmtId="228" fontId="0" fillId="33" borderId="41" xfId="48" applyNumberFormat="1" applyFont="1" applyFill="1" applyBorder="1" applyAlignment="1">
      <alignment vertical="center"/>
    </xf>
    <xf numFmtId="217" fontId="0" fillId="0" borderId="32" xfId="48" applyNumberFormat="1" applyFill="1" applyBorder="1" applyAlignment="1">
      <alignment vertical="center"/>
    </xf>
    <xf numFmtId="217" fontId="0" fillId="33" borderId="32" xfId="48" applyNumberFormat="1" applyFill="1" applyBorder="1" applyAlignment="1">
      <alignment vertical="center"/>
    </xf>
    <xf numFmtId="217" fontId="0" fillId="0" borderId="36" xfId="48" applyNumberFormat="1" applyFill="1" applyBorder="1" applyAlignment="1">
      <alignment vertical="center"/>
    </xf>
    <xf numFmtId="217" fontId="0" fillId="33" borderId="36" xfId="48" applyNumberFormat="1" applyFill="1" applyBorder="1" applyAlignment="1">
      <alignment vertical="center"/>
    </xf>
    <xf numFmtId="217" fontId="0" fillId="0" borderId="27" xfId="0" applyNumberFormat="1" applyFill="1" applyBorder="1" applyAlignment="1" quotePrefix="1">
      <alignment horizontal="right" vertical="center"/>
    </xf>
    <xf numFmtId="217" fontId="0" fillId="33" borderId="69" xfId="0" applyNumberFormat="1" applyFill="1" applyBorder="1" applyAlignment="1" quotePrefix="1">
      <alignment horizontal="right" vertical="center"/>
    </xf>
    <xf numFmtId="217" fontId="0" fillId="0" borderId="27" xfId="0" applyNumberFormat="1" applyBorder="1" applyAlignment="1" quotePrefix="1">
      <alignment horizontal="right" vertical="center"/>
    </xf>
    <xf numFmtId="217" fontId="0" fillId="0" borderId="72" xfId="48" applyNumberFormat="1" applyFont="1" applyBorder="1" applyAlignment="1" quotePrefix="1">
      <alignment horizontal="right" vertical="center"/>
    </xf>
    <xf numFmtId="217" fontId="0" fillId="0" borderId="72" xfId="48" applyNumberFormat="1" applyFont="1" applyFill="1" applyBorder="1" applyAlignment="1" quotePrefix="1">
      <alignment horizontal="right" vertical="center"/>
    </xf>
    <xf numFmtId="217" fontId="0" fillId="0" borderId="17" xfId="48" applyNumberFormat="1" applyFont="1" applyFill="1" applyBorder="1" applyAlignment="1" quotePrefix="1">
      <alignment horizontal="right" vertical="center"/>
    </xf>
    <xf numFmtId="217" fontId="0" fillId="33" borderId="72" xfId="48" applyNumberFormat="1" applyFont="1" applyFill="1" applyBorder="1" applyAlignment="1" quotePrefix="1">
      <alignment horizontal="right" vertical="center"/>
    </xf>
    <xf numFmtId="217" fontId="0" fillId="0" borderId="17" xfId="48" applyNumberFormat="1" applyFont="1" applyBorder="1" applyAlignment="1" quotePrefix="1">
      <alignment horizontal="right" vertical="center"/>
    </xf>
    <xf numFmtId="217" fontId="0" fillId="0" borderId="73" xfId="48" applyNumberFormat="1" applyBorder="1" applyAlignment="1">
      <alignment vertical="center"/>
    </xf>
    <xf numFmtId="217" fontId="0" fillId="0" borderId="73" xfId="48" applyNumberFormat="1" applyFill="1" applyBorder="1" applyAlignment="1">
      <alignment vertical="center"/>
    </xf>
    <xf numFmtId="217" fontId="0" fillId="0" borderId="46" xfId="48" applyNumberFormat="1" applyFill="1" applyBorder="1" applyAlignment="1">
      <alignment vertical="center"/>
    </xf>
    <xf numFmtId="217" fontId="0" fillId="33" borderId="73" xfId="48" applyNumberFormat="1" applyFill="1" applyBorder="1" applyAlignment="1">
      <alignment vertical="center"/>
    </xf>
    <xf numFmtId="217" fontId="0" fillId="33" borderId="71" xfId="48" applyNumberFormat="1" applyFill="1" applyBorder="1" applyAlignment="1">
      <alignment vertical="center"/>
    </xf>
    <xf numFmtId="217" fontId="0" fillId="0" borderId="15" xfId="48" applyNumberFormat="1" applyFill="1" applyBorder="1" applyAlignment="1">
      <alignment vertical="center"/>
    </xf>
    <xf numFmtId="217" fontId="0" fillId="0" borderId="17" xfId="48" applyNumberFormat="1" applyFill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0" fillId="33" borderId="15" xfId="48" applyNumberFormat="1" applyFill="1" applyBorder="1" applyAlignment="1">
      <alignment vertical="center"/>
    </xf>
    <xf numFmtId="217" fontId="0" fillId="33" borderId="15" xfId="48" applyNumberFormat="1" applyFon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0" xfId="48" applyNumberForma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37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0" fillId="0" borderId="29" xfId="48" applyNumberFormat="1" applyFill="1" applyBorder="1" applyAlignment="1">
      <alignment vertical="center"/>
    </xf>
    <xf numFmtId="217" fontId="0" fillId="0" borderId="19" xfId="48" applyNumberFormat="1" applyBorder="1" applyAlignment="1">
      <alignment vertical="center"/>
    </xf>
    <xf numFmtId="217" fontId="0" fillId="33" borderId="28" xfId="48" applyNumberFormat="1" applyFill="1" applyBorder="1" applyAlignment="1">
      <alignment vertical="center"/>
    </xf>
    <xf numFmtId="217" fontId="0" fillId="33" borderId="68" xfId="48" applyNumberFormat="1" applyFont="1" applyFill="1" applyBorder="1" applyAlignment="1">
      <alignment vertical="center"/>
    </xf>
    <xf numFmtId="217" fontId="0" fillId="33" borderId="44" xfId="48" applyNumberFormat="1" applyFont="1" applyFill="1" applyBorder="1" applyAlignment="1">
      <alignment vertical="center"/>
    </xf>
    <xf numFmtId="217" fontId="0" fillId="33" borderId="41" xfId="48" applyNumberFormat="1" applyFill="1" applyBorder="1" applyAlignment="1">
      <alignment vertical="center"/>
    </xf>
    <xf numFmtId="217" fontId="0" fillId="33" borderId="69" xfId="48" applyNumberFormat="1" applyFont="1" applyFill="1" applyBorder="1" applyAlignment="1">
      <alignment vertical="center"/>
    </xf>
    <xf numFmtId="217" fontId="0" fillId="33" borderId="27" xfId="48" applyNumberFormat="1" applyFont="1" applyFill="1" applyBorder="1" applyAlignment="1">
      <alignment vertical="center"/>
    </xf>
    <xf numFmtId="217" fontId="0" fillId="33" borderId="69" xfId="0" applyNumberFormat="1" applyFont="1" applyFill="1" applyBorder="1" applyAlignment="1" quotePrefix="1">
      <alignment horizontal="right" vertical="center"/>
    </xf>
    <xf numFmtId="217" fontId="0" fillId="33" borderId="18" xfId="48" applyNumberFormat="1" applyFill="1" applyBorder="1" applyAlignment="1">
      <alignment vertical="center"/>
    </xf>
    <xf numFmtId="217" fontId="0" fillId="33" borderId="70" xfId="48" applyNumberFormat="1" applyFont="1" applyFill="1" applyBorder="1" applyAlignment="1">
      <alignment vertical="center"/>
    </xf>
    <xf numFmtId="217" fontId="0" fillId="33" borderId="51" xfId="48" applyNumberFormat="1" applyFon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71" xfId="48" applyNumberFormat="1" applyFont="1" applyFill="1" applyBorder="1" applyAlignment="1">
      <alignment vertical="center"/>
    </xf>
    <xf numFmtId="217" fontId="0" fillId="33" borderId="27" xfId="0" applyNumberFormat="1" applyFont="1" applyFill="1" applyBorder="1" applyAlignment="1" quotePrefix="1">
      <alignment horizontal="right" vertical="center"/>
    </xf>
    <xf numFmtId="217" fontId="0" fillId="33" borderId="45" xfId="48" applyNumberFormat="1" applyFont="1" applyFill="1" applyBorder="1" applyAlignment="1">
      <alignment vertical="center"/>
    </xf>
    <xf numFmtId="217" fontId="0" fillId="33" borderId="32" xfId="48" applyNumberFormat="1" applyFont="1" applyFill="1" applyBorder="1" applyAlignment="1">
      <alignment vertical="center"/>
    </xf>
    <xf numFmtId="217" fontId="0" fillId="33" borderId="41" xfId="0" applyNumberFormat="1" applyFill="1" applyBorder="1" applyAlignment="1" quotePrefix="1">
      <alignment horizontal="right" vertical="center"/>
    </xf>
    <xf numFmtId="217" fontId="0" fillId="33" borderId="29" xfId="48" applyNumberFormat="1" applyFont="1" applyFill="1" applyBorder="1" applyAlignment="1" quotePrefix="1">
      <alignment horizontal="right" vertical="center"/>
    </xf>
    <xf numFmtId="217" fontId="0" fillId="33" borderId="15" xfId="48" applyNumberFormat="1" applyFont="1" applyFill="1" applyBorder="1" applyAlignment="1" quotePrefix="1">
      <alignment horizontal="right" vertical="center"/>
    </xf>
    <xf numFmtId="217" fontId="0" fillId="33" borderId="17" xfId="48" applyNumberFormat="1" applyFont="1" applyFill="1" applyBorder="1" applyAlignment="1" quotePrefix="1">
      <alignment horizontal="right" vertical="center"/>
    </xf>
    <xf numFmtId="217" fontId="0" fillId="33" borderId="72" xfId="48" applyNumberFormat="1" applyFont="1" applyFill="1" applyBorder="1" applyAlignment="1">
      <alignment horizontal="right" vertical="center"/>
    </xf>
    <xf numFmtId="217" fontId="0" fillId="0" borderId="0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73" xfId="48" applyNumberFormat="1" applyFont="1" applyBorder="1" applyAlignment="1">
      <alignment vertical="center"/>
    </xf>
    <xf numFmtId="217" fontId="0" fillId="0" borderId="73" xfId="48" applyNumberFormat="1" applyFont="1" applyFill="1" applyBorder="1" applyAlignment="1">
      <alignment vertical="center"/>
    </xf>
    <xf numFmtId="217" fontId="0" fillId="0" borderId="46" xfId="48" applyNumberFormat="1" applyFont="1" applyFill="1" applyBorder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69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70" xfId="48" applyNumberFormat="1" applyFont="1" applyBorder="1" applyAlignment="1">
      <alignment vertical="center"/>
    </xf>
    <xf numFmtId="217" fontId="0" fillId="0" borderId="70" xfId="48" applyNumberFormat="1" applyFont="1" applyFill="1" applyBorder="1" applyAlignment="1">
      <alignment vertical="center"/>
    </xf>
    <xf numFmtId="217" fontId="0" fillId="0" borderId="51" xfId="48" applyNumberFormat="1" applyFont="1" applyFill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71" xfId="48" applyNumberFormat="1" applyFont="1" applyBorder="1" applyAlignment="1">
      <alignment vertical="center"/>
    </xf>
    <xf numFmtId="217" fontId="0" fillId="0" borderId="71" xfId="48" applyNumberFormat="1" applyFont="1" applyFill="1" applyBorder="1" applyAlignment="1">
      <alignment vertical="center"/>
    </xf>
    <xf numFmtId="217" fontId="0" fillId="0" borderId="45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47" xfId="48" applyNumberFormat="1" applyBorder="1" applyAlignment="1">
      <alignment vertical="center"/>
    </xf>
    <xf numFmtId="41" fontId="0" fillId="0" borderId="4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41" fontId="0" fillId="0" borderId="50" xfId="0" applyNumberFormat="1" applyBorder="1" applyAlignment="1">
      <alignment horizontal="right" vertical="center"/>
    </xf>
    <xf numFmtId="41" fontId="0" fillId="33" borderId="38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74" xfId="48" applyNumberFormat="1" applyBorder="1" applyAlignment="1">
      <alignment horizontal="center" vertical="center"/>
    </xf>
    <xf numFmtId="217" fontId="0" fillId="0" borderId="66" xfId="48" applyNumberFormat="1" applyFill="1" applyBorder="1" applyAlignment="1">
      <alignment horizontal="center" vertical="center"/>
    </xf>
    <xf numFmtId="217" fontId="0" fillId="0" borderId="48" xfId="48" applyNumberFormat="1" applyBorder="1" applyAlignment="1">
      <alignment horizontal="right" vertical="center"/>
    </xf>
    <xf numFmtId="217" fontId="0" fillId="33" borderId="66" xfId="48" applyNumberFormat="1" applyFill="1" applyBorder="1" applyAlignment="1">
      <alignment horizontal="center" vertical="center"/>
    </xf>
    <xf numFmtId="217" fontId="0" fillId="0" borderId="70" xfId="48" applyNumberFormat="1" applyBorder="1" applyAlignment="1">
      <alignment horizontal="center" vertical="center"/>
    </xf>
    <xf numFmtId="217" fontId="0" fillId="0" borderId="18" xfId="48" applyNumberFormat="1" applyFill="1" applyBorder="1" applyAlignment="1">
      <alignment horizontal="center" vertical="center"/>
    </xf>
    <xf numFmtId="217" fontId="0" fillId="0" borderId="53" xfId="48" applyNumberFormat="1" applyBorder="1" applyAlignment="1">
      <alignment horizontal="right" vertical="center"/>
    </xf>
    <xf numFmtId="217" fontId="0" fillId="33" borderId="18" xfId="48" applyNumberFormat="1" applyFill="1" applyBorder="1" applyAlignment="1">
      <alignment horizontal="center" vertical="center"/>
    </xf>
    <xf numFmtId="217" fontId="0" fillId="0" borderId="69" xfId="48" applyNumberFormat="1" applyBorder="1" applyAlignment="1">
      <alignment horizontal="center" vertical="center"/>
    </xf>
    <xf numFmtId="217" fontId="0" fillId="0" borderId="41" xfId="48" applyNumberFormat="1" applyFill="1" applyBorder="1" applyAlignment="1">
      <alignment horizontal="center" vertical="center"/>
    </xf>
    <xf numFmtId="217" fontId="0" fillId="0" borderId="25" xfId="48" applyNumberFormat="1" applyBorder="1" applyAlignment="1">
      <alignment horizontal="right" vertical="center"/>
    </xf>
    <xf numFmtId="217" fontId="0" fillId="33" borderId="41" xfId="48" applyNumberFormat="1" applyFill="1" applyBorder="1" applyAlignment="1">
      <alignment horizontal="center" vertical="center"/>
    </xf>
    <xf numFmtId="217" fontId="0" fillId="0" borderId="41" xfId="48" applyNumberFormat="1" applyFill="1" applyBorder="1" applyAlignment="1">
      <alignment horizontal="right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69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41" xfId="48" applyNumberFormat="1" applyFont="1" applyFill="1" applyBorder="1" applyAlignment="1">
      <alignment horizontal="right" vertical="center"/>
    </xf>
    <xf numFmtId="217" fontId="0" fillId="0" borderId="25" xfId="48" applyNumberFormat="1" applyFont="1" applyBorder="1" applyAlignment="1">
      <alignment horizontal="right" vertical="center"/>
    </xf>
    <xf numFmtId="217" fontId="0" fillId="33" borderId="41" xfId="48" applyNumberFormat="1" applyFont="1" applyFill="1" applyBorder="1" applyAlignment="1">
      <alignment horizontal="center" vertical="center"/>
    </xf>
    <xf numFmtId="217" fontId="0" fillId="0" borderId="41" xfId="48" applyNumberFormat="1" applyFont="1" applyFill="1" applyBorder="1" applyAlignment="1">
      <alignment horizontal="right" vertical="center"/>
    </xf>
    <xf numFmtId="217" fontId="0" fillId="0" borderId="41" xfId="48" applyNumberFormat="1" applyFont="1" applyFill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72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29" xfId="48" applyNumberFormat="1" applyFont="1" applyFill="1" applyBorder="1" applyAlignment="1">
      <alignment horizontal="right" vertical="center"/>
    </xf>
    <xf numFmtId="217" fontId="0" fillId="0" borderId="31" xfId="48" applyNumberFormat="1" applyFont="1" applyBorder="1" applyAlignment="1">
      <alignment horizontal="right" vertical="center"/>
    </xf>
    <xf numFmtId="217" fontId="0" fillId="33" borderId="29" xfId="48" applyNumberFormat="1" applyFont="1" applyFill="1" applyBorder="1" applyAlignment="1">
      <alignment horizontal="center" vertical="center"/>
    </xf>
    <xf numFmtId="217" fontId="0" fillId="0" borderId="29" xfId="48" applyNumberFormat="1" applyFont="1" applyFill="1" applyBorder="1" applyAlignment="1">
      <alignment horizontal="right" vertical="center"/>
    </xf>
    <xf numFmtId="217" fontId="0" fillId="0" borderId="75" xfId="48" applyNumberFormat="1" applyBorder="1" applyAlignment="1">
      <alignment vertical="center"/>
    </xf>
    <xf numFmtId="217" fontId="0" fillId="0" borderId="67" xfId="48" applyNumberFormat="1" applyFill="1" applyBorder="1" applyAlignment="1">
      <alignment vertical="center"/>
    </xf>
    <xf numFmtId="217" fontId="0" fillId="0" borderId="54" xfId="48" applyNumberFormat="1" applyBorder="1" applyAlignment="1">
      <alignment horizontal="right" vertical="center"/>
    </xf>
    <xf numFmtId="217" fontId="0" fillId="33" borderId="67" xfId="48" applyNumberFormat="1" applyFill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33" borderId="41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31" xfId="48" applyNumberFormat="1" applyBorder="1" applyAlignment="1">
      <alignment horizontal="right" vertical="center"/>
    </xf>
    <xf numFmtId="217" fontId="0" fillId="33" borderId="14" xfId="48" applyNumberFormat="1" applyFill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33" borderId="20" xfId="48" applyNumberFormat="1" applyFill="1" applyBorder="1" applyAlignment="1">
      <alignment vertical="center"/>
    </xf>
    <xf numFmtId="217" fontId="0" fillId="33" borderId="33" xfId="48" applyNumberForma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horizontal="right" vertical="center"/>
    </xf>
    <xf numFmtId="217" fontId="0" fillId="0" borderId="33" xfId="48" applyNumberFormat="1" applyFont="1" applyFill="1" applyBorder="1" applyAlignment="1">
      <alignment horizontal="right" vertical="center"/>
    </xf>
    <xf numFmtId="217" fontId="0" fillId="33" borderId="33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35" xfId="48" applyNumberFormat="1" applyBorder="1" applyAlignment="1">
      <alignment vertical="center"/>
    </xf>
    <xf numFmtId="217" fontId="0" fillId="0" borderId="34" xfId="48" applyNumberFormat="1" applyFill="1" applyBorder="1" applyAlignment="1">
      <alignment vertical="center"/>
    </xf>
    <xf numFmtId="217" fontId="0" fillId="0" borderId="65" xfId="48" applyNumberFormat="1" applyBorder="1" applyAlignment="1">
      <alignment horizontal="right" vertical="center"/>
    </xf>
    <xf numFmtId="217" fontId="0" fillId="33" borderId="34" xfId="48" applyNumberFormat="1" applyFill="1" applyBorder="1" applyAlignment="1">
      <alignment vertical="center"/>
    </xf>
    <xf numFmtId="217" fontId="0" fillId="0" borderId="66" xfId="48" applyNumberFormat="1" applyBorder="1" applyAlignment="1">
      <alignment vertical="center"/>
    </xf>
    <xf numFmtId="217" fontId="0" fillId="0" borderId="56" xfId="48" applyNumberFormat="1" applyBorder="1" applyAlignment="1">
      <alignment vertical="center"/>
    </xf>
    <xf numFmtId="217" fontId="0" fillId="0" borderId="48" xfId="48" applyNumberFormat="1" applyBorder="1" applyAlignment="1">
      <alignment vertical="center"/>
    </xf>
    <xf numFmtId="217" fontId="0" fillId="0" borderId="55" xfId="48" applyNumberFormat="1" applyFill="1" applyBorder="1" applyAlignment="1">
      <alignment vertical="center"/>
    </xf>
    <xf numFmtId="217" fontId="0" fillId="33" borderId="55" xfId="48" applyNumberFormat="1" applyFill="1" applyBorder="1" applyAlignment="1">
      <alignment vertical="center"/>
    </xf>
    <xf numFmtId="217" fontId="0" fillId="0" borderId="19" xfId="48" applyNumberFormat="1" applyFill="1" applyBorder="1" applyAlignment="1">
      <alignment vertical="center"/>
    </xf>
    <xf numFmtId="217" fontId="0" fillId="0" borderId="54" xfId="48" applyNumberFormat="1" applyFill="1" applyBorder="1" applyAlignment="1">
      <alignment vertical="center"/>
    </xf>
    <xf numFmtId="217" fontId="0" fillId="0" borderId="54" xfId="48" applyNumberFormat="1" applyFill="1" applyBorder="1" applyAlignment="1">
      <alignment horizontal="right" vertical="center"/>
    </xf>
    <xf numFmtId="229" fontId="0" fillId="0" borderId="33" xfId="48" applyNumberFormat="1" applyBorder="1" applyAlignment="1">
      <alignment vertical="center"/>
    </xf>
    <xf numFmtId="217" fontId="0" fillId="0" borderId="31" xfId="48" applyNumberFormat="1" applyFill="1" applyBorder="1" applyAlignment="1">
      <alignment vertical="center"/>
    </xf>
    <xf numFmtId="217" fontId="0" fillId="0" borderId="31" xfId="48" applyNumberFormat="1" applyFill="1" applyBorder="1" applyAlignment="1">
      <alignment horizontal="right" vertical="center"/>
    </xf>
    <xf numFmtId="217" fontId="0" fillId="0" borderId="67" xfId="48" applyNumberFormat="1" applyFont="1" applyBorder="1" applyAlignment="1">
      <alignment vertical="center"/>
    </xf>
    <xf numFmtId="217" fontId="0" fillId="33" borderId="21" xfId="48" applyNumberFormat="1" applyFill="1" applyBorder="1" applyAlignment="1">
      <alignment horizontal="right" vertical="center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24" fontId="16" fillId="0" borderId="76" xfId="48" applyNumberFormat="1" applyFont="1" applyBorder="1" applyAlignment="1">
      <alignment vertical="center" textRotation="255"/>
    </xf>
    <xf numFmtId="0" fontId="14" fillId="0" borderId="77" xfId="61" applyFont="1" applyBorder="1" applyAlignment="1">
      <alignment vertical="center" textRotation="255"/>
      <protection/>
    </xf>
    <xf numFmtId="0" fontId="14" fillId="0" borderId="78" xfId="61" applyFont="1" applyBorder="1" applyAlignment="1">
      <alignment vertical="center" textRotation="255"/>
      <protection/>
    </xf>
    <xf numFmtId="0" fontId="14" fillId="0" borderId="77" xfId="61" applyFont="1" applyBorder="1" applyAlignment="1">
      <alignment vertical="center"/>
      <protection/>
    </xf>
    <xf numFmtId="0" fontId="14" fillId="0" borderId="78" xfId="61" applyFont="1" applyBorder="1" applyAlignment="1">
      <alignment vertical="center"/>
      <protection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217" fontId="0" fillId="0" borderId="45" xfId="48" applyNumberFormat="1" applyBorder="1" applyAlignment="1">
      <alignment vertical="center"/>
    </xf>
    <xf numFmtId="217" fontId="0" fillId="0" borderId="51" xfId="0" applyNumberFormat="1" applyBorder="1" applyAlignment="1">
      <alignment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4" xfId="0" applyNumberFormat="1" applyFont="1" applyFill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71" xfId="48" applyNumberFormat="1" applyBorder="1" applyAlignment="1">
      <alignment vertical="center"/>
    </xf>
    <xf numFmtId="217" fontId="0" fillId="0" borderId="70" xfId="0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33" borderId="71" xfId="48" applyNumberFormat="1" applyFill="1" applyBorder="1" applyAlignment="1">
      <alignment vertical="center"/>
    </xf>
    <xf numFmtId="217" fontId="0" fillId="33" borderId="70" xfId="0" applyNumberFormat="1" applyFill="1" applyBorder="1" applyAlignment="1">
      <alignment vertical="center"/>
    </xf>
    <xf numFmtId="217" fontId="0" fillId="0" borderId="45" xfId="48" applyNumberFormat="1" applyFill="1" applyBorder="1" applyAlignment="1">
      <alignment vertical="center"/>
    </xf>
    <xf numFmtId="217" fontId="0" fillId="0" borderId="51" xfId="0" applyNumberFormat="1" applyFill="1" applyBorder="1" applyAlignment="1">
      <alignment vertical="center"/>
    </xf>
    <xf numFmtId="217" fontId="0" fillId="0" borderId="71" xfId="48" applyNumberFormat="1" applyFill="1" applyBorder="1" applyAlignment="1">
      <alignment vertical="center"/>
    </xf>
    <xf numFmtId="217" fontId="0" fillId="0" borderId="70" xfId="0" applyNumberFormat="1" applyFill="1" applyBorder="1" applyAlignment="1">
      <alignment vertical="center"/>
    </xf>
    <xf numFmtId="224" fontId="16" fillId="0" borderId="77" xfId="48" applyNumberFormat="1" applyFont="1" applyBorder="1" applyAlignment="1">
      <alignment vertical="center" textRotation="255"/>
    </xf>
    <xf numFmtId="224" fontId="16" fillId="0" borderId="78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37" xfId="0" applyNumberFormat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0" fillId="0" borderId="27" xfId="0" applyBorder="1" applyAlignment="1">
      <alignment horizontal="left" vertical="center"/>
    </xf>
    <xf numFmtId="0" fontId="0" fillId="0" borderId="76" xfId="0" applyNumberFormat="1" applyBorder="1" applyAlignment="1">
      <alignment horizontal="center" vertical="center" textRotation="255"/>
    </xf>
    <xf numFmtId="217" fontId="0" fillId="0" borderId="50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217" fontId="0" fillId="0" borderId="50" xfId="48" applyNumberFormat="1" applyBorder="1" applyAlignment="1">
      <alignment horizontal="center" vertical="center"/>
    </xf>
    <xf numFmtId="217" fontId="0" fillId="0" borderId="53" xfId="48" applyNumberFormat="1" applyBorder="1" applyAlignment="1">
      <alignment horizontal="center" vertical="center"/>
    </xf>
    <xf numFmtId="217" fontId="0" fillId="0" borderId="40" xfId="48" applyNumberFormat="1" applyFill="1" applyBorder="1" applyAlignment="1">
      <alignment vertical="center"/>
    </xf>
    <xf numFmtId="217" fontId="0" fillId="0" borderId="18" xfId="0" applyNumberForma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18" xfId="0" applyNumberForma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217" fontId="0" fillId="0" borderId="53" xfId="48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64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33" borderId="20" xfId="0" applyNumberFormat="1" applyFont="1" applyFill="1" applyBorder="1" applyAlignment="1">
      <alignment horizontal="center" vertical="center"/>
    </xf>
    <xf numFmtId="41" fontId="0" fillId="33" borderId="64" xfId="0" applyNumberFormat="1" applyFont="1" applyFill="1" applyBorder="1" applyAlignment="1">
      <alignment horizontal="center" vertical="center"/>
    </xf>
    <xf numFmtId="41" fontId="0" fillId="33" borderId="20" xfId="0" applyNumberFormat="1" applyFont="1" applyFill="1" applyBorder="1" applyAlignment="1">
      <alignment horizontal="center" vertical="center" shrinkToFit="1"/>
    </xf>
    <xf numFmtId="41" fontId="0" fillId="33" borderId="64" xfId="0" applyNumberFormat="1" applyFont="1" applyFill="1" applyBorder="1" applyAlignment="1">
      <alignment horizontal="center" vertical="center" shrinkToFit="1"/>
    </xf>
    <xf numFmtId="41" fontId="9" fillId="33" borderId="20" xfId="0" applyNumberFormat="1" applyFont="1" applyFill="1" applyBorder="1" applyAlignment="1">
      <alignment horizontal="center" vertical="center"/>
    </xf>
    <xf numFmtId="41" fontId="9" fillId="33" borderId="64" xfId="0" applyNumberFormat="1" applyFont="1" applyFill="1" applyBorder="1" applyAlignment="1">
      <alignment horizontal="center" vertical="center"/>
    </xf>
    <xf numFmtId="41" fontId="0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6023537\AppData\Local\Microsoft\Windows\Temporary%20Internet%20Files\Content.Outlook\NTX64O87\&#12304;&#26481;&#20140;&#37117;&#12305;&#9314;&#37117;&#36947;&#24220;&#3047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普通会計予算"/>
      <sheetName val="2.公営企業会計予算"/>
      <sheetName val="3.(1)普通会計決算"/>
      <sheetName val="3.(2)財政指標等"/>
      <sheetName val="4.公営企業会計決算"/>
      <sheetName val="5.三セク決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279</v>
      </c>
      <c r="F1" s="1"/>
    </row>
    <row r="3" ht="14.25">
      <c r="A3" s="27" t="s">
        <v>93</v>
      </c>
    </row>
    <row r="5" spans="1:5" ht="13.5">
      <c r="A5" s="58" t="s">
        <v>185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186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413" t="s">
        <v>88</v>
      </c>
      <c r="B9" s="413" t="s">
        <v>90</v>
      </c>
      <c r="C9" s="55" t="s">
        <v>4</v>
      </c>
      <c r="D9" s="56"/>
      <c r="E9" s="56"/>
      <c r="F9" s="65">
        <v>5240796</v>
      </c>
      <c r="G9" s="75">
        <f>F9/$F$27*100</f>
        <v>71.24994340976268</v>
      </c>
      <c r="H9" s="66">
        <v>4954735</v>
      </c>
      <c r="I9" s="80">
        <f>(F9/H9-1)*100</f>
        <v>5.773487381262576</v>
      </c>
      <c r="K9" s="108"/>
    </row>
    <row r="10" spans="1:9" ht="18" customHeight="1">
      <c r="A10" s="414"/>
      <c r="B10" s="414"/>
      <c r="C10" s="7"/>
      <c r="D10" s="52" t="s">
        <v>23</v>
      </c>
      <c r="E10" s="53"/>
      <c r="F10" s="239">
        <f>1156951+600458</f>
        <v>1757409</v>
      </c>
      <c r="G10" s="76">
        <f aca="true" t="shared" si="0" ref="G10:G27">F10/$F$27*100</f>
        <v>23.892418594008927</v>
      </c>
      <c r="H10" s="68">
        <v>1786263</v>
      </c>
      <c r="I10" s="81">
        <f aca="true" t="shared" si="1" ref="I10:I27">(F10/H10-1)*100</f>
        <v>-1.615327642122133</v>
      </c>
    </row>
    <row r="11" spans="1:9" ht="18" customHeight="1">
      <c r="A11" s="414"/>
      <c r="B11" s="414"/>
      <c r="C11" s="7"/>
      <c r="D11" s="16"/>
      <c r="E11" s="23" t="s">
        <v>24</v>
      </c>
      <c r="F11" s="227">
        <v>800642</v>
      </c>
      <c r="G11" s="77">
        <f t="shared" si="0"/>
        <v>10.884929921233187</v>
      </c>
      <c r="H11" s="70">
        <v>788511</v>
      </c>
      <c r="I11" s="82">
        <f t="shared" si="1"/>
        <v>1.5384693428500018</v>
      </c>
    </row>
    <row r="12" spans="1:9" ht="18" customHeight="1">
      <c r="A12" s="414"/>
      <c r="B12" s="414"/>
      <c r="C12" s="7"/>
      <c r="D12" s="16"/>
      <c r="E12" s="23" t="s">
        <v>25</v>
      </c>
      <c r="F12" s="227">
        <v>734274</v>
      </c>
      <c r="G12" s="77">
        <f t="shared" si="0"/>
        <v>9.982640222450954</v>
      </c>
      <c r="H12" s="70">
        <v>769622</v>
      </c>
      <c r="I12" s="82">
        <f t="shared" si="1"/>
        <v>-4.592904049000679</v>
      </c>
    </row>
    <row r="13" spans="1:9" ht="18" customHeight="1">
      <c r="A13" s="414"/>
      <c r="B13" s="414"/>
      <c r="C13" s="7"/>
      <c r="D13" s="33"/>
      <c r="E13" s="23" t="s">
        <v>26</v>
      </c>
      <c r="F13" s="69">
        <v>11922</v>
      </c>
      <c r="G13" s="77">
        <f t="shared" si="0"/>
        <v>0.16208259686719165</v>
      </c>
      <c r="H13" s="70">
        <v>35496</v>
      </c>
      <c r="I13" s="82">
        <f t="shared" si="1"/>
        <v>-66.4131169709263</v>
      </c>
    </row>
    <row r="14" spans="1:9" ht="18" customHeight="1">
      <c r="A14" s="414"/>
      <c r="B14" s="414"/>
      <c r="C14" s="7"/>
      <c r="D14" s="61" t="s">
        <v>27</v>
      </c>
      <c r="E14" s="51"/>
      <c r="F14" s="65">
        <v>1046403</v>
      </c>
      <c r="G14" s="75">
        <f t="shared" si="0"/>
        <v>14.226112700018447</v>
      </c>
      <c r="H14" s="66">
        <v>862477</v>
      </c>
      <c r="I14" s="83">
        <f t="shared" si="1"/>
        <v>21.3253222984497</v>
      </c>
    </row>
    <row r="15" spans="1:9" ht="18" customHeight="1">
      <c r="A15" s="414"/>
      <c r="B15" s="414"/>
      <c r="C15" s="7"/>
      <c r="D15" s="16"/>
      <c r="E15" s="23" t="s">
        <v>28</v>
      </c>
      <c r="F15" s="69">
        <v>49868</v>
      </c>
      <c r="G15" s="77">
        <f t="shared" si="0"/>
        <v>0.6779680372901454</v>
      </c>
      <c r="H15" s="70">
        <v>49186</v>
      </c>
      <c r="I15" s="82">
        <f t="shared" si="1"/>
        <v>1.3865734151994547</v>
      </c>
    </row>
    <row r="16" spans="1:11" ht="18" customHeight="1">
      <c r="A16" s="414"/>
      <c r="B16" s="414"/>
      <c r="C16" s="7"/>
      <c r="D16" s="16"/>
      <c r="E16" s="29" t="s">
        <v>29</v>
      </c>
      <c r="F16" s="67">
        <v>996535</v>
      </c>
      <c r="G16" s="76">
        <f t="shared" si="0"/>
        <v>13.548144662728303</v>
      </c>
      <c r="H16" s="68">
        <v>813291</v>
      </c>
      <c r="I16" s="81">
        <f t="shared" si="1"/>
        <v>22.531172729072367</v>
      </c>
      <c r="K16" s="109"/>
    </row>
    <row r="17" spans="1:9" ht="18" customHeight="1">
      <c r="A17" s="414"/>
      <c r="B17" s="414"/>
      <c r="C17" s="7"/>
      <c r="D17" s="416" t="s">
        <v>30</v>
      </c>
      <c r="E17" s="417"/>
      <c r="F17" s="67">
        <v>672301</v>
      </c>
      <c r="G17" s="76">
        <f t="shared" si="0"/>
        <v>9.140101657138887</v>
      </c>
      <c r="H17" s="68">
        <v>583392</v>
      </c>
      <c r="I17" s="81">
        <f t="shared" si="1"/>
        <v>15.240010147550876</v>
      </c>
    </row>
    <row r="18" spans="1:9" ht="18" customHeight="1">
      <c r="A18" s="414"/>
      <c r="B18" s="414"/>
      <c r="C18" s="7"/>
      <c r="D18" s="418" t="s">
        <v>94</v>
      </c>
      <c r="E18" s="419"/>
      <c r="F18" s="69">
        <v>77061</v>
      </c>
      <c r="G18" s="77">
        <f t="shared" si="0"/>
        <v>1.0476637306813166</v>
      </c>
      <c r="H18" s="70">
        <v>66893</v>
      </c>
      <c r="I18" s="82">
        <f t="shared" si="1"/>
        <v>15.200394660128858</v>
      </c>
    </row>
    <row r="19" spans="1:26" ht="18" customHeight="1">
      <c r="A19" s="414"/>
      <c r="B19" s="414"/>
      <c r="C19" s="10"/>
      <c r="D19" s="418" t="s">
        <v>95</v>
      </c>
      <c r="E19" s="419"/>
      <c r="F19" s="107">
        <v>1178928</v>
      </c>
      <c r="G19" s="77">
        <f t="shared" si="0"/>
        <v>16.027823499366256</v>
      </c>
      <c r="H19" s="70">
        <v>1157860</v>
      </c>
      <c r="I19" s="82">
        <f t="shared" si="1"/>
        <v>1.8195636778194357</v>
      </c>
      <c r="Z19" s="2" t="s">
        <v>96</v>
      </c>
    </row>
    <row r="20" spans="1:9" ht="18" customHeight="1">
      <c r="A20" s="414"/>
      <c r="B20" s="414"/>
      <c r="C20" s="44" t="s">
        <v>5</v>
      </c>
      <c r="D20" s="43"/>
      <c r="E20" s="43"/>
      <c r="F20" s="69">
        <v>244261</v>
      </c>
      <c r="G20" s="77">
        <f t="shared" si="0"/>
        <v>3.3207899004677994</v>
      </c>
      <c r="H20" s="70">
        <v>279664</v>
      </c>
      <c r="I20" s="82">
        <f t="shared" si="1"/>
        <v>-12.659119514846385</v>
      </c>
    </row>
    <row r="21" spans="1:9" ht="18" customHeight="1">
      <c r="A21" s="414"/>
      <c r="B21" s="414"/>
      <c r="C21" s="44" t="s">
        <v>6</v>
      </c>
      <c r="D21" s="43"/>
      <c r="E21" s="43"/>
      <c r="F21" s="69">
        <v>0</v>
      </c>
      <c r="G21" s="77">
        <f t="shared" si="0"/>
        <v>0</v>
      </c>
      <c r="H21" s="70">
        <v>0</v>
      </c>
      <c r="I21" s="82" t="e">
        <f t="shared" si="1"/>
        <v>#DIV/0!</v>
      </c>
    </row>
    <row r="22" spans="1:9" ht="18" customHeight="1">
      <c r="A22" s="414"/>
      <c r="B22" s="414"/>
      <c r="C22" s="44" t="s">
        <v>31</v>
      </c>
      <c r="D22" s="43"/>
      <c r="E22" s="43"/>
      <c r="F22" s="69">
        <v>157961</v>
      </c>
      <c r="G22" s="77">
        <f t="shared" si="0"/>
        <v>2.1475196346031256</v>
      </c>
      <c r="H22" s="70">
        <v>152251</v>
      </c>
      <c r="I22" s="82">
        <f t="shared" si="1"/>
        <v>3.7503858759548425</v>
      </c>
    </row>
    <row r="23" spans="1:9" ht="18" customHeight="1">
      <c r="A23" s="414"/>
      <c r="B23" s="414"/>
      <c r="C23" s="44" t="s">
        <v>7</v>
      </c>
      <c r="D23" s="43"/>
      <c r="E23" s="43"/>
      <c r="F23" s="69">
        <v>414373</v>
      </c>
      <c r="G23" s="77">
        <f t="shared" si="0"/>
        <v>5.633505444694582</v>
      </c>
      <c r="H23" s="70">
        <v>412603</v>
      </c>
      <c r="I23" s="82">
        <f t="shared" si="1"/>
        <v>0.42898379313771606</v>
      </c>
    </row>
    <row r="24" spans="1:9" ht="18" customHeight="1">
      <c r="A24" s="414"/>
      <c r="B24" s="414"/>
      <c r="C24" s="44" t="s">
        <v>32</v>
      </c>
      <c r="D24" s="43"/>
      <c r="E24" s="43"/>
      <c r="F24" s="69">
        <v>38866</v>
      </c>
      <c r="G24" s="77">
        <f t="shared" si="0"/>
        <v>0.528393072457664</v>
      </c>
      <c r="H24" s="70">
        <v>46323</v>
      </c>
      <c r="I24" s="82">
        <f t="shared" si="1"/>
        <v>-16.097834768905294</v>
      </c>
    </row>
    <row r="25" spans="1:9" ht="18" customHeight="1">
      <c r="A25" s="414"/>
      <c r="B25" s="414"/>
      <c r="C25" s="44" t="s">
        <v>8</v>
      </c>
      <c r="D25" s="43"/>
      <c r="E25" s="43"/>
      <c r="F25" s="69">
        <v>397691</v>
      </c>
      <c r="G25" s="77">
        <f t="shared" si="0"/>
        <v>5.406709447299976</v>
      </c>
      <c r="H25" s="70">
        <v>488976</v>
      </c>
      <c r="I25" s="82">
        <f t="shared" si="1"/>
        <v>-18.66860541212657</v>
      </c>
    </row>
    <row r="26" spans="1:9" ht="18" customHeight="1">
      <c r="A26" s="414"/>
      <c r="B26" s="414"/>
      <c r="C26" s="45" t="s">
        <v>9</v>
      </c>
      <c r="D26" s="46"/>
      <c r="E26" s="46"/>
      <c r="F26" s="71">
        <f>7355509-(F9+F20+F21+F22+F23+F24+F25)</f>
        <v>861561</v>
      </c>
      <c r="G26" s="78">
        <f t="shared" si="0"/>
        <v>11.713139090714185</v>
      </c>
      <c r="H26" s="72">
        <v>899821</v>
      </c>
      <c r="I26" s="84">
        <f t="shared" si="1"/>
        <v>-4.251956778070309</v>
      </c>
    </row>
    <row r="27" spans="1:9" ht="18" customHeight="1">
      <c r="A27" s="414"/>
      <c r="B27" s="415"/>
      <c r="C27" s="47" t="s">
        <v>10</v>
      </c>
      <c r="D27" s="31"/>
      <c r="E27" s="31"/>
      <c r="F27" s="73">
        <f>SUM(F9,F20:F26)</f>
        <v>7355509</v>
      </c>
      <c r="G27" s="79">
        <f t="shared" si="0"/>
        <v>100</v>
      </c>
      <c r="H27" s="73">
        <v>7234373</v>
      </c>
      <c r="I27" s="85">
        <f t="shared" si="1"/>
        <v>1.6744505709064272</v>
      </c>
    </row>
    <row r="28" spans="1:9" ht="18" customHeight="1">
      <c r="A28" s="414"/>
      <c r="B28" s="413" t="s">
        <v>89</v>
      </c>
      <c r="C28" s="55" t="s">
        <v>11</v>
      </c>
      <c r="D28" s="56"/>
      <c r="E28" s="56"/>
      <c r="F28" s="65">
        <f>SUM(F29:F31)</f>
        <v>2176934</v>
      </c>
      <c r="G28" s="75">
        <f>F28/$F$45*100</f>
        <v>29.59596677809789</v>
      </c>
      <c r="H28" s="65">
        <v>2176408</v>
      </c>
      <c r="I28" s="86">
        <f>(F28/H28-1)*100</f>
        <v>0.024168262568413645</v>
      </c>
    </row>
    <row r="29" spans="1:9" ht="18" customHeight="1">
      <c r="A29" s="414"/>
      <c r="B29" s="414"/>
      <c r="C29" s="7"/>
      <c r="D29" s="30" t="s">
        <v>12</v>
      </c>
      <c r="E29" s="43"/>
      <c r="F29" s="69">
        <v>1537306</v>
      </c>
      <c r="G29" s="77">
        <f aca="true" t="shared" si="2" ref="G29:G45">F29/$F$45*100</f>
        <v>20.900062796469964</v>
      </c>
      <c r="H29" s="69">
        <v>1498818</v>
      </c>
      <c r="I29" s="87">
        <f aca="true" t="shared" si="3" ref="I29:I45">(F29/H29-1)*100</f>
        <v>2.5678901641159824</v>
      </c>
    </row>
    <row r="30" spans="1:9" ht="18" customHeight="1">
      <c r="A30" s="414"/>
      <c r="B30" s="414"/>
      <c r="C30" s="7"/>
      <c r="D30" s="30" t="s">
        <v>33</v>
      </c>
      <c r="E30" s="43"/>
      <c r="F30" s="69">
        <v>149569</v>
      </c>
      <c r="G30" s="77">
        <f t="shared" si="2"/>
        <v>2.033428278043029</v>
      </c>
      <c r="H30" s="69">
        <v>141852</v>
      </c>
      <c r="I30" s="87">
        <f t="shared" si="3"/>
        <v>5.440177085976927</v>
      </c>
    </row>
    <row r="31" spans="1:9" ht="18" customHeight="1">
      <c r="A31" s="414"/>
      <c r="B31" s="414"/>
      <c r="C31" s="19"/>
      <c r="D31" s="30" t="s">
        <v>13</v>
      </c>
      <c r="E31" s="43"/>
      <c r="F31" s="69">
        <v>490059</v>
      </c>
      <c r="G31" s="77">
        <f t="shared" si="2"/>
        <v>6.662475703584891</v>
      </c>
      <c r="H31" s="69">
        <v>535738</v>
      </c>
      <c r="I31" s="87">
        <f t="shared" si="3"/>
        <v>-8.526369232721965</v>
      </c>
    </row>
    <row r="32" spans="1:9" ht="18" customHeight="1">
      <c r="A32" s="414"/>
      <c r="B32" s="414"/>
      <c r="C32" s="50" t="s">
        <v>14</v>
      </c>
      <c r="D32" s="51"/>
      <c r="E32" s="51"/>
      <c r="F32" s="65">
        <f>SUM(F33:F38)+176776</f>
        <v>3940249</v>
      </c>
      <c r="G32" s="75">
        <f t="shared" si="2"/>
        <v>53.56867893166877</v>
      </c>
      <c r="H32" s="65">
        <v>3926281</v>
      </c>
      <c r="I32" s="86">
        <f t="shared" si="3"/>
        <v>0.3557565034188803</v>
      </c>
    </row>
    <row r="33" spans="1:9" ht="18" customHeight="1">
      <c r="A33" s="414"/>
      <c r="B33" s="414"/>
      <c r="C33" s="7"/>
      <c r="D33" s="30" t="s">
        <v>15</v>
      </c>
      <c r="E33" s="43"/>
      <c r="F33" s="69">
        <v>314601</v>
      </c>
      <c r="G33" s="77">
        <f t="shared" si="2"/>
        <v>4.277079941034672</v>
      </c>
      <c r="H33" s="69">
        <v>298616</v>
      </c>
      <c r="I33" s="87">
        <f t="shared" si="3"/>
        <v>5.3530286387869275</v>
      </c>
    </row>
    <row r="34" spans="1:9" ht="18" customHeight="1">
      <c r="A34" s="414"/>
      <c r="B34" s="414"/>
      <c r="C34" s="7"/>
      <c r="D34" s="30" t="s">
        <v>34</v>
      </c>
      <c r="E34" s="43"/>
      <c r="F34" s="69">
        <v>107949</v>
      </c>
      <c r="G34" s="77">
        <f t="shared" si="2"/>
        <v>1.4675938809945035</v>
      </c>
      <c r="H34" s="69">
        <v>104362</v>
      </c>
      <c r="I34" s="87">
        <f t="shared" si="3"/>
        <v>3.437074797340034</v>
      </c>
    </row>
    <row r="35" spans="1:9" ht="18" customHeight="1">
      <c r="A35" s="414"/>
      <c r="B35" s="414"/>
      <c r="C35" s="7"/>
      <c r="D35" s="30" t="s">
        <v>35</v>
      </c>
      <c r="E35" s="43"/>
      <c r="F35" s="69">
        <v>2869233</v>
      </c>
      <c r="G35" s="77">
        <f t="shared" si="2"/>
        <v>39.00794628896519</v>
      </c>
      <c r="H35" s="69">
        <v>2791708</v>
      </c>
      <c r="I35" s="87">
        <f t="shared" si="3"/>
        <v>2.7769738095817953</v>
      </c>
    </row>
    <row r="36" spans="1:9" ht="18" customHeight="1">
      <c r="A36" s="414"/>
      <c r="B36" s="414"/>
      <c r="C36" s="7"/>
      <c r="D36" s="30" t="s">
        <v>36</v>
      </c>
      <c r="E36" s="43"/>
      <c r="F36" s="69">
        <v>7617</v>
      </c>
      <c r="G36" s="77">
        <f t="shared" si="2"/>
        <v>0.10355503609607439</v>
      </c>
      <c r="H36" s="69">
        <v>7677</v>
      </c>
      <c r="I36" s="87">
        <f t="shared" si="3"/>
        <v>-0.7815552950371285</v>
      </c>
    </row>
    <row r="37" spans="1:9" ht="18" customHeight="1">
      <c r="A37" s="414"/>
      <c r="B37" s="414"/>
      <c r="C37" s="7"/>
      <c r="D37" s="30" t="s">
        <v>16</v>
      </c>
      <c r="E37" s="43"/>
      <c r="F37" s="69">
        <v>54879</v>
      </c>
      <c r="G37" s="77">
        <f t="shared" si="2"/>
        <v>0.7460938461226817</v>
      </c>
      <c r="H37" s="69">
        <v>206998</v>
      </c>
      <c r="I37" s="87">
        <f t="shared" si="3"/>
        <v>-73.48814964395791</v>
      </c>
    </row>
    <row r="38" spans="1:9" ht="18" customHeight="1">
      <c r="A38" s="414"/>
      <c r="B38" s="414"/>
      <c r="C38" s="19"/>
      <c r="D38" s="30" t="s">
        <v>37</v>
      </c>
      <c r="E38" s="43"/>
      <c r="F38" s="69">
        <f>85285+323909</f>
        <v>409194</v>
      </c>
      <c r="G38" s="77">
        <f t="shared" si="2"/>
        <v>5.56309563349049</v>
      </c>
      <c r="H38" s="69">
        <v>406866</v>
      </c>
      <c r="I38" s="87">
        <f t="shared" si="3"/>
        <v>0.5721785551016767</v>
      </c>
    </row>
    <row r="39" spans="1:9" ht="18" customHeight="1">
      <c r="A39" s="414"/>
      <c r="B39" s="414"/>
      <c r="C39" s="50" t="s">
        <v>17</v>
      </c>
      <c r="D39" s="51"/>
      <c r="E39" s="51"/>
      <c r="F39" s="65">
        <f>F40+F43</f>
        <v>1238326</v>
      </c>
      <c r="G39" s="75">
        <f t="shared" si="2"/>
        <v>16.835354290233347</v>
      </c>
      <c r="H39" s="65">
        <v>1131684</v>
      </c>
      <c r="I39" s="86">
        <f t="shared" si="3"/>
        <v>9.423301911134207</v>
      </c>
    </row>
    <row r="40" spans="1:9" ht="18" customHeight="1">
      <c r="A40" s="414"/>
      <c r="B40" s="414"/>
      <c r="C40" s="7"/>
      <c r="D40" s="52" t="s">
        <v>18</v>
      </c>
      <c r="E40" s="53"/>
      <c r="F40" s="67">
        <v>1234685</v>
      </c>
      <c r="G40" s="76">
        <f t="shared" si="2"/>
        <v>16.78585397693076</v>
      </c>
      <c r="H40" s="67">
        <v>1128417</v>
      </c>
      <c r="I40" s="88">
        <f t="shared" si="3"/>
        <v>9.417440538382538</v>
      </c>
    </row>
    <row r="41" spans="1:9" ht="18" customHeight="1">
      <c r="A41" s="414"/>
      <c r="B41" s="414"/>
      <c r="C41" s="7"/>
      <c r="D41" s="16"/>
      <c r="E41" s="104" t="s">
        <v>92</v>
      </c>
      <c r="F41" s="69">
        <f>288024+58988</f>
        <v>347012</v>
      </c>
      <c r="G41" s="77">
        <f t="shared" si="2"/>
        <v>4.717715660466189</v>
      </c>
      <c r="H41" s="69">
        <v>337859</v>
      </c>
      <c r="I41" s="89">
        <f t="shared" si="3"/>
        <v>2.709118300829627</v>
      </c>
    </row>
    <row r="42" spans="1:9" ht="18" customHeight="1">
      <c r="A42" s="414"/>
      <c r="B42" s="414"/>
      <c r="C42" s="7"/>
      <c r="D42" s="33"/>
      <c r="E42" s="32" t="s">
        <v>38</v>
      </c>
      <c r="F42" s="69">
        <v>887673</v>
      </c>
      <c r="G42" s="77">
        <f t="shared" si="2"/>
        <v>12.06813831646457</v>
      </c>
      <c r="H42" s="69">
        <v>790559</v>
      </c>
      <c r="I42" s="89">
        <f t="shared" si="3"/>
        <v>12.284219141139374</v>
      </c>
    </row>
    <row r="43" spans="1:9" ht="18" customHeight="1">
      <c r="A43" s="414"/>
      <c r="B43" s="414"/>
      <c r="C43" s="7"/>
      <c r="D43" s="30" t="s">
        <v>39</v>
      </c>
      <c r="E43" s="54"/>
      <c r="F43" s="69">
        <v>3641</v>
      </c>
      <c r="G43" s="77">
        <f t="shared" si="2"/>
        <v>0.049500313302587216</v>
      </c>
      <c r="H43" s="69">
        <v>3266</v>
      </c>
      <c r="I43" s="89">
        <f t="shared" si="3"/>
        <v>11.481935088793627</v>
      </c>
    </row>
    <row r="44" spans="1:9" ht="18" customHeight="1">
      <c r="A44" s="414"/>
      <c r="B44" s="414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415"/>
      <c r="B45" s="415"/>
      <c r="C45" s="11" t="s">
        <v>19</v>
      </c>
      <c r="D45" s="12"/>
      <c r="E45" s="12"/>
      <c r="F45" s="74">
        <f>SUM(F28,F32,F39)</f>
        <v>7355509</v>
      </c>
      <c r="G45" s="85">
        <f t="shared" si="2"/>
        <v>100</v>
      </c>
      <c r="H45" s="74">
        <f>SUM(H28,H32,H39)</f>
        <v>7234373</v>
      </c>
      <c r="I45" s="85">
        <f t="shared" si="3"/>
        <v>1.6744505709064272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5.09765625" style="2" customWidth="1"/>
    <col min="12" max="12" width="15.09765625" style="8" customWidth="1"/>
    <col min="13" max="27" width="15.09765625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tr">
        <f>'1.普通会計予算'!E1</f>
        <v>東京都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27" ht="15.75" customHeight="1">
      <c r="A5" s="31" t="s">
        <v>187</v>
      </c>
      <c r="B5" s="31"/>
      <c r="C5" s="31"/>
      <c r="D5" s="31"/>
      <c r="K5" s="37"/>
      <c r="AA5" s="37" t="s">
        <v>48</v>
      </c>
    </row>
    <row r="6" spans="1:27" ht="15.75" customHeight="1">
      <c r="A6" s="461" t="s">
        <v>49</v>
      </c>
      <c r="B6" s="462"/>
      <c r="C6" s="462"/>
      <c r="D6" s="462"/>
      <c r="E6" s="463"/>
      <c r="F6" s="456" t="s">
        <v>196</v>
      </c>
      <c r="G6" s="457"/>
      <c r="H6" s="456" t="s">
        <v>197</v>
      </c>
      <c r="I6" s="457"/>
      <c r="J6" s="456" t="s">
        <v>198</v>
      </c>
      <c r="K6" s="457"/>
      <c r="L6" s="456" t="s">
        <v>199</v>
      </c>
      <c r="M6" s="457"/>
      <c r="N6" s="456" t="s">
        <v>200</v>
      </c>
      <c r="O6" s="457"/>
      <c r="P6" s="456" t="s">
        <v>201</v>
      </c>
      <c r="Q6" s="457"/>
      <c r="R6" s="456" t="s">
        <v>202</v>
      </c>
      <c r="S6" s="457"/>
      <c r="T6" s="458" t="s">
        <v>203</v>
      </c>
      <c r="U6" s="459"/>
      <c r="V6" s="456" t="s">
        <v>204</v>
      </c>
      <c r="W6" s="457"/>
      <c r="X6" s="460" t="s">
        <v>205</v>
      </c>
      <c r="Y6" s="457"/>
      <c r="Z6" s="456" t="s">
        <v>206</v>
      </c>
      <c r="AA6" s="457"/>
    </row>
    <row r="7" spans="1:27" ht="15.75" customHeight="1">
      <c r="A7" s="464"/>
      <c r="B7" s="465"/>
      <c r="C7" s="465"/>
      <c r="D7" s="465"/>
      <c r="E7" s="466"/>
      <c r="F7" s="110" t="s">
        <v>194</v>
      </c>
      <c r="G7" s="38" t="s">
        <v>2</v>
      </c>
      <c r="H7" s="110" t="s">
        <v>194</v>
      </c>
      <c r="I7" s="38" t="s">
        <v>2</v>
      </c>
      <c r="J7" s="110" t="s">
        <v>194</v>
      </c>
      <c r="K7" s="38" t="s">
        <v>2</v>
      </c>
      <c r="L7" s="110" t="s">
        <v>194</v>
      </c>
      <c r="M7" s="38" t="s">
        <v>2</v>
      </c>
      <c r="N7" s="110" t="s">
        <v>194</v>
      </c>
      <c r="O7" s="240" t="s">
        <v>2</v>
      </c>
      <c r="P7" s="110" t="s">
        <v>194</v>
      </c>
      <c r="Q7" s="38" t="s">
        <v>2</v>
      </c>
      <c r="R7" s="110" t="s">
        <v>194</v>
      </c>
      <c r="S7" s="38" t="s">
        <v>2</v>
      </c>
      <c r="T7" s="110" t="s">
        <v>194</v>
      </c>
      <c r="U7" s="38" t="s">
        <v>2</v>
      </c>
      <c r="V7" s="110" t="s">
        <v>194</v>
      </c>
      <c r="W7" s="38" t="s">
        <v>2</v>
      </c>
      <c r="X7" s="110" t="s">
        <v>194</v>
      </c>
      <c r="Y7" s="38" t="s">
        <v>2</v>
      </c>
      <c r="Z7" s="110" t="s">
        <v>194</v>
      </c>
      <c r="AA7" s="240" t="s">
        <v>2</v>
      </c>
    </row>
    <row r="8" spans="1:27" ht="15.75" customHeight="1">
      <c r="A8" s="420" t="s">
        <v>83</v>
      </c>
      <c r="B8" s="55" t="s">
        <v>50</v>
      </c>
      <c r="C8" s="56"/>
      <c r="D8" s="56"/>
      <c r="E8" s="93" t="s">
        <v>41</v>
      </c>
      <c r="F8" s="111">
        <v>370903</v>
      </c>
      <c r="G8" s="241">
        <v>374284</v>
      </c>
      <c r="H8" s="111">
        <v>1868</v>
      </c>
      <c r="I8" s="241">
        <v>1768</v>
      </c>
      <c r="J8" s="111">
        <v>173108</v>
      </c>
      <c r="K8" s="242">
        <v>166137</v>
      </c>
      <c r="L8" s="111">
        <v>57829</v>
      </c>
      <c r="M8" s="242">
        <v>55523</v>
      </c>
      <c r="N8" s="111">
        <v>2003</v>
      </c>
      <c r="O8" s="243">
        <v>1679</v>
      </c>
      <c r="P8" s="244">
        <v>171437</v>
      </c>
      <c r="Q8" s="241">
        <v>167440</v>
      </c>
      <c r="R8" s="111">
        <f>R9+R10</f>
        <v>403882</v>
      </c>
      <c r="S8" s="241">
        <v>407448</v>
      </c>
      <c r="T8" s="111">
        <v>27081</v>
      </c>
      <c r="U8" s="241">
        <v>21042</v>
      </c>
      <c r="V8" s="111">
        <v>81226</v>
      </c>
      <c r="W8" s="245">
        <v>48992</v>
      </c>
      <c r="X8" s="111">
        <v>4708</v>
      </c>
      <c r="Y8" s="245">
        <v>4823</v>
      </c>
      <c r="Z8" s="111">
        <v>143012</v>
      </c>
      <c r="AA8" s="113">
        <v>143177</v>
      </c>
    </row>
    <row r="9" spans="1:27" ht="15.75" customHeight="1">
      <c r="A9" s="450"/>
      <c r="B9" s="8"/>
      <c r="C9" s="30" t="s">
        <v>51</v>
      </c>
      <c r="D9" s="43"/>
      <c r="E9" s="91" t="s">
        <v>42</v>
      </c>
      <c r="F9" s="70">
        <f>F8-F10</f>
        <v>370310</v>
      </c>
      <c r="G9" s="246">
        <f>G8-G10</f>
        <v>373264</v>
      </c>
      <c r="H9" s="70">
        <v>1868</v>
      </c>
      <c r="I9" s="246">
        <v>1768</v>
      </c>
      <c r="J9" s="70">
        <v>173108</v>
      </c>
      <c r="K9" s="247">
        <v>165505</v>
      </c>
      <c r="L9" s="70">
        <v>57829</v>
      </c>
      <c r="M9" s="247">
        <v>55523</v>
      </c>
      <c r="N9" s="70">
        <v>2003</v>
      </c>
      <c r="O9" s="248">
        <v>1679</v>
      </c>
      <c r="P9" s="70">
        <v>171437</v>
      </c>
      <c r="Q9" s="246">
        <v>166736</v>
      </c>
      <c r="R9" s="70">
        <f>368630+34093</f>
        <v>402723</v>
      </c>
      <c r="S9" s="246">
        <v>407448</v>
      </c>
      <c r="T9" s="70">
        <v>27081</v>
      </c>
      <c r="U9" s="246">
        <v>21042</v>
      </c>
      <c r="V9" s="70">
        <v>81226</v>
      </c>
      <c r="W9" s="249">
        <v>48992</v>
      </c>
      <c r="X9" s="70">
        <v>4708</v>
      </c>
      <c r="Y9" s="249">
        <v>4823</v>
      </c>
      <c r="Z9" s="70">
        <v>143012</v>
      </c>
      <c r="AA9" s="117">
        <v>143177</v>
      </c>
    </row>
    <row r="10" spans="1:27" ht="15.75" customHeight="1">
      <c r="A10" s="450"/>
      <c r="B10" s="10"/>
      <c r="C10" s="30" t="s">
        <v>52</v>
      </c>
      <c r="D10" s="43"/>
      <c r="E10" s="91" t="s">
        <v>43</v>
      </c>
      <c r="F10" s="70">
        <v>593</v>
      </c>
      <c r="G10" s="246">
        <v>1020</v>
      </c>
      <c r="H10" s="70"/>
      <c r="I10" s="246">
        <v>0</v>
      </c>
      <c r="J10" s="70">
        <v>0</v>
      </c>
      <c r="K10" s="250">
        <v>632</v>
      </c>
      <c r="L10" s="70">
        <v>0</v>
      </c>
      <c r="M10" s="247">
        <v>0</v>
      </c>
      <c r="N10" s="70">
        <v>0</v>
      </c>
      <c r="O10" s="248">
        <v>0</v>
      </c>
      <c r="P10" s="70">
        <v>0</v>
      </c>
      <c r="Q10" s="246">
        <v>704</v>
      </c>
      <c r="R10" s="70">
        <v>1159</v>
      </c>
      <c r="S10" s="246">
        <v>0</v>
      </c>
      <c r="T10" s="70">
        <v>0</v>
      </c>
      <c r="U10" s="246">
        <v>0</v>
      </c>
      <c r="V10" s="251">
        <v>0</v>
      </c>
      <c r="W10" s="252">
        <v>0</v>
      </c>
      <c r="X10" s="251">
        <v>0</v>
      </c>
      <c r="Y10" s="252">
        <v>0</v>
      </c>
      <c r="Z10" s="70">
        <v>0</v>
      </c>
      <c r="AA10" s="117">
        <v>0</v>
      </c>
    </row>
    <row r="11" spans="1:27" ht="15.75" customHeight="1">
      <c r="A11" s="450"/>
      <c r="B11" s="50" t="s">
        <v>53</v>
      </c>
      <c r="C11" s="63"/>
      <c r="D11" s="63"/>
      <c r="E11" s="90" t="s">
        <v>44</v>
      </c>
      <c r="F11" s="119">
        <v>337568</v>
      </c>
      <c r="G11" s="253">
        <v>331357</v>
      </c>
      <c r="H11" s="119">
        <v>1868</v>
      </c>
      <c r="I11" s="253">
        <v>1768</v>
      </c>
      <c r="J11" s="119">
        <v>153042</v>
      </c>
      <c r="K11" s="254">
        <v>149332</v>
      </c>
      <c r="L11" s="119">
        <v>60364</v>
      </c>
      <c r="M11" s="254">
        <v>57258</v>
      </c>
      <c r="N11" s="119">
        <v>1451</v>
      </c>
      <c r="O11" s="255">
        <v>1291</v>
      </c>
      <c r="P11" s="119">
        <v>174496</v>
      </c>
      <c r="Q11" s="253">
        <v>166736</v>
      </c>
      <c r="R11" s="119">
        <f>R12+R13</f>
        <v>365302</v>
      </c>
      <c r="S11" s="253">
        <v>371600</v>
      </c>
      <c r="T11" s="119">
        <v>149507</v>
      </c>
      <c r="U11" s="253">
        <v>23154</v>
      </c>
      <c r="V11" s="256">
        <v>84748</v>
      </c>
      <c r="W11" s="257">
        <v>48435</v>
      </c>
      <c r="X11" s="119">
        <v>4110</v>
      </c>
      <c r="Y11" s="257">
        <v>3591</v>
      </c>
      <c r="Z11" s="119">
        <v>143008</v>
      </c>
      <c r="AA11" s="122">
        <v>143175</v>
      </c>
    </row>
    <row r="12" spans="1:27" ht="15.75" customHeight="1">
      <c r="A12" s="450"/>
      <c r="B12" s="7"/>
      <c r="C12" s="30" t="s">
        <v>54</v>
      </c>
      <c r="D12" s="43"/>
      <c r="E12" s="91" t="s">
        <v>45</v>
      </c>
      <c r="F12" s="119">
        <f>F11-F13</f>
        <v>335659</v>
      </c>
      <c r="G12" s="246">
        <f>G11-G13</f>
        <v>329448</v>
      </c>
      <c r="H12" s="119">
        <v>1868</v>
      </c>
      <c r="I12" s="253">
        <v>1768</v>
      </c>
      <c r="J12" s="119">
        <v>153042</v>
      </c>
      <c r="K12" s="254">
        <v>149332</v>
      </c>
      <c r="L12" s="119">
        <v>60339</v>
      </c>
      <c r="M12" s="247">
        <v>57237</v>
      </c>
      <c r="N12" s="119">
        <v>1451</v>
      </c>
      <c r="O12" s="248">
        <v>1291</v>
      </c>
      <c r="P12" s="119">
        <v>171437</v>
      </c>
      <c r="Q12" s="246">
        <v>166736</v>
      </c>
      <c r="R12" s="119">
        <f>330524+34778</f>
        <v>365302</v>
      </c>
      <c r="S12" s="246">
        <v>369997</v>
      </c>
      <c r="T12" s="119">
        <v>37207</v>
      </c>
      <c r="U12" s="246">
        <v>23154</v>
      </c>
      <c r="V12" s="119">
        <v>78186</v>
      </c>
      <c r="W12" s="249">
        <v>48435</v>
      </c>
      <c r="X12" s="119">
        <v>4110</v>
      </c>
      <c r="Y12" s="249">
        <v>3591</v>
      </c>
      <c r="Z12" s="119">
        <v>143008</v>
      </c>
      <c r="AA12" s="117">
        <v>143175</v>
      </c>
    </row>
    <row r="13" spans="1:27" ht="15.75" customHeight="1">
      <c r="A13" s="450"/>
      <c r="B13" s="8"/>
      <c r="C13" s="52" t="s">
        <v>55</v>
      </c>
      <c r="D13" s="53"/>
      <c r="E13" s="95" t="s">
        <v>46</v>
      </c>
      <c r="F13" s="118">
        <v>1909</v>
      </c>
      <c r="G13" s="147">
        <v>1909</v>
      </c>
      <c r="H13" s="118">
        <v>0</v>
      </c>
      <c r="I13" s="258">
        <v>0</v>
      </c>
      <c r="J13" s="118">
        <v>0</v>
      </c>
      <c r="K13" s="250">
        <v>0</v>
      </c>
      <c r="L13" s="118">
        <v>25</v>
      </c>
      <c r="M13" s="259">
        <v>21</v>
      </c>
      <c r="N13" s="118">
        <v>0</v>
      </c>
      <c r="O13" s="260">
        <v>0</v>
      </c>
      <c r="P13" s="118">
        <v>3059</v>
      </c>
      <c r="Q13" s="261">
        <v>0</v>
      </c>
      <c r="R13" s="118">
        <v>0</v>
      </c>
      <c r="S13" s="261">
        <v>1603</v>
      </c>
      <c r="T13" s="118">
        <v>112300</v>
      </c>
      <c r="U13" s="261">
        <v>0</v>
      </c>
      <c r="V13" s="118">
        <v>6562</v>
      </c>
      <c r="W13" s="252">
        <v>0</v>
      </c>
      <c r="X13" s="262">
        <v>0</v>
      </c>
      <c r="Y13" s="252">
        <v>0</v>
      </c>
      <c r="Z13" s="118">
        <v>0</v>
      </c>
      <c r="AA13" s="125">
        <v>0</v>
      </c>
    </row>
    <row r="14" spans="1:27" ht="15.75" customHeight="1">
      <c r="A14" s="450"/>
      <c r="B14" s="44" t="s">
        <v>56</v>
      </c>
      <c r="C14" s="43"/>
      <c r="D14" s="43"/>
      <c r="E14" s="91" t="s">
        <v>207</v>
      </c>
      <c r="F14" s="70">
        <f aca="true" t="shared" si="0" ref="F14:X15">F9-F12</f>
        <v>34651</v>
      </c>
      <c r="G14" s="115">
        <f t="shared" si="0"/>
        <v>43816</v>
      </c>
      <c r="H14" s="70">
        <f t="shared" si="0"/>
        <v>0</v>
      </c>
      <c r="I14" s="115">
        <f t="shared" si="0"/>
        <v>0</v>
      </c>
      <c r="J14" s="70">
        <f t="shared" si="0"/>
        <v>20066</v>
      </c>
      <c r="K14" s="263">
        <f t="shared" si="0"/>
        <v>16173</v>
      </c>
      <c r="L14" s="70">
        <f t="shared" si="0"/>
        <v>-2510</v>
      </c>
      <c r="M14" s="263">
        <f t="shared" si="0"/>
        <v>-1714</v>
      </c>
      <c r="N14" s="70">
        <f t="shared" si="0"/>
        <v>552</v>
      </c>
      <c r="O14" s="248">
        <f t="shared" si="0"/>
        <v>388</v>
      </c>
      <c r="P14" s="70">
        <f t="shared" si="0"/>
        <v>0</v>
      </c>
      <c r="Q14" s="115">
        <f t="shared" si="0"/>
        <v>0</v>
      </c>
      <c r="R14" s="70">
        <f t="shared" si="0"/>
        <v>37421</v>
      </c>
      <c r="S14" s="115">
        <f t="shared" si="0"/>
        <v>37451</v>
      </c>
      <c r="T14" s="70">
        <f t="shared" si="0"/>
        <v>-10126</v>
      </c>
      <c r="U14" s="115">
        <f t="shared" si="0"/>
        <v>-2112</v>
      </c>
      <c r="V14" s="70">
        <f t="shared" si="0"/>
        <v>3040</v>
      </c>
      <c r="W14" s="264">
        <f t="shared" si="0"/>
        <v>557</v>
      </c>
      <c r="X14" s="70">
        <f t="shared" si="0"/>
        <v>598</v>
      </c>
      <c r="Y14" s="264">
        <v>1232</v>
      </c>
      <c r="Z14" s="70">
        <f>Z9-Z12</f>
        <v>4</v>
      </c>
      <c r="AA14" s="117">
        <f>AA9-AA12</f>
        <v>2</v>
      </c>
    </row>
    <row r="15" spans="1:27" ht="15.75" customHeight="1">
      <c r="A15" s="450"/>
      <c r="B15" s="44" t="s">
        <v>57</v>
      </c>
      <c r="C15" s="43"/>
      <c r="D15" s="43"/>
      <c r="E15" s="91" t="s">
        <v>208</v>
      </c>
      <c r="F15" s="70">
        <f t="shared" si="0"/>
        <v>-1316</v>
      </c>
      <c r="G15" s="115">
        <f t="shared" si="0"/>
        <v>-889</v>
      </c>
      <c r="H15" s="70">
        <f t="shared" si="0"/>
        <v>0</v>
      </c>
      <c r="I15" s="115">
        <f t="shared" si="0"/>
        <v>0</v>
      </c>
      <c r="J15" s="70">
        <f t="shared" si="0"/>
        <v>0</v>
      </c>
      <c r="K15" s="263">
        <f t="shared" si="0"/>
        <v>632</v>
      </c>
      <c r="L15" s="70">
        <f t="shared" si="0"/>
        <v>-25</v>
      </c>
      <c r="M15" s="263">
        <f t="shared" si="0"/>
        <v>-21</v>
      </c>
      <c r="N15" s="70">
        <f t="shared" si="0"/>
        <v>0</v>
      </c>
      <c r="O15" s="248">
        <f t="shared" si="0"/>
        <v>0</v>
      </c>
      <c r="P15" s="70">
        <f t="shared" si="0"/>
        <v>-3059</v>
      </c>
      <c r="Q15" s="115">
        <f t="shared" si="0"/>
        <v>704</v>
      </c>
      <c r="R15" s="70">
        <f t="shared" si="0"/>
        <v>1159</v>
      </c>
      <c r="S15" s="115">
        <f t="shared" si="0"/>
        <v>-1603</v>
      </c>
      <c r="T15" s="70">
        <f t="shared" si="0"/>
        <v>-112300</v>
      </c>
      <c r="U15" s="115">
        <f t="shared" si="0"/>
        <v>0</v>
      </c>
      <c r="V15" s="70">
        <f t="shared" si="0"/>
        <v>-6562</v>
      </c>
      <c r="W15" s="264">
        <f t="shared" si="0"/>
        <v>0</v>
      </c>
      <c r="X15" s="70">
        <f t="shared" si="0"/>
        <v>0</v>
      </c>
      <c r="Y15" s="264">
        <v>0</v>
      </c>
      <c r="Z15" s="70">
        <f>Z10-Z13</f>
        <v>0</v>
      </c>
      <c r="AA15" s="117">
        <f>AA10-AA13</f>
        <v>0</v>
      </c>
    </row>
    <row r="16" spans="1:27" ht="15.75" customHeight="1">
      <c r="A16" s="450"/>
      <c r="B16" s="44" t="s">
        <v>58</v>
      </c>
      <c r="C16" s="43"/>
      <c r="D16" s="43"/>
      <c r="E16" s="91" t="s">
        <v>209</v>
      </c>
      <c r="F16" s="68">
        <f>F8-F11</f>
        <v>33335</v>
      </c>
      <c r="G16" s="147">
        <f>G8-G11</f>
        <v>42927</v>
      </c>
      <c r="H16" s="68">
        <f>H8-H11</f>
        <v>0</v>
      </c>
      <c r="I16" s="147">
        <f>I8-I11</f>
        <v>0</v>
      </c>
      <c r="J16" s="68">
        <f aca="true" t="shared" si="1" ref="J16:X16">J8-J11</f>
        <v>20066</v>
      </c>
      <c r="K16" s="265">
        <f t="shared" si="1"/>
        <v>16805</v>
      </c>
      <c r="L16" s="68">
        <f t="shared" si="1"/>
        <v>-2535</v>
      </c>
      <c r="M16" s="265">
        <f t="shared" si="1"/>
        <v>-1735</v>
      </c>
      <c r="N16" s="68">
        <f t="shared" si="1"/>
        <v>552</v>
      </c>
      <c r="O16" s="260">
        <f t="shared" si="1"/>
        <v>388</v>
      </c>
      <c r="P16" s="68">
        <f>P8-P11</f>
        <v>-3059</v>
      </c>
      <c r="Q16" s="147">
        <f>Q8-Q11</f>
        <v>704</v>
      </c>
      <c r="R16" s="68">
        <f t="shared" si="1"/>
        <v>38580</v>
      </c>
      <c r="S16" s="147">
        <f t="shared" si="1"/>
        <v>35848</v>
      </c>
      <c r="T16" s="68">
        <f t="shared" si="1"/>
        <v>-122426</v>
      </c>
      <c r="U16" s="147">
        <f t="shared" si="1"/>
        <v>-2112</v>
      </c>
      <c r="V16" s="68">
        <f t="shared" si="1"/>
        <v>-3522</v>
      </c>
      <c r="W16" s="266">
        <f t="shared" si="1"/>
        <v>557</v>
      </c>
      <c r="X16" s="68">
        <f t="shared" si="1"/>
        <v>598</v>
      </c>
      <c r="Y16" s="266">
        <v>1232</v>
      </c>
      <c r="Z16" s="68">
        <f>Z8-Z11</f>
        <v>4</v>
      </c>
      <c r="AA16" s="125">
        <f>AA8-AA11</f>
        <v>2</v>
      </c>
    </row>
    <row r="17" spans="1:27" ht="15.75" customHeight="1">
      <c r="A17" s="450"/>
      <c r="B17" s="44" t="s">
        <v>59</v>
      </c>
      <c r="C17" s="43"/>
      <c r="D17" s="43"/>
      <c r="E17" s="34"/>
      <c r="F17" s="118"/>
      <c r="G17" s="115"/>
      <c r="H17" s="118"/>
      <c r="I17" s="258"/>
      <c r="J17" s="118">
        <v>313436</v>
      </c>
      <c r="K17" s="247">
        <v>342849</v>
      </c>
      <c r="L17" s="118">
        <v>15119</v>
      </c>
      <c r="M17" s="247">
        <v>12311</v>
      </c>
      <c r="N17" s="118"/>
      <c r="O17" s="267"/>
      <c r="P17" s="118">
        <v>0</v>
      </c>
      <c r="Q17" s="258">
        <v>0</v>
      </c>
      <c r="R17" s="118"/>
      <c r="S17" s="258"/>
      <c r="T17" s="118">
        <v>129401</v>
      </c>
      <c r="U17" s="250">
        <v>9365</v>
      </c>
      <c r="V17" s="118"/>
      <c r="W17" s="268"/>
      <c r="X17" s="118"/>
      <c r="Y17" s="268"/>
      <c r="Z17" s="118"/>
      <c r="AA17" s="269"/>
    </row>
    <row r="18" spans="1:27" ht="15.75" customHeight="1">
      <c r="A18" s="451"/>
      <c r="B18" s="47" t="s">
        <v>60</v>
      </c>
      <c r="C18" s="31"/>
      <c r="D18" s="31"/>
      <c r="E18" s="17"/>
      <c r="F18" s="130">
        <v>0</v>
      </c>
      <c r="G18" s="131">
        <v>0</v>
      </c>
      <c r="H18" s="130">
        <v>0</v>
      </c>
      <c r="I18" s="270">
        <v>0</v>
      </c>
      <c r="J18" s="130">
        <v>0</v>
      </c>
      <c r="K18" s="271">
        <v>0</v>
      </c>
      <c r="L18" s="130">
        <v>0</v>
      </c>
      <c r="M18" s="271">
        <v>0</v>
      </c>
      <c r="N18" s="130">
        <v>0</v>
      </c>
      <c r="O18" s="272">
        <v>0</v>
      </c>
      <c r="P18" s="130">
        <v>0</v>
      </c>
      <c r="Q18" s="270">
        <v>0</v>
      </c>
      <c r="R18" s="130"/>
      <c r="S18" s="270">
        <v>0</v>
      </c>
      <c r="T18" s="130">
        <v>0</v>
      </c>
      <c r="U18" s="270">
        <v>0</v>
      </c>
      <c r="V18" s="130">
        <v>0</v>
      </c>
      <c r="W18" s="273">
        <v>0</v>
      </c>
      <c r="X18" s="130">
        <v>0</v>
      </c>
      <c r="Y18" s="273">
        <v>0</v>
      </c>
      <c r="Z18" s="130">
        <v>0</v>
      </c>
      <c r="AA18" s="274">
        <v>0</v>
      </c>
    </row>
    <row r="19" spans="1:27" ht="15.75" customHeight="1">
      <c r="A19" s="450" t="s">
        <v>84</v>
      </c>
      <c r="B19" s="50" t="s">
        <v>61</v>
      </c>
      <c r="C19" s="51"/>
      <c r="D19" s="51"/>
      <c r="E19" s="96"/>
      <c r="F19" s="66">
        <v>23610</v>
      </c>
      <c r="G19" s="144">
        <v>10099</v>
      </c>
      <c r="H19" s="66">
        <v>156</v>
      </c>
      <c r="I19" s="275">
        <v>301</v>
      </c>
      <c r="J19" s="66">
        <v>33357</v>
      </c>
      <c r="K19" s="276">
        <v>27652</v>
      </c>
      <c r="L19" s="66">
        <v>8475</v>
      </c>
      <c r="M19" s="276">
        <v>6572</v>
      </c>
      <c r="N19" s="66">
        <v>0</v>
      </c>
      <c r="O19" s="277">
        <v>0</v>
      </c>
      <c r="P19" s="66">
        <v>2966</v>
      </c>
      <c r="Q19" s="275">
        <v>4160</v>
      </c>
      <c r="R19" s="66">
        <f>203129+14333</f>
        <v>217462</v>
      </c>
      <c r="S19" s="275">
        <v>204737</v>
      </c>
      <c r="T19" s="66">
        <v>35697</v>
      </c>
      <c r="U19" s="275">
        <v>210250</v>
      </c>
      <c r="V19" s="66">
        <v>811</v>
      </c>
      <c r="W19" s="278">
        <v>1694</v>
      </c>
      <c r="X19" s="66">
        <v>1</v>
      </c>
      <c r="Y19" s="278">
        <v>73</v>
      </c>
      <c r="Z19" s="66">
        <v>1474</v>
      </c>
      <c r="AA19" s="134">
        <v>2196</v>
      </c>
    </row>
    <row r="20" spans="1:27" ht="15.75" customHeight="1">
      <c r="A20" s="450"/>
      <c r="B20" s="19"/>
      <c r="C20" s="30" t="s">
        <v>62</v>
      </c>
      <c r="D20" s="43"/>
      <c r="E20" s="91"/>
      <c r="F20" s="70">
        <v>17530</v>
      </c>
      <c r="G20" s="115">
        <v>4788</v>
      </c>
      <c r="H20" s="70">
        <v>0</v>
      </c>
      <c r="I20" s="246">
        <v>0</v>
      </c>
      <c r="J20" s="70">
        <v>5000</v>
      </c>
      <c r="K20" s="247">
        <v>5000</v>
      </c>
      <c r="L20" s="70">
        <v>7266</v>
      </c>
      <c r="M20" s="247">
        <v>5431</v>
      </c>
      <c r="N20" s="70">
        <v>0</v>
      </c>
      <c r="O20" s="248">
        <v>0</v>
      </c>
      <c r="P20" s="70">
        <v>2966</v>
      </c>
      <c r="Q20" s="246">
        <v>4160</v>
      </c>
      <c r="R20" s="70">
        <f>111253+2983</f>
        <v>114236</v>
      </c>
      <c r="S20" s="246">
        <f>100386+2736</f>
        <v>103122</v>
      </c>
      <c r="T20" s="70">
        <v>34162</v>
      </c>
      <c r="U20" s="246">
        <v>183633</v>
      </c>
      <c r="V20" s="70">
        <v>0</v>
      </c>
      <c r="W20" s="249">
        <v>0</v>
      </c>
      <c r="X20" s="70">
        <v>0</v>
      </c>
      <c r="Y20" s="249">
        <v>0</v>
      </c>
      <c r="Z20" s="70">
        <v>0</v>
      </c>
      <c r="AA20" s="117">
        <v>0</v>
      </c>
    </row>
    <row r="21" spans="1:27" ht="15.75" customHeight="1">
      <c r="A21" s="450"/>
      <c r="B21" s="9" t="s">
        <v>63</v>
      </c>
      <c r="C21" s="63"/>
      <c r="D21" s="63"/>
      <c r="E21" s="90" t="s">
        <v>210</v>
      </c>
      <c r="F21" s="119">
        <v>23610</v>
      </c>
      <c r="G21" s="120">
        <v>10099</v>
      </c>
      <c r="H21" s="119">
        <v>156</v>
      </c>
      <c r="I21" s="253">
        <v>301</v>
      </c>
      <c r="J21" s="119">
        <v>33357</v>
      </c>
      <c r="K21" s="254">
        <v>27652</v>
      </c>
      <c r="L21" s="119">
        <v>8475</v>
      </c>
      <c r="M21" s="254">
        <v>6572</v>
      </c>
      <c r="N21" s="119">
        <v>0</v>
      </c>
      <c r="O21" s="255">
        <v>0</v>
      </c>
      <c r="P21" s="119">
        <v>2966</v>
      </c>
      <c r="Q21" s="253">
        <v>4160</v>
      </c>
      <c r="R21" s="119">
        <f>R19</f>
        <v>217462</v>
      </c>
      <c r="S21" s="253">
        <v>204737</v>
      </c>
      <c r="T21" s="119">
        <v>35697</v>
      </c>
      <c r="U21" s="253">
        <v>210250</v>
      </c>
      <c r="V21" s="119">
        <v>811</v>
      </c>
      <c r="W21" s="257">
        <v>1694</v>
      </c>
      <c r="X21" s="119">
        <v>1</v>
      </c>
      <c r="Y21" s="257">
        <v>73</v>
      </c>
      <c r="Z21" s="119">
        <v>1474</v>
      </c>
      <c r="AA21" s="122">
        <v>2196</v>
      </c>
    </row>
    <row r="22" spans="1:27" ht="15.75" customHeight="1">
      <c r="A22" s="450"/>
      <c r="B22" s="50" t="s">
        <v>64</v>
      </c>
      <c r="C22" s="51"/>
      <c r="D22" s="51"/>
      <c r="E22" s="96" t="s">
        <v>211</v>
      </c>
      <c r="F22" s="66">
        <v>128488</v>
      </c>
      <c r="G22" s="144">
        <v>124080</v>
      </c>
      <c r="H22" s="66">
        <v>368</v>
      </c>
      <c r="I22" s="275">
        <v>401</v>
      </c>
      <c r="J22" s="66">
        <v>77357</v>
      </c>
      <c r="K22" s="276">
        <v>107004</v>
      </c>
      <c r="L22" s="66">
        <v>19515</v>
      </c>
      <c r="M22" s="276">
        <v>14434</v>
      </c>
      <c r="N22" s="66">
        <v>302</v>
      </c>
      <c r="O22" s="277">
        <v>921</v>
      </c>
      <c r="P22" s="66">
        <v>18226</v>
      </c>
      <c r="Q22" s="275">
        <v>16255</v>
      </c>
      <c r="R22" s="66">
        <f>376491+20890</f>
        <v>397381</v>
      </c>
      <c r="S22" s="275">
        <v>377207</v>
      </c>
      <c r="T22" s="66">
        <v>53514</v>
      </c>
      <c r="U22" s="275">
        <v>246984</v>
      </c>
      <c r="V22" s="66">
        <v>16919</v>
      </c>
      <c r="W22" s="278">
        <v>21837</v>
      </c>
      <c r="X22" s="66">
        <v>2065</v>
      </c>
      <c r="Y22" s="278">
        <v>5029</v>
      </c>
      <c r="Z22" s="66">
        <v>1474</v>
      </c>
      <c r="AA22" s="134">
        <v>2196</v>
      </c>
    </row>
    <row r="23" spans="1:27" ht="15.75" customHeight="1">
      <c r="A23" s="450"/>
      <c r="B23" s="7" t="s">
        <v>65</v>
      </c>
      <c r="C23" s="52" t="s">
        <v>66</v>
      </c>
      <c r="D23" s="53"/>
      <c r="E23" s="95"/>
      <c r="F23" s="68">
        <v>23595</v>
      </c>
      <c r="G23" s="147">
        <v>25576</v>
      </c>
      <c r="H23" s="68">
        <v>0</v>
      </c>
      <c r="I23" s="261">
        <v>0</v>
      </c>
      <c r="J23" s="68">
        <v>31127</v>
      </c>
      <c r="K23" s="259">
        <v>46574</v>
      </c>
      <c r="L23" s="68">
        <v>2680</v>
      </c>
      <c r="M23" s="259">
        <v>2820</v>
      </c>
      <c r="N23" s="68">
        <v>0</v>
      </c>
      <c r="O23" s="260">
        <v>0</v>
      </c>
      <c r="P23" s="68">
        <v>7911</v>
      </c>
      <c r="Q23" s="261">
        <v>5413</v>
      </c>
      <c r="R23" s="68">
        <f>171491+4484</f>
        <v>175975</v>
      </c>
      <c r="S23" s="261">
        <f>163889+4102</f>
        <v>167991</v>
      </c>
      <c r="T23" s="68">
        <v>18500</v>
      </c>
      <c r="U23" s="261">
        <v>14554</v>
      </c>
      <c r="V23" s="68">
        <v>0</v>
      </c>
      <c r="W23" s="279">
        <v>0</v>
      </c>
      <c r="X23" s="68">
        <v>214</v>
      </c>
      <c r="Y23" s="279">
        <v>293</v>
      </c>
      <c r="Z23" s="68">
        <v>0</v>
      </c>
      <c r="AA23" s="125">
        <v>0</v>
      </c>
    </row>
    <row r="24" spans="1:27" ht="15.75" customHeight="1">
      <c r="A24" s="450"/>
      <c r="B24" s="44" t="s">
        <v>212</v>
      </c>
      <c r="C24" s="43"/>
      <c r="D24" s="43"/>
      <c r="E24" s="91" t="s">
        <v>213</v>
      </c>
      <c r="F24" s="70">
        <f>F21-F22</f>
        <v>-104878</v>
      </c>
      <c r="G24" s="115">
        <f>G21-G22</f>
        <v>-113981</v>
      </c>
      <c r="H24" s="70">
        <f>H21-H22</f>
        <v>-212</v>
      </c>
      <c r="I24" s="115">
        <f>I21-I22</f>
        <v>-100</v>
      </c>
      <c r="J24" s="70">
        <f aca="true" t="shared" si="2" ref="J24:X24">J21-J22</f>
        <v>-44000</v>
      </c>
      <c r="K24" s="263">
        <f t="shared" si="2"/>
        <v>-79352</v>
      </c>
      <c r="L24" s="70">
        <f t="shared" si="2"/>
        <v>-11040</v>
      </c>
      <c r="M24" s="263">
        <f t="shared" si="2"/>
        <v>-7862</v>
      </c>
      <c r="N24" s="70">
        <f t="shared" si="2"/>
        <v>-302</v>
      </c>
      <c r="O24" s="248">
        <f t="shared" si="2"/>
        <v>-921</v>
      </c>
      <c r="P24" s="70">
        <f>P21-P22</f>
        <v>-15260</v>
      </c>
      <c r="Q24" s="115">
        <f>Q21-Q22</f>
        <v>-12095</v>
      </c>
      <c r="R24" s="70">
        <f t="shared" si="2"/>
        <v>-179919</v>
      </c>
      <c r="S24" s="115">
        <f t="shared" si="2"/>
        <v>-172470</v>
      </c>
      <c r="T24" s="70">
        <f t="shared" si="2"/>
        <v>-17817</v>
      </c>
      <c r="U24" s="115">
        <f t="shared" si="2"/>
        <v>-36734</v>
      </c>
      <c r="V24" s="70">
        <f t="shared" si="2"/>
        <v>-16108</v>
      </c>
      <c r="W24" s="264">
        <f t="shared" si="2"/>
        <v>-20143</v>
      </c>
      <c r="X24" s="70">
        <f t="shared" si="2"/>
        <v>-2064</v>
      </c>
      <c r="Y24" s="264">
        <v>-4956</v>
      </c>
      <c r="Z24" s="70">
        <f>Z21-Z22</f>
        <v>0</v>
      </c>
      <c r="AA24" s="117">
        <f>AA21-AA22</f>
        <v>0</v>
      </c>
    </row>
    <row r="25" spans="1:27" ht="15.75" customHeight="1">
      <c r="A25" s="450"/>
      <c r="B25" s="101" t="s">
        <v>67</v>
      </c>
      <c r="C25" s="53"/>
      <c r="D25" s="53"/>
      <c r="E25" s="452" t="s">
        <v>214</v>
      </c>
      <c r="F25" s="442">
        <v>104878</v>
      </c>
      <c r="G25" s="454">
        <v>113981</v>
      </c>
      <c r="H25" s="442">
        <v>212</v>
      </c>
      <c r="I25" s="440">
        <v>100</v>
      </c>
      <c r="J25" s="442">
        <v>44000</v>
      </c>
      <c r="K25" s="448">
        <v>54174</v>
      </c>
      <c r="L25" s="442">
        <v>11040</v>
      </c>
      <c r="M25" s="448">
        <v>4002</v>
      </c>
      <c r="N25" s="442">
        <v>302</v>
      </c>
      <c r="O25" s="446">
        <v>551</v>
      </c>
      <c r="P25" s="442">
        <v>15260</v>
      </c>
      <c r="Q25" s="440">
        <v>12095</v>
      </c>
      <c r="R25" s="442">
        <f>-R24</f>
        <v>179919</v>
      </c>
      <c r="S25" s="440">
        <v>172470</v>
      </c>
      <c r="T25" s="442">
        <v>17817</v>
      </c>
      <c r="U25" s="440">
        <v>36734</v>
      </c>
      <c r="V25" s="442">
        <v>16108</v>
      </c>
      <c r="W25" s="444">
        <v>20143</v>
      </c>
      <c r="X25" s="442">
        <v>2064</v>
      </c>
      <c r="Y25" s="444">
        <v>4956</v>
      </c>
      <c r="Z25" s="442">
        <v>0</v>
      </c>
      <c r="AA25" s="428">
        <v>0</v>
      </c>
    </row>
    <row r="26" spans="1:27" ht="15.75" customHeight="1">
      <c r="A26" s="450"/>
      <c r="B26" s="9" t="s">
        <v>68</v>
      </c>
      <c r="C26" s="63"/>
      <c r="D26" s="63"/>
      <c r="E26" s="453"/>
      <c r="F26" s="443"/>
      <c r="G26" s="455"/>
      <c r="H26" s="443"/>
      <c r="I26" s="441"/>
      <c r="J26" s="443"/>
      <c r="K26" s="449"/>
      <c r="L26" s="443"/>
      <c r="M26" s="449"/>
      <c r="N26" s="443"/>
      <c r="O26" s="447"/>
      <c r="P26" s="443"/>
      <c r="Q26" s="441"/>
      <c r="R26" s="443"/>
      <c r="S26" s="441"/>
      <c r="T26" s="443"/>
      <c r="U26" s="441"/>
      <c r="V26" s="443"/>
      <c r="W26" s="445"/>
      <c r="X26" s="443"/>
      <c r="Y26" s="445"/>
      <c r="Z26" s="443"/>
      <c r="AA26" s="429"/>
    </row>
    <row r="27" spans="1:27" ht="15.75" customHeight="1">
      <c r="A27" s="451"/>
      <c r="B27" s="47" t="s">
        <v>215</v>
      </c>
      <c r="C27" s="31"/>
      <c r="D27" s="31"/>
      <c r="E27" s="92" t="s">
        <v>216</v>
      </c>
      <c r="F27" s="74">
        <f>F24+F25</f>
        <v>0</v>
      </c>
      <c r="G27" s="154">
        <f>G24+G25</f>
        <v>0</v>
      </c>
      <c r="H27" s="74">
        <f>H24+H25</f>
        <v>0</v>
      </c>
      <c r="I27" s="154">
        <f>I24+I25</f>
        <v>0</v>
      </c>
      <c r="J27" s="74">
        <f aca="true" t="shared" si="3" ref="J27:X27">J24+J25</f>
        <v>0</v>
      </c>
      <c r="K27" s="280">
        <f t="shared" si="3"/>
        <v>-25178</v>
      </c>
      <c r="L27" s="74">
        <f t="shared" si="3"/>
        <v>0</v>
      </c>
      <c r="M27" s="280">
        <f t="shared" si="3"/>
        <v>-3860</v>
      </c>
      <c r="N27" s="74">
        <f t="shared" si="3"/>
        <v>0</v>
      </c>
      <c r="O27" s="281">
        <f t="shared" si="3"/>
        <v>-370</v>
      </c>
      <c r="P27" s="282" t="s">
        <v>217</v>
      </c>
      <c r="Q27" s="154">
        <f>Q24+Q25</f>
        <v>0</v>
      </c>
      <c r="R27" s="74">
        <f t="shared" si="3"/>
        <v>0</v>
      </c>
      <c r="S27" s="154">
        <f t="shared" si="3"/>
        <v>0</v>
      </c>
      <c r="T27" s="74">
        <f t="shared" si="3"/>
        <v>0</v>
      </c>
      <c r="U27" s="154">
        <f t="shared" si="3"/>
        <v>0</v>
      </c>
      <c r="V27" s="74">
        <f t="shared" si="3"/>
        <v>0</v>
      </c>
      <c r="W27" s="283">
        <f t="shared" si="3"/>
        <v>0</v>
      </c>
      <c r="X27" s="74">
        <f t="shared" si="3"/>
        <v>0</v>
      </c>
      <c r="Y27" s="284">
        <v>0</v>
      </c>
      <c r="Z27" s="74">
        <f>Z24+Z25</f>
        <v>0</v>
      </c>
      <c r="AA27" s="156">
        <f>AA24+AA25</f>
        <v>0</v>
      </c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37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38"/>
      <c r="K29" s="138"/>
      <c r="L29" s="137"/>
      <c r="M29" s="114"/>
      <c r="N29" s="114"/>
      <c r="O29" s="138" t="s">
        <v>218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38"/>
    </row>
    <row r="30" spans="1:25" ht="15.75" customHeight="1">
      <c r="A30" s="430" t="s">
        <v>69</v>
      </c>
      <c r="B30" s="431"/>
      <c r="C30" s="431"/>
      <c r="D30" s="431"/>
      <c r="E30" s="432"/>
      <c r="F30" s="436" t="s">
        <v>219</v>
      </c>
      <c r="G30" s="437"/>
      <c r="H30" s="438"/>
      <c r="I30" s="439"/>
      <c r="J30" s="438"/>
      <c r="K30" s="439"/>
      <c r="L30" s="438"/>
      <c r="M30" s="439"/>
      <c r="N30" s="438"/>
      <c r="O30" s="439"/>
      <c r="P30" s="139"/>
      <c r="Q30" s="137"/>
      <c r="R30" s="139"/>
      <c r="S30" s="137"/>
      <c r="T30" s="139"/>
      <c r="U30" s="137"/>
      <c r="V30" s="139"/>
      <c r="W30" s="137"/>
      <c r="X30" s="139"/>
      <c r="Y30" s="137"/>
    </row>
    <row r="31" spans="1:25" ht="15.75" customHeight="1">
      <c r="A31" s="433"/>
      <c r="B31" s="434"/>
      <c r="C31" s="434"/>
      <c r="D31" s="434"/>
      <c r="E31" s="435"/>
      <c r="F31" s="110" t="s">
        <v>194</v>
      </c>
      <c r="G31" s="140" t="s">
        <v>2</v>
      </c>
      <c r="H31" s="110" t="s">
        <v>194</v>
      </c>
      <c r="I31" s="140" t="s">
        <v>2</v>
      </c>
      <c r="J31" s="110" t="s">
        <v>194</v>
      </c>
      <c r="K31" s="141" t="s">
        <v>2</v>
      </c>
      <c r="L31" s="110" t="s">
        <v>194</v>
      </c>
      <c r="M31" s="140" t="s">
        <v>2</v>
      </c>
      <c r="N31" s="110" t="s">
        <v>194</v>
      </c>
      <c r="O31" s="142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420" t="s">
        <v>85</v>
      </c>
      <c r="B32" s="55" t="s">
        <v>50</v>
      </c>
      <c r="C32" s="56"/>
      <c r="D32" s="56"/>
      <c r="E32" s="15" t="s">
        <v>41</v>
      </c>
      <c r="F32" s="285">
        <v>5319</v>
      </c>
      <c r="G32" s="286">
        <v>5188</v>
      </c>
      <c r="H32" s="111"/>
      <c r="I32" s="112"/>
      <c r="J32" s="111"/>
      <c r="K32" s="113"/>
      <c r="L32" s="66"/>
      <c r="M32" s="144"/>
      <c r="N32" s="111"/>
      <c r="O32" s="145"/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421"/>
      <c r="B33" s="8"/>
      <c r="C33" s="52" t="s">
        <v>70</v>
      </c>
      <c r="D33" s="53"/>
      <c r="E33" s="99"/>
      <c r="F33" s="287">
        <v>1418</v>
      </c>
      <c r="G33" s="265">
        <v>1388</v>
      </c>
      <c r="H33" s="68"/>
      <c r="I33" s="124"/>
      <c r="J33" s="68"/>
      <c r="K33" s="125"/>
      <c r="L33" s="68"/>
      <c r="M33" s="147"/>
      <c r="N33" s="68"/>
      <c r="O33" s="123"/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421"/>
      <c r="B34" s="8"/>
      <c r="C34" s="24"/>
      <c r="D34" s="30" t="s">
        <v>71</v>
      </c>
      <c r="E34" s="94"/>
      <c r="F34" s="288">
        <v>1418</v>
      </c>
      <c r="G34" s="263">
        <v>1387</v>
      </c>
      <c r="H34" s="70"/>
      <c r="I34" s="116"/>
      <c r="J34" s="70"/>
      <c r="K34" s="117"/>
      <c r="L34" s="70"/>
      <c r="M34" s="115"/>
      <c r="N34" s="70"/>
      <c r="O34" s="126"/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421"/>
      <c r="B35" s="10"/>
      <c r="C35" s="62" t="s">
        <v>72</v>
      </c>
      <c r="D35" s="63"/>
      <c r="E35" s="100"/>
      <c r="F35" s="289">
        <v>3901</v>
      </c>
      <c r="G35" s="290">
        <v>3800</v>
      </c>
      <c r="H35" s="119"/>
      <c r="I35" s="121"/>
      <c r="J35" s="148"/>
      <c r="K35" s="149"/>
      <c r="L35" s="119"/>
      <c r="M35" s="120"/>
      <c r="N35" s="119"/>
      <c r="O35" s="135"/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421"/>
      <c r="B36" s="50" t="s">
        <v>53</v>
      </c>
      <c r="C36" s="51"/>
      <c r="D36" s="51"/>
      <c r="E36" s="15" t="s">
        <v>42</v>
      </c>
      <c r="F36" s="291">
        <v>5319</v>
      </c>
      <c r="G36" s="286">
        <v>5188</v>
      </c>
      <c r="H36" s="66"/>
      <c r="I36" s="133"/>
      <c r="J36" s="66"/>
      <c r="K36" s="134"/>
      <c r="L36" s="66"/>
      <c r="M36" s="144"/>
      <c r="N36" s="66"/>
      <c r="O36" s="132"/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421"/>
      <c r="B37" s="8"/>
      <c r="C37" s="30" t="s">
        <v>73</v>
      </c>
      <c r="D37" s="43"/>
      <c r="E37" s="94"/>
      <c r="F37" s="288">
        <v>5272</v>
      </c>
      <c r="G37" s="263">
        <v>5131</v>
      </c>
      <c r="H37" s="70"/>
      <c r="I37" s="116"/>
      <c r="J37" s="70"/>
      <c r="K37" s="117"/>
      <c r="L37" s="70"/>
      <c r="M37" s="115"/>
      <c r="N37" s="70"/>
      <c r="O37" s="126"/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421"/>
      <c r="B38" s="10"/>
      <c r="C38" s="30" t="s">
        <v>74</v>
      </c>
      <c r="D38" s="43"/>
      <c r="E38" s="94"/>
      <c r="F38" s="288">
        <v>47</v>
      </c>
      <c r="G38" s="263">
        <v>57</v>
      </c>
      <c r="H38" s="70"/>
      <c r="I38" s="116"/>
      <c r="J38" s="70"/>
      <c r="K38" s="149"/>
      <c r="L38" s="70"/>
      <c r="M38" s="115"/>
      <c r="N38" s="70"/>
      <c r="O38" s="126"/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422"/>
      <c r="B39" s="11" t="s">
        <v>75</v>
      </c>
      <c r="C39" s="12"/>
      <c r="D39" s="12"/>
      <c r="E39" s="98" t="s">
        <v>220</v>
      </c>
      <c r="F39" s="292">
        <f>F32-F36</f>
        <v>0</v>
      </c>
      <c r="G39" s="280">
        <f>G32-G36</f>
        <v>0</v>
      </c>
      <c r="H39" s="73">
        <f aca="true" t="shared" si="4" ref="H39:O39">H32-H36</f>
        <v>0</v>
      </c>
      <c r="I39" s="136">
        <f t="shared" si="4"/>
        <v>0</v>
      </c>
      <c r="J39" s="73">
        <f t="shared" si="4"/>
        <v>0</v>
      </c>
      <c r="K39" s="136">
        <f t="shared" si="4"/>
        <v>0</v>
      </c>
      <c r="L39" s="73">
        <f t="shared" si="4"/>
        <v>0</v>
      </c>
      <c r="M39" s="136">
        <f t="shared" si="4"/>
        <v>0</v>
      </c>
      <c r="N39" s="73">
        <f t="shared" si="4"/>
        <v>0</v>
      </c>
      <c r="O39" s="136">
        <f t="shared" si="4"/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420" t="s">
        <v>86</v>
      </c>
      <c r="B40" s="50" t="s">
        <v>76</v>
      </c>
      <c r="C40" s="51"/>
      <c r="D40" s="51"/>
      <c r="E40" s="15" t="s">
        <v>44</v>
      </c>
      <c r="F40" s="291">
        <v>1329</v>
      </c>
      <c r="G40" s="286">
        <v>1413</v>
      </c>
      <c r="H40" s="66"/>
      <c r="I40" s="133"/>
      <c r="J40" s="66"/>
      <c r="K40" s="134"/>
      <c r="L40" s="66"/>
      <c r="M40" s="144"/>
      <c r="N40" s="66"/>
      <c r="O40" s="132"/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423"/>
      <c r="B41" s="10"/>
      <c r="C41" s="30" t="s">
        <v>77</v>
      </c>
      <c r="D41" s="43"/>
      <c r="E41" s="94"/>
      <c r="F41" s="148">
        <v>394</v>
      </c>
      <c r="G41" s="149">
        <v>471</v>
      </c>
      <c r="H41" s="148"/>
      <c r="I41" s="149"/>
      <c r="J41" s="70"/>
      <c r="K41" s="117"/>
      <c r="L41" s="70"/>
      <c r="M41" s="115"/>
      <c r="N41" s="70"/>
      <c r="O41" s="126"/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423"/>
      <c r="B42" s="50" t="s">
        <v>64</v>
      </c>
      <c r="C42" s="51"/>
      <c r="D42" s="51"/>
      <c r="E42" s="15" t="s">
        <v>45</v>
      </c>
      <c r="F42" s="66">
        <v>1329</v>
      </c>
      <c r="G42" s="144">
        <v>1413</v>
      </c>
      <c r="H42" s="66"/>
      <c r="I42" s="133"/>
      <c r="J42" s="66"/>
      <c r="K42" s="134"/>
      <c r="L42" s="66"/>
      <c r="M42" s="144"/>
      <c r="N42" s="66"/>
      <c r="O42" s="132"/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423"/>
      <c r="B43" s="10"/>
      <c r="C43" s="30" t="s">
        <v>78</v>
      </c>
      <c r="D43" s="43"/>
      <c r="E43" s="94"/>
      <c r="F43" s="70">
        <v>917</v>
      </c>
      <c r="G43" s="115">
        <v>927</v>
      </c>
      <c r="H43" s="70"/>
      <c r="I43" s="116"/>
      <c r="J43" s="148"/>
      <c r="K43" s="149"/>
      <c r="L43" s="70"/>
      <c r="M43" s="115"/>
      <c r="N43" s="70"/>
      <c r="O43" s="126"/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424"/>
      <c r="B44" s="47" t="s">
        <v>75</v>
      </c>
      <c r="C44" s="31"/>
      <c r="D44" s="31"/>
      <c r="E44" s="98" t="s">
        <v>221</v>
      </c>
      <c r="F44" s="130">
        <f>F40-F42</f>
        <v>0</v>
      </c>
      <c r="G44" s="131">
        <f>G40-G42</f>
        <v>0</v>
      </c>
      <c r="H44" s="128">
        <f aca="true" t="shared" si="5" ref="H44:O44">H40-H42</f>
        <v>0</v>
      </c>
      <c r="I44" s="129">
        <f t="shared" si="5"/>
        <v>0</v>
      </c>
      <c r="J44" s="128">
        <f t="shared" si="5"/>
        <v>0</v>
      </c>
      <c r="K44" s="129">
        <f t="shared" si="5"/>
        <v>0</v>
      </c>
      <c r="L44" s="128">
        <f t="shared" si="5"/>
        <v>0</v>
      </c>
      <c r="M44" s="129">
        <f t="shared" si="5"/>
        <v>0</v>
      </c>
      <c r="N44" s="128">
        <f t="shared" si="5"/>
        <v>0</v>
      </c>
      <c r="O44" s="129">
        <f t="shared" si="5"/>
        <v>0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425" t="s">
        <v>87</v>
      </c>
      <c r="B45" s="25" t="s">
        <v>79</v>
      </c>
      <c r="C45" s="20"/>
      <c r="D45" s="20"/>
      <c r="E45" s="97" t="s">
        <v>222</v>
      </c>
      <c r="F45" s="223">
        <f>F39+F44</f>
        <v>0</v>
      </c>
      <c r="G45" s="293">
        <f>G39+G44</f>
        <v>0</v>
      </c>
      <c r="H45" s="152">
        <f aca="true" t="shared" si="6" ref="H45:O45">H39+H44</f>
        <v>0</v>
      </c>
      <c r="I45" s="153">
        <f t="shared" si="6"/>
        <v>0</v>
      </c>
      <c r="J45" s="152">
        <f t="shared" si="6"/>
        <v>0</v>
      </c>
      <c r="K45" s="153">
        <f t="shared" si="6"/>
        <v>0</v>
      </c>
      <c r="L45" s="152">
        <f t="shared" si="6"/>
        <v>0</v>
      </c>
      <c r="M45" s="153">
        <f t="shared" si="6"/>
        <v>0</v>
      </c>
      <c r="N45" s="152">
        <f t="shared" si="6"/>
        <v>0</v>
      </c>
      <c r="O45" s="153">
        <f t="shared" si="6"/>
        <v>0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426"/>
      <c r="B46" s="44" t="s">
        <v>80</v>
      </c>
      <c r="C46" s="43"/>
      <c r="D46" s="43"/>
      <c r="E46" s="43"/>
      <c r="F46" s="148">
        <v>0</v>
      </c>
      <c r="G46" s="149">
        <v>0</v>
      </c>
      <c r="H46" s="148"/>
      <c r="I46" s="149"/>
      <c r="J46" s="148"/>
      <c r="K46" s="149"/>
      <c r="L46" s="70"/>
      <c r="M46" s="115"/>
      <c r="N46" s="148"/>
      <c r="O46" s="127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426"/>
      <c r="B47" s="44" t="s">
        <v>81</v>
      </c>
      <c r="C47" s="43"/>
      <c r="D47" s="43"/>
      <c r="E47" s="43"/>
      <c r="F47" s="70">
        <v>0</v>
      </c>
      <c r="G47" s="115">
        <v>0</v>
      </c>
      <c r="H47" s="70"/>
      <c r="I47" s="116"/>
      <c r="J47" s="70"/>
      <c r="K47" s="117"/>
      <c r="L47" s="70"/>
      <c r="M47" s="115"/>
      <c r="N47" s="70"/>
      <c r="O47" s="126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427"/>
      <c r="B48" s="47" t="s">
        <v>82</v>
      </c>
      <c r="C48" s="31"/>
      <c r="D48" s="31"/>
      <c r="E48" s="31"/>
      <c r="F48" s="74">
        <v>0</v>
      </c>
      <c r="G48" s="154">
        <v>0</v>
      </c>
      <c r="H48" s="74"/>
      <c r="I48" s="155"/>
      <c r="J48" s="74"/>
      <c r="K48" s="156"/>
      <c r="L48" s="74"/>
      <c r="M48" s="154"/>
      <c r="N48" s="74"/>
      <c r="O48" s="136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6" ht="15.75" customHeight="1">
      <c r="A49" s="13" t="s">
        <v>223</v>
      </c>
      <c r="O49" s="8"/>
      <c r="P49" s="8"/>
    </row>
    <row r="50" spans="1:16" ht="15.75" customHeight="1">
      <c r="A50" s="13"/>
      <c r="O50" s="8"/>
      <c r="P50" s="8"/>
    </row>
  </sheetData>
  <sheetProtection/>
  <mergeCells count="46">
    <mergeCell ref="A6:E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32:A39"/>
    <mergeCell ref="A40:A44"/>
    <mergeCell ref="A45:A48"/>
    <mergeCell ref="AA25:AA26"/>
    <mergeCell ref="A30:E31"/>
    <mergeCell ref="F30:G30"/>
    <mergeCell ref="H30:I30"/>
    <mergeCell ref="J30:K30"/>
    <mergeCell ref="L30:M30"/>
    <mergeCell ref="N30:O30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37" r:id="rId1"/>
  <headerFooter alignWithMargins="0">
    <oddHeader>&amp;R&amp;"ｺﾞｼｯｸ,斜体"&amp;9都道府県－2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tr">
        <f>'1.普通会計予算'!E1</f>
        <v>東京都</v>
      </c>
      <c r="F1" s="1"/>
    </row>
    <row r="3" ht="14.25">
      <c r="A3" s="27" t="s">
        <v>97</v>
      </c>
    </row>
    <row r="5" spans="1:5" ht="13.5">
      <c r="A5" s="58" t="s">
        <v>188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189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98</v>
      </c>
      <c r="G8" s="26" t="s">
        <v>3</v>
      </c>
      <c r="H8" s="40"/>
      <c r="I8" s="42"/>
    </row>
    <row r="9" spans="1:9" ht="18" customHeight="1">
      <c r="A9" s="413" t="s">
        <v>88</v>
      </c>
      <c r="B9" s="413" t="s">
        <v>90</v>
      </c>
      <c r="C9" s="55" t="s">
        <v>4</v>
      </c>
      <c r="D9" s="56"/>
      <c r="E9" s="56"/>
      <c r="F9" s="65">
        <v>4734915</v>
      </c>
      <c r="G9" s="75">
        <f>F9/$F$27*100</f>
        <v>68.98760080420443</v>
      </c>
      <c r="H9" s="66">
        <v>4534214</v>
      </c>
      <c r="I9" s="80">
        <f aca="true" t="shared" si="0" ref="I9:I45">(F9/H9-1)*100</f>
        <v>4.426368054088314</v>
      </c>
    </row>
    <row r="10" spans="1:9" ht="18" customHeight="1">
      <c r="A10" s="414"/>
      <c r="B10" s="414"/>
      <c r="C10" s="7"/>
      <c r="D10" s="52" t="s">
        <v>23</v>
      </c>
      <c r="E10" s="53"/>
      <c r="F10" s="67">
        <v>1821959</v>
      </c>
      <c r="G10" s="76">
        <f aca="true" t="shared" si="1" ref="G10:G27">F10/$F$27*100</f>
        <v>26.545900015866703</v>
      </c>
      <c r="H10" s="68">
        <v>1708176</v>
      </c>
      <c r="I10" s="81">
        <f t="shared" si="0"/>
        <v>6.6610817620666785</v>
      </c>
    </row>
    <row r="11" spans="1:9" ht="18" customHeight="1">
      <c r="A11" s="414"/>
      <c r="B11" s="414"/>
      <c r="C11" s="7"/>
      <c r="D11" s="16"/>
      <c r="E11" s="23" t="s">
        <v>24</v>
      </c>
      <c r="F11" s="69">
        <v>782378</v>
      </c>
      <c r="G11" s="77">
        <f t="shared" si="1"/>
        <v>11.399229160817429</v>
      </c>
      <c r="H11" s="70">
        <v>753910</v>
      </c>
      <c r="I11" s="82">
        <f t="shared" si="0"/>
        <v>3.7760475388308956</v>
      </c>
    </row>
    <row r="12" spans="1:9" ht="18" customHeight="1">
      <c r="A12" s="414"/>
      <c r="B12" s="414"/>
      <c r="C12" s="7"/>
      <c r="D12" s="16"/>
      <c r="E12" s="23" t="s">
        <v>25</v>
      </c>
      <c r="F12" s="69">
        <v>834774</v>
      </c>
      <c r="G12" s="77">
        <f t="shared" si="1"/>
        <v>12.162637655317772</v>
      </c>
      <c r="H12" s="70">
        <v>761034</v>
      </c>
      <c r="I12" s="82">
        <f t="shared" si="0"/>
        <v>9.68944882883025</v>
      </c>
    </row>
    <row r="13" spans="1:9" ht="18" customHeight="1">
      <c r="A13" s="414"/>
      <c r="B13" s="414"/>
      <c r="C13" s="7"/>
      <c r="D13" s="33"/>
      <c r="E13" s="23" t="s">
        <v>26</v>
      </c>
      <c r="F13" s="69">
        <v>43977</v>
      </c>
      <c r="G13" s="77">
        <f t="shared" si="1"/>
        <v>0.6407438614138793</v>
      </c>
      <c r="H13" s="70">
        <v>42171</v>
      </c>
      <c r="I13" s="82">
        <f t="shared" si="0"/>
        <v>4.282563847193566</v>
      </c>
    </row>
    <row r="14" spans="1:9" ht="18" customHeight="1">
      <c r="A14" s="414"/>
      <c r="B14" s="414"/>
      <c r="C14" s="7"/>
      <c r="D14" s="61" t="s">
        <v>27</v>
      </c>
      <c r="E14" s="51"/>
      <c r="F14" s="65">
        <v>777039</v>
      </c>
      <c r="G14" s="75">
        <f t="shared" si="1"/>
        <v>11.32144005569228</v>
      </c>
      <c r="H14" s="66">
        <v>729241</v>
      </c>
      <c r="I14" s="83">
        <f t="shared" si="0"/>
        <v>6.554486102673884</v>
      </c>
    </row>
    <row r="15" spans="1:9" ht="18" customHeight="1">
      <c r="A15" s="414"/>
      <c r="B15" s="414"/>
      <c r="C15" s="7"/>
      <c r="D15" s="16"/>
      <c r="E15" s="23" t="s">
        <v>28</v>
      </c>
      <c r="F15" s="69">
        <v>48340</v>
      </c>
      <c r="G15" s="77">
        <f t="shared" si="1"/>
        <v>0.7043126693668719</v>
      </c>
      <c r="H15" s="70">
        <v>48013</v>
      </c>
      <c r="I15" s="82">
        <f t="shared" si="0"/>
        <v>0.6810655447482938</v>
      </c>
    </row>
    <row r="16" spans="1:9" ht="18" customHeight="1">
      <c r="A16" s="414"/>
      <c r="B16" s="414"/>
      <c r="C16" s="7"/>
      <c r="D16" s="16"/>
      <c r="E16" s="29" t="s">
        <v>29</v>
      </c>
      <c r="F16" s="67">
        <v>728699</v>
      </c>
      <c r="G16" s="76">
        <f t="shared" si="1"/>
        <v>10.617127386325405</v>
      </c>
      <c r="H16" s="68">
        <v>681228</v>
      </c>
      <c r="I16" s="81">
        <f t="shared" si="0"/>
        <v>6.96844521951534</v>
      </c>
    </row>
    <row r="17" spans="1:9" ht="18" customHeight="1">
      <c r="A17" s="414"/>
      <c r="B17" s="414"/>
      <c r="C17" s="7"/>
      <c r="D17" s="418" t="s">
        <v>30</v>
      </c>
      <c r="E17" s="467"/>
      <c r="F17" s="67">
        <v>417672</v>
      </c>
      <c r="G17" s="76">
        <f t="shared" si="1"/>
        <v>6.085471270992969</v>
      </c>
      <c r="H17" s="68">
        <v>392097</v>
      </c>
      <c r="I17" s="81">
        <f t="shared" si="0"/>
        <v>6.522620678046498</v>
      </c>
    </row>
    <row r="18" spans="1:9" ht="18" customHeight="1">
      <c r="A18" s="414"/>
      <c r="B18" s="414"/>
      <c r="C18" s="7"/>
      <c r="D18" s="418" t="s">
        <v>269</v>
      </c>
      <c r="E18" s="419"/>
      <c r="F18" s="69">
        <v>76631</v>
      </c>
      <c r="G18" s="77">
        <f t="shared" si="1"/>
        <v>1.1165118776634828</v>
      </c>
      <c r="H18" s="70">
        <v>73711</v>
      </c>
      <c r="I18" s="82">
        <f t="shared" si="0"/>
        <v>3.9614168848611575</v>
      </c>
    </row>
    <row r="19" spans="1:9" ht="18" customHeight="1">
      <c r="A19" s="414"/>
      <c r="B19" s="414"/>
      <c r="C19" s="10"/>
      <c r="D19" s="418" t="s">
        <v>270</v>
      </c>
      <c r="E19" s="419"/>
      <c r="F19" s="69">
        <v>1144671</v>
      </c>
      <c r="G19" s="77">
        <f t="shared" si="1"/>
        <v>16.67782969707999</v>
      </c>
      <c r="H19" s="70">
        <v>1125382</v>
      </c>
      <c r="I19" s="82">
        <f t="shared" si="0"/>
        <v>1.7139957809881423</v>
      </c>
    </row>
    <row r="20" spans="1:9" ht="18" customHeight="1">
      <c r="A20" s="414"/>
      <c r="B20" s="414"/>
      <c r="C20" s="44" t="s">
        <v>5</v>
      </c>
      <c r="D20" s="43"/>
      <c r="E20" s="43"/>
      <c r="F20" s="69">
        <v>364807</v>
      </c>
      <c r="G20" s="77">
        <f t="shared" si="1"/>
        <v>5.315229457462152</v>
      </c>
      <c r="H20" s="70">
        <v>304592</v>
      </c>
      <c r="I20" s="82">
        <f t="shared" si="0"/>
        <v>19.769068130482736</v>
      </c>
    </row>
    <row r="21" spans="1:9" ht="18" customHeight="1">
      <c r="A21" s="414"/>
      <c r="B21" s="414"/>
      <c r="C21" s="44" t="s">
        <v>6</v>
      </c>
      <c r="D21" s="43"/>
      <c r="E21" s="43"/>
      <c r="F21" s="238">
        <v>0</v>
      </c>
      <c r="G21" s="77">
        <f t="shared" si="1"/>
        <v>0</v>
      </c>
      <c r="H21" s="70">
        <v>0</v>
      </c>
      <c r="I21" s="82" t="e">
        <f t="shared" si="0"/>
        <v>#DIV/0!</v>
      </c>
    </row>
    <row r="22" spans="1:9" ht="18" customHeight="1">
      <c r="A22" s="414"/>
      <c r="B22" s="414"/>
      <c r="C22" s="44" t="s">
        <v>31</v>
      </c>
      <c r="D22" s="43"/>
      <c r="E22" s="43"/>
      <c r="F22" s="69">
        <f>120665+23548</f>
        <v>144213</v>
      </c>
      <c r="G22" s="77">
        <f t="shared" si="1"/>
        <v>2.101180036975687</v>
      </c>
      <c r="H22" s="70">
        <v>138245</v>
      </c>
      <c r="I22" s="82">
        <f t="shared" si="0"/>
        <v>4.316973489095455</v>
      </c>
    </row>
    <row r="23" spans="1:9" ht="18" customHeight="1">
      <c r="A23" s="414"/>
      <c r="B23" s="414"/>
      <c r="C23" s="44" t="s">
        <v>7</v>
      </c>
      <c r="D23" s="43"/>
      <c r="E23" s="43"/>
      <c r="F23" s="69">
        <v>386120</v>
      </c>
      <c r="G23" s="77">
        <f t="shared" si="1"/>
        <v>5.6257593689684855</v>
      </c>
      <c r="H23" s="70">
        <v>410106</v>
      </c>
      <c r="I23" s="82">
        <f t="shared" si="0"/>
        <v>-5.848731791292982</v>
      </c>
    </row>
    <row r="24" spans="1:9" ht="18" customHeight="1">
      <c r="A24" s="414"/>
      <c r="B24" s="414"/>
      <c r="C24" s="44" t="s">
        <v>32</v>
      </c>
      <c r="D24" s="43"/>
      <c r="E24" s="43"/>
      <c r="F24" s="69">
        <v>43085</v>
      </c>
      <c r="G24" s="77">
        <f t="shared" si="1"/>
        <v>0.6277474422770309</v>
      </c>
      <c r="H24" s="70">
        <v>42085</v>
      </c>
      <c r="I24" s="82">
        <f t="shared" si="0"/>
        <v>2.376143519068541</v>
      </c>
    </row>
    <row r="25" spans="1:9" ht="18" customHeight="1">
      <c r="A25" s="414"/>
      <c r="B25" s="414"/>
      <c r="C25" s="44" t="s">
        <v>8</v>
      </c>
      <c r="D25" s="43"/>
      <c r="E25" s="43"/>
      <c r="F25" s="69">
        <v>167019</v>
      </c>
      <c r="G25" s="77">
        <f t="shared" si="1"/>
        <v>2.4334629235619687</v>
      </c>
      <c r="H25" s="70">
        <v>237586</v>
      </c>
      <c r="I25" s="82">
        <f t="shared" si="0"/>
        <v>-29.70166592307627</v>
      </c>
    </row>
    <row r="26" spans="1:9" ht="18" customHeight="1">
      <c r="A26" s="414"/>
      <c r="B26" s="414"/>
      <c r="C26" s="45" t="s">
        <v>9</v>
      </c>
      <c r="D26" s="46"/>
      <c r="E26" s="46"/>
      <c r="F26" s="71">
        <v>1023269</v>
      </c>
      <c r="G26" s="78">
        <f t="shared" si="1"/>
        <v>14.909005396573638</v>
      </c>
      <c r="H26" s="72">
        <v>788337</v>
      </c>
      <c r="I26" s="84">
        <f t="shared" si="0"/>
        <v>29.800960756630722</v>
      </c>
    </row>
    <row r="27" spans="1:9" ht="18" customHeight="1">
      <c r="A27" s="414"/>
      <c r="B27" s="415"/>
      <c r="C27" s="47" t="s">
        <v>10</v>
      </c>
      <c r="D27" s="31"/>
      <c r="E27" s="31"/>
      <c r="F27" s="73">
        <f>SUM(F9,F20:F26)+1</f>
        <v>6863429</v>
      </c>
      <c r="G27" s="79">
        <f t="shared" si="1"/>
        <v>100</v>
      </c>
      <c r="H27" s="73">
        <v>6455165</v>
      </c>
      <c r="I27" s="85">
        <f t="shared" si="0"/>
        <v>6.324609827943983</v>
      </c>
    </row>
    <row r="28" spans="1:9" ht="18" customHeight="1">
      <c r="A28" s="414"/>
      <c r="B28" s="413" t="s">
        <v>89</v>
      </c>
      <c r="C28" s="55" t="s">
        <v>11</v>
      </c>
      <c r="D28" s="56"/>
      <c r="E28" s="56"/>
      <c r="F28" s="65">
        <v>2176371</v>
      </c>
      <c r="G28" s="75">
        <f aca="true" t="shared" si="2" ref="G28:G45">F28/$F$45*100</f>
        <v>33.20667309834564</v>
      </c>
      <c r="H28" s="65">
        <v>2116885</v>
      </c>
      <c r="I28" s="86">
        <f t="shared" si="0"/>
        <v>2.8100723468681643</v>
      </c>
    </row>
    <row r="29" spans="1:9" ht="18" customHeight="1">
      <c r="A29" s="414"/>
      <c r="B29" s="414"/>
      <c r="C29" s="7"/>
      <c r="D29" s="30" t="s">
        <v>12</v>
      </c>
      <c r="E29" s="43"/>
      <c r="F29" s="69">
        <v>1458181</v>
      </c>
      <c r="G29" s="77">
        <f t="shared" si="2"/>
        <v>22.248660630572058</v>
      </c>
      <c r="H29" s="69">
        <v>1445415</v>
      </c>
      <c r="I29" s="87">
        <f t="shared" si="0"/>
        <v>0.8832065531352518</v>
      </c>
    </row>
    <row r="30" spans="1:9" ht="18" customHeight="1">
      <c r="A30" s="414"/>
      <c r="B30" s="414"/>
      <c r="C30" s="7"/>
      <c r="D30" s="30" t="s">
        <v>33</v>
      </c>
      <c r="E30" s="43"/>
      <c r="F30" s="69">
        <v>129610</v>
      </c>
      <c r="G30" s="77">
        <f t="shared" si="2"/>
        <v>1.977565819557685</v>
      </c>
      <c r="H30" s="69">
        <v>126574</v>
      </c>
      <c r="I30" s="87">
        <f t="shared" si="0"/>
        <v>2.398596868235181</v>
      </c>
    </row>
    <row r="31" spans="1:9" ht="18" customHeight="1">
      <c r="A31" s="414"/>
      <c r="B31" s="414"/>
      <c r="C31" s="19"/>
      <c r="D31" s="30" t="s">
        <v>13</v>
      </c>
      <c r="E31" s="43"/>
      <c r="F31" s="69">
        <v>588580</v>
      </c>
      <c r="G31" s="77">
        <f t="shared" si="2"/>
        <v>8.980446648215896</v>
      </c>
      <c r="H31" s="69">
        <v>544896</v>
      </c>
      <c r="I31" s="87">
        <f t="shared" si="0"/>
        <v>8.016942682640348</v>
      </c>
    </row>
    <row r="32" spans="1:9" ht="18" customHeight="1">
      <c r="A32" s="414"/>
      <c r="B32" s="414"/>
      <c r="C32" s="50" t="s">
        <v>14</v>
      </c>
      <c r="D32" s="51"/>
      <c r="E32" s="51"/>
      <c r="F32" s="65">
        <v>3619769</v>
      </c>
      <c r="G32" s="75">
        <f t="shared" si="2"/>
        <v>55.2297774021642</v>
      </c>
      <c r="H32" s="65">
        <v>3326498</v>
      </c>
      <c r="I32" s="86">
        <f t="shared" si="0"/>
        <v>8.816208517185341</v>
      </c>
    </row>
    <row r="33" spans="1:9" ht="18" customHeight="1">
      <c r="A33" s="414"/>
      <c r="B33" s="414"/>
      <c r="C33" s="7"/>
      <c r="D33" s="30" t="s">
        <v>15</v>
      </c>
      <c r="E33" s="43"/>
      <c r="F33" s="69">
        <v>252414</v>
      </c>
      <c r="G33" s="77">
        <f t="shared" si="2"/>
        <v>3.8512869283067164</v>
      </c>
      <c r="H33" s="69">
        <v>244466</v>
      </c>
      <c r="I33" s="87">
        <f t="shared" si="0"/>
        <v>3.2511678515621867</v>
      </c>
    </row>
    <row r="34" spans="1:9" ht="18" customHeight="1">
      <c r="A34" s="414"/>
      <c r="B34" s="414"/>
      <c r="C34" s="7"/>
      <c r="D34" s="30" t="s">
        <v>34</v>
      </c>
      <c r="E34" s="43"/>
      <c r="F34" s="69">
        <v>96591</v>
      </c>
      <c r="G34" s="77">
        <f t="shared" si="2"/>
        <v>1.4737679197353317</v>
      </c>
      <c r="H34" s="69">
        <v>88429</v>
      </c>
      <c r="I34" s="87">
        <f t="shared" si="0"/>
        <v>9.230003731807447</v>
      </c>
    </row>
    <row r="35" spans="1:9" ht="18" customHeight="1">
      <c r="A35" s="414"/>
      <c r="B35" s="414"/>
      <c r="C35" s="7"/>
      <c r="D35" s="30" t="s">
        <v>35</v>
      </c>
      <c r="E35" s="43"/>
      <c r="F35" s="69">
        <v>2565149</v>
      </c>
      <c r="G35" s="77">
        <f t="shared" si="2"/>
        <v>39.138577150471235</v>
      </c>
      <c r="H35" s="69">
        <v>2449812</v>
      </c>
      <c r="I35" s="87">
        <f t="shared" si="0"/>
        <v>4.707993919533426</v>
      </c>
    </row>
    <row r="36" spans="1:9" ht="18" customHeight="1">
      <c r="A36" s="414"/>
      <c r="B36" s="414"/>
      <c r="C36" s="7"/>
      <c r="D36" s="30" t="s">
        <v>36</v>
      </c>
      <c r="E36" s="43"/>
      <c r="F36" s="69">
        <v>8501</v>
      </c>
      <c r="G36" s="77">
        <f t="shared" si="2"/>
        <v>0.12970671269238393</v>
      </c>
      <c r="H36" s="69">
        <v>8715</v>
      </c>
      <c r="I36" s="87">
        <f t="shared" si="0"/>
        <v>-2.455536431440042</v>
      </c>
    </row>
    <row r="37" spans="1:9" ht="18" customHeight="1">
      <c r="A37" s="414"/>
      <c r="B37" s="414"/>
      <c r="C37" s="7"/>
      <c r="D37" s="30" t="s">
        <v>16</v>
      </c>
      <c r="E37" s="43"/>
      <c r="F37" s="69">
        <v>363979</v>
      </c>
      <c r="G37" s="77">
        <f t="shared" si="2"/>
        <v>5.553525418075663</v>
      </c>
      <c r="H37" s="69">
        <v>178566</v>
      </c>
      <c r="I37" s="87">
        <f t="shared" si="0"/>
        <v>103.83443656687162</v>
      </c>
    </row>
    <row r="38" spans="1:9" ht="18" customHeight="1">
      <c r="A38" s="414"/>
      <c r="B38" s="414"/>
      <c r="C38" s="19"/>
      <c r="D38" s="30" t="s">
        <v>37</v>
      </c>
      <c r="E38" s="43"/>
      <c r="F38" s="69">
        <f>87430+245706</f>
        <v>333136</v>
      </c>
      <c r="G38" s="77">
        <f t="shared" si="2"/>
        <v>5.082928530701095</v>
      </c>
      <c r="H38" s="69">
        <v>356508</v>
      </c>
      <c r="I38" s="87">
        <f t="shared" si="0"/>
        <v>-6.555813614280748</v>
      </c>
    </row>
    <row r="39" spans="1:9" ht="18" customHeight="1">
      <c r="A39" s="414"/>
      <c r="B39" s="414"/>
      <c r="C39" s="50" t="s">
        <v>17</v>
      </c>
      <c r="D39" s="51"/>
      <c r="E39" s="51"/>
      <c r="F39" s="65">
        <v>757877</v>
      </c>
      <c r="G39" s="75">
        <f t="shared" si="2"/>
        <v>11.56354949949016</v>
      </c>
      <c r="H39" s="65">
        <v>758855</v>
      </c>
      <c r="I39" s="86">
        <f t="shared" si="0"/>
        <v>-0.12887837597432839</v>
      </c>
    </row>
    <row r="40" spans="1:9" ht="18" customHeight="1">
      <c r="A40" s="414"/>
      <c r="B40" s="414"/>
      <c r="C40" s="7"/>
      <c r="D40" s="52" t="s">
        <v>18</v>
      </c>
      <c r="E40" s="53"/>
      <c r="F40" s="67">
        <v>753526</v>
      </c>
      <c r="G40" s="76">
        <f t="shared" si="2"/>
        <v>11.497162732412809</v>
      </c>
      <c r="H40" s="67">
        <v>756368</v>
      </c>
      <c r="I40" s="88">
        <f t="shared" si="0"/>
        <v>-0.3757430245594717</v>
      </c>
    </row>
    <row r="41" spans="1:9" ht="18" customHeight="1">
      <c r="A41" s="414"/>
      <c r="B41" s="414"/>
      <c r="C41" s="7"/>
      <c r="D41" s="16"/>
      <c r="E41" s="104" t="s">
        <v>92</v>
      </c>
      <c r="F41" s="69">
        <f>237547+26876</f>
        <v>264423</v>
      </c>
      <c r="G41" s="77">
        <f t="shared" si="2"/>
        <v>4.034518067316579</v>
      </c>
      <c r="H41" s="69">
        <v>274365</v>
      </c>
      <c r="I41" s="89">
        <f t="shared" si="0"/>
        <v>-3.623640041550491</v>
      </c>
    </row>
    <row r="42" spans="1:9" ht="18" customHeight="1">
      <c r="A42" s="414"/>
      <c r="B42" s="414"/>
      <c r="C42" s="7"/>
      <c r="D42" s="33"/>
      <c r="E42" s="32" t="s">
        <v>38</v>
      </c>
      <c r="F42" s="69">
        <v>484866</v>
      </c>
      <c r="G42" s="77">
        <f t="shared" si="2"/>
        <v>7.397997289296016</v>
      </c>
      <c r="H42" s="69">
        <v>476834</v>
      </c>
      <c r="I42" s="89">
        <f t="shared" si="0"/>
        <v>1.6844436428610443</v>
      </c>
    </row>
    <row r="43" spans="1:9" ht="18" customHeight="1">
      <c r="A43" s="414"/>
      <c r="B43" s="414"/>
      <c r="C43" s="7"/>
      <c r="D43" s="30" t="s">
        <v>39</v>
      </c>
      <c r="E43" s="54"/>
      <c r="F43" s="69">
        <v>4351</v>
      </c>
      <c r="G43" s="77">
        <f t="shared" si="2"/>
        <v>0.0663867670773512</v>
      </c>
      <c r="H43" s="67">
        <v>2487</v>
      </c>
      <c r="I43" s="157">
        <f t="shared" si="0"/>
        <v>74.94973864093286</v>
      </c>
    </row>
    <row r="44" spans="1:9" ht="18" customHeight="1">
      <c r="A44" s="414"/>
      <c r="B44" s="414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415"/>
      <c r="B45" s="415"/>
      <c r="C45" s="11" t="s">
        <v>19</v>
      </c>
      <c r="D45" s="12"/>
      <c r="E45" s="12"/>
      <c r="F45" s="74">
        <f>SUM(F28,F32,F39)</f>
        <v>6554017</v>
      </c>
      <c r="G45" s="79">
        <f t="shared" si="2"/>
        <v>100</v>
      </c>
      <c r="H45" s="74">
        <f>SUM(H28,H32,H39)+2</f>
        <v>6202240</v>
      </c>
      <c r="I45" s="158">
        <f t="shared" si="0"/>
        <v>5.671773423795279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1" width="9" style="2" customWidth="1"/>
    <col min="12" max="13" width="15.09765625" style="2" bestFit="1" customWidth="1"/>
    <col min="14" max="16384" width="9" style="2" customWidth="1"/>
  </cols>
  <sheetData>
    <row r="1" spans="1:5" ht="33.75" customHeight="1">
      <c r="A1" s="159" t="s">
        <v>0</v>
      </c>
      <c r="B1" s="159"/>
      <c r="C1" s="102" t="str">
        <f>'1.普通会計予算'!E1</f>
        <v>東京都</v>
      </c>
      <c r="D1" s="160"/>
      <c r="E1" s="160"/>
    </row>
    <row r="4" ht="13.5">
      <c r="A4" s="161" t="s">
        <v>99</v>
      </c>
    </row>
    <row r="5" ht="13.5">
      <c r="I5" s="14" t="s">
        <v>100</v>
      </c>
    </row>
    <row r="6" spans="1:9" s="166" customFormat="1" ht="29.25" customHeight="1">
      <c r="A6" s="162" t="s">
        <v>101</v>
      </c>
      <c r="B6" s="163"/>
      <c r="C6" s="163"/>
      <c r="D6" s="164"/>
      <c r="E6" s="165" t="s">
        <v>181</v>
      </c>
      <c r="F6" s="165" t="s">
        <v>182</v>
      </c>
      <c r="G6" s="165" t="s">
        <v>183</v>
      </c>
      <c r="H6" s="165" t="s">
        <v>184</v>
      </c>
      <c r="I6" s="165" t="s">
        <v>190</v>
      </c>
    </row>
    <row r="7" spans="1:9" ht="27" customHeight="1">
      <c r="A7" s="468" t="s">
        <v>102</v>
      </c>
      <c r="B7" s="55" t="s">
        <v>103</v>
      </c>
      <c r="C7" s="56"/>
      <c r="D7" s="93" t="s">
        <v>271</v>
      </c>
      <c r="E7" s="167">
        <v>6170701</v>
      </c>
      <c r="F7" s="168">
        <v>6247368</v>
      </c>
      <c r="G7" s="168">
        <v>6232984</v>
      </c>
      <c r="H7" s="168">
        <v>6455165</v>
      </c>
      <c r="I7" s="168">
        <v>6853429</v>
      </c>
    </row>
    <row r="8" spans="1:9" ht="27" customHeight="1">
      <c r="A8" s="414"/>
      <c r="B8" s="9"/>
      <c r="C8" s="30" t="s">
        <v>104</v>
      </c>
      <c r="D8" s="91" t="s">
        <v>42</v>
      </c>
      <c r="E8" s="169">
        <v>4384854</v>
      </c>
      <c r="F8" s="169">
        <v>4376827</v>
      </c>
      <c r="G8" s="169">
        <v>4548078</v>
      </c>
      <c r="H8" s="169">
        <v>4844232</v>
      </c>
      <c r="I8" s="170">
        <f>4734915+364807+4898</f>
        <v>5104620</v>
      </c>
    </row>
    <row r="9" spans="1:9" ht="27" customHeight="1">
      <c r="A9" s="414"/>
      <c r="B9" s="44" t="s">
        <v>105</v>
      </c>
      <c r="C9" s="43"/>
      <c r="D9" s="94"/>
      <c r="E9" s="171">
        <v>6012273</v>
      </c>
      <c r="F9" s="171">
        <v>6078839</v>
      </c>
      <c r="G9" s="171">
        <v>6041779</v>
      </c>
      <c r="H9" s="171">
        <v>6202238</v>
      </c>
      <c r="I9" s="172">
        <v>6554017</v>
      </c>
    </row>
    <row r="10" spans="1:9" ht="27" customHeight="1">
      <c r="A10" s="414"/>
      <c r="B10" s="44" t="s">
        <v>106</v>
      </c>
      <c r="C10" s="43"/>
      <c r="D10" s="94"/>
      <c r="E10" s="171">
        <v>158428</v>
      </c>
      <c r="F10" s="171">
        <v>168529</v>
      </c>
      <c r="G10" s="171">
        <v>191206</v>
      </c>
      <c r="H10" s="171">
        <v>252926</v>
      </c>
      <c r="I10" s="172">
        <v>299411</v>
      </c>
    </row>
    <row r="11" spans="1:9" ht="27" customHeight="1">
      <c r="A11" s="414"/>
      <c r="B11" s="44" t="s">
        <v>107</v>
      </c>
      <c r="C11" s="43"/>
      <c r="D11" s="94"/>
      <c r="E11" s="171">
        <v>157883</v>
      </c>
      <c r="F11" s="171">
        <v>168132</v>
      </c>
      <c r="G11" s="171">
        <v>190650</v>
      </c>
      <c r="H11" s="171">
        <v>252286</v>
      </c>
      <c r="I11" s="172">
        <v>298893</v>
      </c>
    </row>
    <row r="12" spans="1:9" ht="27" customHeight="1">
      <c r="A12" s="414"/>
      <c r="B12" s="44" t="s">
        <v>272</v>
      </c>
      <c r="C12" s="43"/>
      <c r="D12" s="94"/>
      <c r="E12" s="171">
        <v>545</v>
      </c>
      <c r="F12" s="171">
        <v>397</v>
      </c>
      <c r="G12" s="171">
        <v>556</v>
      </c>
      <c r="H12" s="171">
        <v>641</v>
      </c>
      <c r="I12" s="172">
        <v>518</v>
      </c>
    </row>
    <row r="13" spans="1:9" ht="27" customHeight="1">
      <c r="A13" s="414"/>
      <c r="B13" s="44" t="s">
        <v>108</v>
      </c>
      <c r="C13" s="43"/>
      <c r="D13" s="99"/>
      <c r="E13" s="173">
        <v>-10</v>
      </c>
      <c r="F13" s="173">
        <v>-148</v>
      </c>
      <c r="G13" s="173">
        <v>159</v>
      </c>
      <c r="H13" s="173">
        <v>85</v>
      </c>
      <c r="I13" s="234" t="s">
        <v>273</v>
      </c>
    </row>
    <row r="14" spans="1:9" ht="27" customHeight="1">
      <c r="A14" s="414"/>
      <c r="B14" s="101" t="s">
        <v>109</v>
      </c>
      <c r="C14" s="53"/>
      <c r="D14" s="99"/>
      <c r="E14" s="173">
        <v>0</v>
      </c>
      <c r="F14" s="173">
        <v>0</v>
      </c>
      <c r="G14" s="173">
        <v>0</v>
      </c>
      <c r="H14" s="173">
        <v>0</v>
      </c>
      <c r="I14" s="234" t="s">
        <v>274</v>
      </c>
    </row>
    <row r="15" spans="1:9" ht="27" customHeight="1">
      <c r="A15" s="414"/>
      <c r="B15" s="45" t="s">
        <v>110</v>
      </c>
      <c r="C15" s="46"/>
      <c r="D15" s="174"/>
      <c r="E15" s="175">
        <v>-22759</v>
      </c>
      <c r="F15" s="175">
        <v>-71149</v>
      </c>
      <c r="G15" s="175">
        <v>19443</v>
      </c>
      <c r="H15" s="175">
        <v>37333</v>
      </c>
      <c r="I15" s="176">
        <v>111024</v>
      </c>
    </row>
    <row r="16" spans="1:9" ht="27" customHeight="1">
      <c r="A16" s="414"/>
      <c r="B16" s="177" t="s">
        <v>111</v>
      </c>
      <c r="C16" s="178"/>
      <c r="D16" s="179" t="s">
        <v>43</v>
      </c>
      <c r="E16" s="180">
        <v>1507194</v>
      </c>
      <c r="F16" s="180">
        <v>1367357</v>
      </c>
      <c r="G16" s="180">
        <v>1380097</v>
      </c>
      <c r="H16" s="180">
        <v>1500379</v>
      </c>
      <c r="I16" s="181">
        <v>1805072</v>
      </c>
    </row>
    <row r="17" spans="1:9" ht="27" customHeight="1">
      <c r="A17" s="414"/>
      <c r="B17" s="44" t="s">
        <v>112</v>
      </c>
      <c r="C17" s="43"/>
      <c r="D17" s="91" t="s">
        <v>44</v>
      </c>
      <c r="E17" s="171">
        <v>935006</v>
      </c>
      <c r="F17" s="171">
        <v>830387</v>
      </c>
      <c r="G17" s="171">
        <v>783925</v>
      </c>
      <c r="H17" s="171">
        <v>769804</v>
      </c>
      <c r="I17" s="172">
        <v>781096</v>
      </c>
    </row>
    <row r="18" spans="1:9" ht="27" customHeight="1">
      <c r="A18" s="414"/>
      <c r="B18" s="44" t="s">
        <v>113</v>
      </c>
      <c r="C18" s="43"/>
      <c r="D18" s="91" t="s">
        <v>45</v>
      </c>
      <c r="E18" s="171">
        <v>5742663</v>
      </c>
      <c r="F18" s="171">
        <v>5782569</v>
      </c>
      <c r="G18" s="171">
        <v>5710330</v>
      </c>
      <c r="H18" s="171">
        <v>5510470</v>
      </c>
      <c r="I18" s="172">
        <v>5185797</v>
      </c>
    </row>
    <row r="19" spans="1:9" ht="27" customHeight="1">
      <c r="A19" s="414"/>
      <c r="B19" s="44" t="s">
        <v>114</v>
      </c>
      <c r="C19" s="43"/>
      <c r="D19" s="91" t="s">
        <v>275</v>
      </c>
      <c r="E19" s="171">
        <f>E17+E18-E16</f>
        <v>5170475</v>
      </c>
      <c r="F19" s="171">
        <f>F17+F18-F16</f>
        <v>5245599</v>
      </c>
      <c r="G19" s="171">
        <f>G17+G18-G16</f>
        <v>5114158</v>
      </c>
      <c r="H19" s="171">
        <f>H17+H18-H16</f>
        <v>4779895</v>
      </c>
      <c r="I19" s="171">
        <f>I17+I18-I16</f>
        <v>4161821</v>
      </c>
    </row>
    <row r="20" spans="1:9" ht="27" customHeight="1">
      <c r="A20" s="414"/>
      <c r="B20" s="44" t="s">
        <v>115</v>
      </c>
      <c r="C20" s="43"/>
      <c r="D20" s="94" t="s">
        <v>276</v>
      </c>
      <c r="E20" s="182">
        <f>E18/E8</f>
        <v>1.3096588848796333</v>
      </c>
      <c r="F20" s="182">
        <f>F18/F8</f>
        <v>1.3211783330709668</v>
      </c>
      <c r="G20" s="182">
        <f>G18/G8</f>
        <v>1.2555479479463634</v>
      </c>
      <c r="H20" s="182">
        <f>H18/H8</f>
        <v>1.1375322238901853</v>
      </c>
      <c r="I20" s="182">
        <f>I18/I8</f>
        <v>1.0159026528909105</v>
      </c>
    </row>
    <row r="21" spans="1:9" ht="27" customHeight="1">
      <c r="A21" s="414"/>
      <c r="B21" s="44" t="s">
        <v>116</v>
      </c>
      <c r="C21" s="43"/>
      <c r="D21" s="94" t="s">
        <v>277</v>
      </c>
      <c r="E21" s="182">
        <f>E19/E8</f>
        <v>1.1791669688432043</v>
      </c>
      <c r="F21" s="182">
        <f>F19/F8</f>
        <v>1.1984935662295997</v>
      </c>
      <c r="G21" s="182">
        <f>G19/G8</f>
        <v>1.1244657633400306</v>
      </c>
      <c r="H21" s="182">
        <f>H19/H8</f>
        <v>0.9867188441841761</v>
      </c>
      <c r="I21" s="182">
        <f>I19/I8</f>
        <v>0.8153047631361394</v>
      </c>
    </row>
    <row r="22" spans="1:9" ht="27" customHeight="1">
      <c r="A22" s="414"/>
      <c r="B22" s="44" t="s">
        <v>117</v>
      </c>
      <c r="C22" s="43"/>
      <c r="D22" s="94" t="s">
        <v>118</v>
      </c>
      <c r="E22" s="171">
        <f>E18/E24*1000000</f>
        <v>436392.86264680396</v>
      </c>
      <c r="F22" s="171">
        <f>F18/F24*1000000</f>
        <v>439425.3744930995</v>
      </c>
      <c r="G22" s="171">
        <f>G18/G24*1000000</f>
        <v>433935.83349012886</v>
      </c>
      <c r="H22" s="171">
        <f>H18/H24*1000000</f>
        <v>418748.19710460695</v>
      </c>
      <c r="I22" s="171">
        <f>I18/I24*1000000</f>
        <v>394075.84912003507</v>
      </c>
    </row>
    <row r="23" spans="1:9" ht="27" customHeight="1">
      <c r="A23" s="414"/>
      <c r="B23" s="44" t="s">
        <v>119</v>
      </c>
      <c r="C23" s="43"/>
      <c r="D23" s="94" t="s">
        <v>120</v>
      </c>
      <c r="E23" s="171">
        <f>E19/E24*1000000</f>
        <v>392911.50925863726</v>
      </c>
      <c r="F23" s="171">
        <f>F19/F24*1000000</f>
        <v>398620.28538105264</v>
      </c>
      <c r="G23" s="171">
        <f>G19/G24*1000000</f>
        <v>388631.90294259886</v>
      </c>
      <c r="H23" s="171">
        <f>H19/H24*1000000</f>
        <v>363230.7976632348</v>
      </c>
      <c r="I23" s="171">
        <f>I19/I24*1000000</f>
        <v>316262.50400094595</v>
      </c>
    </row>
    <row r="24" spans="1:9" ht="27" customHeight="1">
      <c r="A24" s="414"/>
      <c r="B24" s="183" t="s">
        <v>121</v>
      </c>
      <c r="C24" s="184"/>
      <c r="D24" s="185" t="s">
        <v>122</v>
      </c>
      <c r="E24" s="175">
        <v>13159388</v>
      </c>
      <c r="F24" s="175">
        <f>E24</f>
        <v>13159388</v>
      </c>
      <c r="G24" s="175">
        <v>13159388</v>
      </c>
      <c r="H24" s="176">
        <f>G24</f>
        <v>13159388</v>
      </c>
      <c r="I24" s="176">
        <f>H24</f>
        <v>13159388</v>
      </c>
    </row>
    <row r="25" spans="1:9" ht="27" customHeight="1">
      <c r="A25" s="414"/>
      <c r="B25" s="10" t="s">
        <v>123</v>
      </c>
      <c r="C25" s="186"/>
      <c r="D25" s="187"/>
      <c r="E25" s="169">
        <v>2855879</v>
      </c>
      <c r="F25" s="169">
        <v>2813533</v>
      </c>
      <c r="G25" s="169">
        <v>2947395</v>
      </c>
      <c r="H25" s="169">
        <v>3050967</v>
      </c>
      <c r="I25" s="188">
        <v>3411288</v>
      </c>
    </row>
    <row r="26" spans="1:9" ht="27" customHeight="1">
      <c r="A26" s="414"/>
      <c r="B26" s="189" t="s">
        <v>124</v>
      </c>
      <c r="C26" s="190"/>
      <c r="D26" s="191"/>
      <c r="E26" s="192">
        <v>1.162</v>
      </c>
      <c r="F26" s="192">
        <v>0.961</v>
      </c>
      <c r="G26" s="192">
        <v>0.864</v>
      </c>
      <c r="H26" s="192">
        <v>0.871</v>
      </c>
      <c r="I26" s="193">
        <v>0.925</v>
      </c>
    </row>
    <row r="27" spans="1:9" ht="27" customHeight="1">
      <c r="A27" s="414"/>
      <c r="B27" s="189" t="s">
        <v>125</v>
      </c>
      <c r="C27" s="190"/>
      <c r="D27" s="191"/>
      <c r="E27" s="194">
        <v>0</v>
      </c>
      <c r="F27" s="194">
        <v>0</v>
      </c>
      <c r="G27" s="194">
        <v>0</v>
      </c>
      <c r="H27" s="194">
        <v>0</v>
      </c>
      <c r="I27" s="235" t="s">
        <v>274</v>
      </c>
    </row>
    <row r="28" spans="1:13" ht="27" customHeight="1">
      <c r="A28" s="414"/>
      <c r="B28" s="189" t="s">
        <v>126</v>
      </c>
      <c r="C28" s="190"/>
      <c r="D28" s="191"/>
      <c r="E28" s="194">
        <v>94.5</v>
      </c>
      <c r="F28" s="194">
        <v>95.2</v>
      </c>
      <c r="G28" s="194">
        <v>92.7</v>
      </c>
      <c r="H28" s="194">
        <v>86.2</v>
      </c>
      <c r="I28" s="195">
        <v>84.8</v>
      </c>
      <c r="L28" s="2">
        <v>4534213943</v>
      </c>
      <c r="M28" s="2">
        <v>4734915193</v>
      </c>
    </row>
    <row r="29" spans="1:13" ht="27" customHeight="1">
      <c r="A29" s="414"/>
      <c r="B29" s="196" t="s">
        <v>127</v>
      </c>
      <c r="C29" s="197"/>
      <c r="D29" s="198"/>
      <c r="E29" s="199">
        <v>83.7</v>
      </c>
      <c r="F29" s="199">
        <v>81.9</v>
      </c>
      <c r="G29" s="199">
        <v>83.5</v>
      </c>
      <c r="H29" s="199">
        <v>85.1</v>
      </c>
      <c r="I29" s="200">
        <v>86.5</v>
      </c>
      <c r="L29" s="2">
        <v>60259478</v>
      </c>
      <c r="M29" s="2">
        <v>53691114</v>
      </c>
    </row>
    <row r="30" spans="1:13" ht="27" customHeight="1">
      <c r="A30" s="414"/>
      <c r="B30" s="468" t="s">
        <v>128</v>
      </c>
      <c r="C30" s="25" t="s">
        <v>129</v>
      </c>
      <c r="D30" s="201"/>
      <c r="E30" s="202">
        <v>0</v>
      </c>
      <c r="F30" s="202">
        <v>0</v>
      </c>
      <c r="G30" s="202">
        <v>0</v>
      </c>
      <c r="H30" s="202">
        <v>0</v>
      </c>
      <c r="I30" s="236" t="s">
        <v>274</v>
      </c>
      <c r="L30" s="2">
        <v>114935009</v>
      </c>
      <c r="M30" s="2">
        <v>120665364</v>
      </c>
    </row>
    <row r="31" spans="1:13" ht="27" customHeight="1">
      <c r="A31" s="414"/>
      <c r="B31" s="414"/>
      <c r="C31" s="189" t="s">
        <v>130</v>
      </c>
      <c r="D31" s="191"/>
      <c r="E31" s="194">
        <v>0</v>
      </c>
      <c r="F31" s="194">
        <v>0</v>
      </c>
      <c r="G31" s="194">
        <v>0</v>
      </c>
      <c r="H31" s="194">
        <v>0</v>
      </c>
      <c r="I31" s="235" t="s">
        <v>274</v>
      </c>
      <c r="L31" s="2">
        <v>23309681</v>
      </c>
      <c r="M31" s="2">
        <v>23547693</v>
      </c>
    </row>
    <row r="32" spans="1:13" ht="27" customHeight="1">
      <c r="A32" s="414"/>
      <c r="B32" s="414"/>
      <c r="C32" s="189" t="s">
        <v>131</v>
      </c>
      <c r="D32" s="191"/>
      <c r="E32" s="194">
        <v>2.2</v>
      </c>
      <c r="F32" s="194">
        <v>1.5</v>
      </c>
      <c r="G32" s="194">
        <v>1</v>
      </c>
      <c r="H32" s="194">
        <v>0.6</v>
      </c>
      <c r="I32" s="195">
        <v>0.7</v>
      </c>
      <c r="L32" s="2">
        <v>42085441</v>
      </c>
      <c r="M32" s="2">
        <v>43085098</v>
      </c>
    </row>
    <row r="33" spans="1:13" ht="27" customHeight="1">
      <c r="A33" s="415"/>
      <c r="B33" s="415"/>
      <c r="C33" s="196" t="s">
        <v>132</v>
      </c>
      <c r="D33" s="198"/>
      <c r="E33" s="199">
        <v>93.6</v>
      </c>
      <c r="F33" s="199">
        <v>92.7</v>
      </c>
      <c r="G33" s="199">
        <v>85.4</v>
      </c>
      <c r="H33" s="199">
        <v>73.2</v>
      </c>
      <c r="I33" s="203">
        <v>49.7</v>
      </c>
      <c r="L33" s="2">
        <v>116305</v>
      </c>
      <c r="M33" s="2">
        <v>38765</v>
      </c>
    </row>
    <row r="34" spans="1:13" ht="27" customHeight="1">
      <c r="A34" s="2" t="s">
        <v>195</v>
      </c>
      <c r="B34" s="8"/>
      <c r="C34" s="8"/>
      <c r="D34" s="8"/>
      <c r="E34" s="204"/>
      <c r="F34" s="204"/>
      <c r="G34" s="204"/>
      <c r="H34" s="204"/>
      <c r="I34" s="205"/>
      <c r="L34" s="2">
        <v>67995846</v>
      </c>
      <c r="M34" s="2">
        <v>66493908</v>
      </c>
    </row>
    <row r="35" spans="1:13" ht="27" customHeight="1">
      <c r="A35" s="13" t="s">
        <v>278</v>
      </c>
      <c r="L35" s="2">
        <v>191205827</v>
      </c>
      <c r="M35" s="2">
        <v>252926448</v>
      </c>
    </row>
    <row r="36" spans="1:13" ht="13.5">
      <c r="A36" s="206"/>
      <c r="L36" s="2">
        <v>459852094</v>
      </c>
      <c r="M36" s="2">
        <v>632222510</v>
      </c>
    </row>
    <row r="37" spans="12:13" ht="13.5">
      <c r="L37" s="2">
        <f>SUM(L28:L36)</f>
        <v>5493973624</v>
      </c>
      <c r="M37" s="2">
        <f>SUM(M28:M36)</f>
        <v>5927586093</v>
      </c>
    </row>
    <row r="38" spans="12:13" ht="13.5">
      <c r="L38" s="2">
        <v>6455164670</v>
      </c>
      <c r="M38" s="2">
        <v>6853428600</v>
      </c>
    </row>
    <row r="39" spans="12:13" ht="13.5">
      <c r="L39" s="237">
        <f>L37/L38</f>
        <v>0.8510973623233689</v>
      </c>
      <c r="M39" s="237">
        <f>M37/M38</f>
        <v>0.8649081268607657</v>
      </c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8984375" style="2" customWidth="1"/>
    <col min="12" max="12" width="13.8984375" style="8" customWidth="1"/>
    <col min="13" max="27" width="13.8984375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tr">
        <f>'1.普通会計予算'!E1</f>
        <v>東京都</v>
      </c>
      <c r="E1" s="35"/>
      <c r="F1" s="35"/>
      <c r="G1" s="35"/>
    </row>
    <row r="2" ht="15" customHeight="1"/>
    <row r="3" spans="1:4" ht="15" customHeight="1">
      <c r="A3" s="36" t="s">
        <v>224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27" ht="15.75" customHeight="1">
      <c r="A5" s="31" t="s">
        <v>191</v>
      </c>
      <c r="B5" s="31"/>
      <c r="C5" s="31"/>
      <c r="D5" s="31"/>
      <c r="K5" s="37"/>
      <c r="AA5" s="37" t="s">
        <v>48</v>
      </c>
    </row>
    <row r="6" spans="1:27" ht="15.75" customHeight="1">
      <c r="A6" s="461" t="s">
        <v>49</v>
      </c>
      <c r="B6" s="462"/>
      <c r="C6" s="462"/>
      <c r="D6" s="462"/>
      <c r="E6" s="463"/>
      <c r="F6" s="481" t="s">
        <v>196</v>
      </c>
      <c r="G6" s="480"/>
      <c r="H6" s="481" t="s">
        <v>197</v>
      </c>
      <c r="I6" s="480"/>
      <c r="J6" s="481" t="s">
        <v>198</v>
      </c>
      <c r="K6" s="480"/>
      <c r="L6" s="481" t="s">
        <v>199</v>
      </c>
      <c r="M6" s="480"/>
      <c r="N6" s="481" t="s">
        <v>200</v>
      </c>
      <c r="O6" s="480"/>
      <c r="P6" s="479" t="s">
        <v>201</v>
      </c>
      <c r="Q6" s="480"/>
      <c r="R6" s="481" t="s">
        <v>202</v>
      </c>
      <c r="S6" s="480"/>
      <c r="T6" s="481" t="s">
        <v>203</v>
      </c>
      <c r="U6" s="480"/>
      <c r="V6" s="481" t="s">
        <v>204</v>
      </c>
      <c r="W6" s="480"/>
      <c r="X6" s="481" t="s">
        <v>205</v>
      </c>
      <c r="Y6" s="480"/>
      <c r="Z6" s="481" t="s">
        <v>206</v>
      </c>
      <c r="AA6" s="480"/>
    </row>
    <row r="7" spans="1:27" ht="15.75" customHeight="1">
      <c r="A7" s="464"/>
      <c r="B7" s="465"/>
      <c r="C7" s="465"/>
      <c r="D7" s="465"/>
      <c r="E7" s="466"/>
      <c r="F7" s="110" t="s">
        <v>192</v>
      </c>
      <c r="G7" s="38" t="s">
        <v>2</v>
      </c>
      <c r="H7" s="110" t="s">
        <v>192</v>
      </c>
      <c r="I7" s="240" t="s">
        <v>2</v>
      </c>
      <c r="J7" s="110" t="s">
        <v>192</v>
      </c>
      <c r="K7" s="38" t="s">
        <v>2</v>
      </c>
      <c r="L7" s="110" t="s">
        <v>192</v>
      </c>
      <c r="M7" s="38" t="s">
        <v>2</v>
      </c>
      <c r="N7" s="110" t="s">
        <v>192</v>
      </c>
      <c r="O7" s="240" t="s">
        <v>2</v>
      </c>
      <c r="P7" s="110" t="s">
        <v>192</v>
      </c>
      <c r="Q7" s="38" t="s">
        <v>2</v>
      </c>
      <c r="R7" s="110" t="s">
        <v>192</v>
      </c>
      <c r="S7" s="38" t="s">
        <v>2</v>
      </c>
      <c r="T7" s="110" t="s">
        <v>192</v>
      </c>
      <c r="U7" s="38" t="s">
        <v>2</v>
      </c>
      <c r="V7" s="110" t="s">
        <v>192</v>
      </c>
      <c r="W7" s="38" t="s">
        <v>2</v>
      </c>
      <c r="X7" s="110" t="s">
        <v>192</v>
      </c>
      <c r="Y7" s="38" t="s">
        <v>2</v>
      </c>
      <c r="Z7" s="110" t="s">
        <v>192</v>
      </c>
      <c r="AA7" s="207" t="s">
        <v>2</v>
      </c>
    </row>
    <row r="8" spans="1:27" ht="15.75" customHeight="1">
      <c r="A8" s="420" t="s">
        <v>83</v>
      </c>
      <c r="B8" s="55" t="s">
        <v>50</v>
      </c>
      <c r="C8" s="56"/>
      <c r="D8" s="56"/>
      <c r="E8" s="93" t="s">
        <v>41</v>
      </c>
      <c r="F8" s="294">
        <v>327966</v>
      </c>
      <c r="G8" s="295">
        <v>327322</v>
      </c>
      <c r="H8" s="294">
        <v>1303</v>
      </c>
      <c r="I8" s="296">
        <v>1336</v>
      </c>
      <c r="J8" s="294">
        <v>153746</v>
      </c>
      <c r="K8" s="295">
        <v>141838</v>
      </c>
      <c r="L8" s="294">
        <v>46465</v>
      </c>
      <c r="M8" s="295">
        <v>46001</v>
      </c>
      <c r="N8" s="294">
        <v>2159</v>
      </c>
      <c r="O8" s="296">
        <v>1127</v>
      </c>
      <c r="P8" s="294">
        <v>202514</v>
      </c>
      <c r="Q8" s="295">
        <v>157791</v>
      </c>
      <c r="R8" s="294">
        <f>+R9+R10</f>
        <v>412049</v>
      </c>
      <c r="S8" s="295">
        <f>+S9+S10</f>
        <v>312493</v>
      </c>
      <c r="T8" s="294">
        <v>18720</v>
      </c>
      <c r="U8" s="245">
        <v>16611</v>
      </c>
      <c r="V8" s="294">
        <v>20968</v>
      </c>
      <c r="W8" s="295">
        <v>28306</v>
      </c>
      <c r="X8" s="294">
        <v>4350</v>
      </c>
      <c r="Y8" s="295">
        <v>4504</v>
      </c>
      <c r="Z8" s="294">
        <v>182953</v>
      </c>
      <c r="AA8" s="296">
        <v>4316</v>
      </c>
    </row>
    <row r="9" spans="1:27" ht="15.75" customHeight="1">
      <c r="A9" s="450"/>
      <c r="B9" s="8"/>
      <c r="C9" s="30" t="s">
        <v>51</v>
      </c>
      <c r="D9" s="43"/>
      <c r="E9" s="91" t="s">
        <v>42</v>
      </c>
      <c r="F9" s="297">
        <f>F8-F10</f>
        <v>327966</v>
      </c>
      <c r="G9" s="298">
        <f>G8-G10</f>
        <v>326504</v>
      </c>
      <c r="H9" s="297">
        <f>H8-H10</f>
        <v>1303</v>
      </c>
      <c r="I9" s="299">
        <v>1336</v>
      </c>
      <c r="J9" s="297">
        <v>150866</v>
      </c>
      <c r="K9" s="298">
        <v>141332</v>
      </c>
      <c r="L9" s="297">
        <v>46067</v>
      </c>
      <c r="M9" s="298">
        <v>45275</v>
      </c>
      <c r="N9" s="297">
        <v>1913</v>
      </c>
      <c r="O9" s="299">
        <v>1125</v>
      </c>
      <c r="P9" s="297">
        <f>P8-P10</f>
        <v>156297</v>
      </c>
      <c r="Q9" s="298">
        <f>Q8-Q10</f>
        <v>153604</v>
      </c>
      <c r="R9" s="297">
        <f>ROUND((265674168378+72334671375+15321880061+13902263821)/1000000,)</f>
        <v>367233</v>
      </c>
      <c r="S9" s="298">
        <f>ROUND((265753565185+29155930712+16251152076+1332807246)/1000000,)</f>
        <v>312493</v>
      </c>
      <c r="T9" s="297">
        <f>T8-T10</f>
        <v>17596</v>
      </c>
      <c r="U9" s="249">
        <v>16611</v>
      </c>
      <c r="V9" s="297">
        <f>V8-V10</f>
        <v>20968</v>
      </c>
      <c r="W9" s="298">
        <v>28306</v>
      </c>
      <c r="X9" s="297">
        <f>X8-X10</f>
        <v>4350</v>
      </c>
      <c r="Y9" s="298">
        <v>4504</v>
      </c>
      <c r="Z9" s="297">
        <f>Z8-Z10</f>
        <v>182953</v>
      </c>
      <c r="AA9" s="299">
        <v>4316</v>
      </c>
    </row>
    <row r="10" spans="1:27" ht="15.75" customHeight="1">
      <c r="A10" s="450"/>
      <c r="B10" s="10"/>
      <c r="C10" s="30" t="s">
        <v>52</v>
      </c>
      <c r="D10" s="43"/>
      <c r="E10" s="91" t="s">
        <v>43</v>
      </c>
      <c r="F10" s="297">
        <v>0</v>
      </c>
      <c r="G10" s="298">
        <v>818</v>
      </c>
      <c r="H10" s="297">
        <v>0</v>
      </c>
      <c r="I10" s="299">
        <v>0</v>
      </c>
      <c r="J10" s="297">
        <v>2880</v>
      </c>
      <c r="K10" s="298">
        <v>506</v>
      </c>
      <c r="L10" s="297">
        <v>397</v>
      </c>
      <c r="M10" s="300">
        <v>727</v>
      </c>
      <c r="N10" s="297">
        <v>247</v>
      </c>
      <c r="O10" s="299">
        <v>3</v>
      </c>
      <c r="P10" s="297">
        <v>46217</v>
      </c>
      <c r="Q10" s="298">
        <v>4187</v>
      </c>
      <c r="R10" s="297">
        <f>ROUND(44816084295/1000000,)</f>
        <v>44816</v>
      </c>
      <c r="S10" s="298">
        <v>0</v>
      </c>
      <c r="T10" s="297">
        <v>1124</v>
      </c>
      <c r="U10" s="249">
        <v>0</v>
      </c>
      <c r="V10" s="297">
        <v>0</v>
      </c>
      <c r="W10" s="300">
        <v>0</v>
      </c>
      <c r="X10" s="297"/>
      <c r="Y10" s="298">
        <v>0</v>
      </c>
      <c r="Z10" s="297">
        <v>0</v>
      </c>
      <c r="AA10" s="299">
        <v>0</v>
      </c>
    </row>
    <row r="11" spans="1:27" ht="15.75" customHeight="1">
      <c r="A11" s="450"/>
      <c r="B11" s="50" t="s">
        <v>53</v>
      </c>
      <c r="C11" s="63"/>
      <c r="D11" s="63"/>
      <c r="E11" s="90" t="s">
        <v>44</v>
      </c>
      <c r="F11" s="301">
        <v>292879</v>
      </c>
      <c r="G11" s="302">
        <v>295120</v>
      </c>
      <c r="H11" s="301">
        <v>1303</v>
      </c>
      <c r="I11" s="303">
        <v>1336</v>
      </c>
      <c r="J11" s="301">
        <v>135168</v>
      </c>
      <c r="K11" s="302">
        <v>126392</v>
      </c>
      <c r="L11" s="301">
        <v>49936</v>
      </c>
      <c r="M11" s="302">
        <v>46290</v>
      </c>
      <c r="N11" s="301">
        <v>2219</v>
      </c>
      <c r="O11" s="303">
        <v>822</v>
      </c>
      <c r="P11" s="301">
        <v>194728</v>
      </c>
      <c r="Q11" s="302">
        <v>153278</v>
      </c>
      <c r="R11" s="301">
        <f>R12+R13</f>
        <v>334781</v>
      </c>
      <c r="S11" s="302">
        <f>S12+S13</f>
        <v>288434</v>
      </c>
      <c r="T11" s="301">
        <v>20544</v>
      </c>
      <c r="U11" s="257">
        <v>16266</v>
      </c>
      <c r="V11" s="301">
        <v>11396</v>
      </c>
      <c r="W11" s="302">
        <v>22273</v>
      </c>
      <c r="X11" s="301">
        <v>3200</v>
      </c>
      <c r="Y11" s="302">
        <v>2815</v>
      </c>
      <c r="Z11" s="301">
        <v>178400</v>
      </c>
      <c r="AA11" s="303">
        <v>3461</v>
      </c>
    </row>
    <row r="12" spans="1:27" ht="15.75" customHeight="1">
      <c r="A12" s="450"/>
      <c r="B12" s="7"/>
      <c r="C12" s="30" t="s">
        <v>54</v>
      </c>
      <c r="D12" s="43"/>
      <c r="E12" s="91" t="s">
        <v>45</v>
      </c>
      <c r="F12" s="297">
        <f>F11-(F13)</f>
        <v>288570</v>
      </c>
      <c r="G12" s="298">
        <v>295120</v>
      </c>
      <c r="H12" s="297">
        <v>1303</v>
      </c>
      <c r="I12" s="303">
        <v>1336</v>
      </c>
      <c r="J12" s="297">
        <v>132113</v>
      </c>
      <c r="K12" s="302">
        <v>126384</v>
      </c>
      <c r="L12" s="297">
        <v>48058</v>
      </c>
      <c r="M12" s="302">
        <v>46275</v>
      </c>
      <c r="N12" s="297">
        <v>820</v>
      </c>
      <c r="O12" s="299">
        <v>821</v>
      </c>
      <c r="P12" s="297">
        <f>P11-P13</f>
        <v>155154</v>
      </c>
      <c r="Q12" s="298">
        <f>Q11-Q13</f>
        <v>150067</v>
      </c>
      <c r="R12" s="297">
        <f>ROUND((263038870348+38881490061+28221219188+1153124931)/1000000,)</f>
        <v>331295</v>
      </c>
      <c r="S12" s="302">
        <f>ROUND((223932814962+42574067603+20674016348+1253372176)/1000000,)</f>
        <v>288434</v>
      </c>
      <c r="T12" s="297">
        <v>17497</v>
      </c>
      <c r="U12" s="257">
        <v>16089</v>
      </c>
      <c r="V12" s="297">
        <v>10578</v>
      </c>
      <c r="W12" s="302">
        <v>22273</v>
      </c>
      <c r="X12" s="297">
        <v>2965</v>
      </c>
      <c r="Y12" s="298">
        <v>2815</v>
      </c>
      <c r="Z12" s="297">
        <v>178281</v>
      </c>
      <c r="AA12" s="299">
        <v>3461</v>
      </c>
    </row>
    <row r="13" spans="1:27" ht="15.75" customHeight="1">
      <c r="A13" s="450"/>
      <c r="B13" s="8"/>
      <c r="C13" s="52" t="s">
        <v>55</v>
      </c>
      <c r="D13" s="53"/>
      <c r="E13" s="95" t="s">
        <v>46</v>
      </c>
      <c r="F13" s="304">
        <v>4309</v>
      </c>
      <c r="G13" s="305">
        <v>0</v>
      </c>
      <c r="H13" s="304">
        <v>0</v>
      </c>
      <c r="I13" s="306">
        <v>0</v>
      </c>
      <c r="J13" s="304">
        <v>3055</v>
      </c>
      <c r="K13" s="300">
        <v>7</v>
      </c>
      <c r="L13" s="304">
        <v>1878</v>
      </c>
      <c r="M13" s="300">
        <v>15</v>
      </c>
      <c r="N13" s="304">
        <v>1398</v>
      </c>
      <c r="O13" s="307">
        <v>0</v>
      </c>
      <c r="P13" s="304">
        <v>39574</v>
      </c>
      <c r="Q13" s="305">
        <v>3211</v>
      </c>
      <c r="R13" s="304">
        <f>ROUND((2880899939+605091107)/1000000,)</f>
        <v>3486</v>
      </c>
      <c r="S13" s="305">
        <v>0</v>
      </c>
      <c r="T13" s="304">
        <v>3047</v>
      </c>
      <c r="U13" s="249">
        <v>177</v>
      </c>
      <c r="V13" s="304">
        <v>818</v>
      </c>
      <c r="W13" s="300">
        <v>0</v>
      </c>
      <c r="X13" s="304">
        <v>234</v>
      </c>
      <c r="Y13" s="305">
        <v>0</v>
      </c>
      <c r="Z13" s="304">
        <v>119</v>
      </c>
      <c r="AA13" s="307">
        <v>0</v>
      </c>
    </row>
    <row r="14" spans="1:27" ht="15.75" customHeight="1">
      <c r="A14" s="450"/>
      <c r="B14" s="44" t="s">
        <v>56</v>
      </c>
      <c r="C14" s="43"/>
      <c r="D14" s="43"/>
      <c r="E14" s="91" t="s">
        <v>207</v>
      </c>
      <c r="F14" s="297">
        <f>F9-F12</f>
        <v>39396</v>
      </c>
      <c r="G14" s="308">
        <f aca="true" t="shared" si="0" ref="G14:I15">G9-G12</f>
        <v>31384</v>
      </c>
      <c r="H14" s="297">
        <f t="shared" si="0"/>
        <v>0</v>
      </c>
      <c r="I14" s="299">
        <f t="shared" si="0"/>
        <v>0</v>
      </c>
      <c r="J14" s="297">
        <f>J9-J12</f>
        <v>18753</v>
      </c>
      <c r="K14" s="308">
        <f aca="true" t="shared" si="1" ref="K14:N15">K9-K12</f>
        <v>14948</v>
      </c>
      <c r="L14" s="297">
        <f t="shared" si="1"/>
        <v>-1991</v>
      </c>
      <c r="M14" s="308">
        <f t="shared" si="1"/>
        <v>-1000</v>
      </c>
      <c r="N14" s="297">
        <v>1092</v>
      </c>
      <c r="O14" s="299">
        <v>303</v>
      </c>
      <c r="P14" s="297">
        <f>P9-P12</f>
        <v>1143</v>
      </c>
      <c r="Q14" s="308">
        <f>Q9-Q12</f>
        <v>3537</v>
      </c>
      <c r="R14" s="297">
        <f aca="true" t="shared" si="2" ref="R14:X15">R9-R12</f>
        <v>35938</v>
      </c>
      <c r="S14" s="308">
        <f t="shared" si="2"/>
        <v>24059</v>
      </c>
      <c r="T14" s="297">
        <f t="shared" si="2"/>
        <v>99</v>
      </c>
      <c r="U14" s="264">
        <f t="shared" si="2"/>
        <v>522</v>
      </c>
      <c r="V14" s="297">
        <f t="shared" si="2"/>
        <v>10390</v>
      </c>
      <c r="W14" s="308">
        <f t="shared" si="2"/>
        <v>6033</v>
      </c>
      <c r="X14" s="297">
        <v>1385</v>
      </c>
      <c r="Y14" s="308">
        <v>1690</v>
      </c>
      <c r="Z14" s="297">
        <f>Z9-Z12</f>
        <v>4672</v>
      </c>
      <c r="AA14" s="299">
        <f>AA9-AA12</f>
        <v>855</v>
      </c>
    </row>
    <row r="15" spans="1:27" ht="15.75" customHeight="1">
      <c r="A15" s="450"/>
      <c r="B15" s="44" t="s">
        <v>57</v>
      </c>
      <c r="C15" s="43"/>
      <c r="D15" s="43"/>
      <c r="E15" s="91" t="s">
        <v>208</v>
      </c>
      <c r="F15" s="297">
        <f>F10-F13</f>
        <v>-4309</v>
      </c>
      <c r="G15" s="308">
        <f t="shared" si="0"/>
        <v>818</v>
      </c>
      <c r="H15" s="297">
        <f t="shared" si="0"/>
        <v>0</v>
      </c>
      <c r="I15" s="299">
        <f t="shared" si="0"/>
        <v>0</v>
      </c>
      <c r="J15" s="297">
        <f>J10-J13</f>
        <v>-175</v>
      </c>
      <c r="K15" s="308">
        <f t="shared" si="1"/>
        <v>499</v>
      </c>
      <c r="L15" s="297">
        <f t="shared" si="1"/>
        <v>-1481</v>
      </c>
      <c r="M15" s="308">
        <f t="shared" si="1"/>
        <v>712</v>
      </c>
      <c r="N15" s="297">
        <f t="shared" si="1"/>
        <v>-1151</v>
      </c>
      <c r="O15" s="299">
        <f>O10-O13</f>
        <v>3</v>
      </c>
      <c r="P15" s="297">
        <f>P10-P13</f>
        <v>6643</v>
      </c>
      <c r="Q15" s="308">
        <f>Q10-Q13</f>
        <v>976</v>
      </c>
      <c r="R15" s="297">
        <f t="shared" si="2"/>
        <v>41330</v>
      </c>
      <c r="S15" s="308">
        <f t="shared" si="2"/>
        <v>0</v>
      </c>
      <c r="T15" s="297">
        <f t="shared" si="2"/>
        <v>-1923</v>
      </c>
      <c r="U15" s="264">
        <f t="shared" si="2"/>
        <v>-177</v>
      </c>
      <c r="V15" s="297">
        <f t="shared" si="2"/>
        <v>-818</v>
      </c>
      <c r="W15" s="308">
        <f t="shared" si="2"/>
        <v>0</v>
      </c>
      <c r="X15" s="297">
        <f t="shared" si="2"/>
        <v>-234</v>
      </c>
      <c r="Y15" s="308">
        <f>Y10-Y13</f>
        <v>0</v>
      </c>
      <c r="Z15" s="297">
        <f>Z10-Z13</f>
        <v>-119</v>
      </c>
      <c r="AA15" s="299">
        <f>AA10-AA13</f>
        <v>0</v>
      </c>
    </row>
    <row r="16" spans="1:27" ht="15.75" customHeight="1">
      <c r="A16" s="450"/>
      <c r="B16" s="44" t="s">
        <v>58</v>
      </c>
      <c r="C16" s="43"/>
      <c r="D16" s="43"/>
      <c r="E16" s="91" t="s">
        <v>209</v>
      </c>
      <c r="F16" s="297">
        <f>F8-F11</f>
        <v>35087</v>
      </c>
      <c r="G16" s="308">
        <f>G8-G11</f>
        <v>32202</v>
      </c>
      <c r="H16" s="297">
        <f>H8-H11</f>
        <v>0</v>
      </c>
      <c r="I16" s="299">
        <f>I8-I11</f>
        <v>0</v>
      </c>
      <c r="J16" s="297">
        <v>18578</v>
      </c>
      <c r="K16" s="308">
        <f>K8-K11</f>
        <v>15446</v>
      </c>
      <c r="L16" s="297">
        <f>L8-L11</f>
        <v>-3471</v>
      </c>
      <c r="M16" s="308">
        <v>-288</v>
      </c>
      <c r="N16" s="297">
        <v>-59</v>
      </c>
      <c r="O16" s="299">
        <v>306</v>
      </c>
      <c r="P16" s="297">
        <f>P8-P11</f>
        <v>7786</v>
      </c>
      <c r="Q16" s="308">
        <f>Q8-Q11</f>
        <v>4513</v>
      </c>
      <c r="R16" s="297">
        <f aca="true" t="shared" si="3" ref="R16:W16">R8-R11</f>
        <v>77268</v>
      </c>
      <c r="S16" s="308">
        <f t="shared" si="3"/>
        <v>24059</v>
      </c>
      <c r="T16" s="297">
        <f t="shared" si="3"/>
        <v>-1824</v>
      </c>
      <c r="U16" s="264">
        <f t="shared" si="3"/>
        <v>345</v>
      </c>
      <c r="V16" s="297">
        <f t="shared" si="3"/>
        <v>9572</v>
      </c>
      <c r="W16" s="308">
        <f t="shared" si="3"/>
        <v>6033</v>
      </c>
      <c r="X16" s="297">
        <f>X8-X11+1</f>
        <v>1151</v>
      </c>
      <c r="Y16" s="308">
        <v>1690</v>
      </c>
      <c r="Z16" s="297">
        <f>Z8-Z11</f>
        <v>4553</v>
      </c>
      <c r="AA16" s="299">
        <f>AA8-AA11</f>
        <v>855</v>
      </c>
    </row>
    <row r="17" spans="1:27" ht="15.75" customHeight="1">
      <c r="A17" s="450"/>
      <c r="B17" s="44" t="s">
        <v>59</v>
      </c>
      <c r="C17" s="43"/>
      <c r="D17" s="43"/>
      <c r="E17" s="34"/>
      <c r="F17" s="309"/>
      <c r="G17" s="306"/>
      <c r="H17" s="309"/>
      <c r="I17" s="306"/>
      <c r="J17" s="309">
        <v>354772</v>
      </c>
      <c r="K17" s="300">
        <v>384689</v>
      </c>
      <c r="L17" s="309">
        <v>10594</v>
      </c>
      <c r="M17" s="298">
        <v>10283</v>
      </c>
      <c r="N17" s="309">
        <v>59</v>
      </c>
      <c r="O17" s="299"/>
      <c r="P17" s="309">
        <v>0</v>
      </c>
      <c r="Q17" s="300">
        <v>0</v>
      </c>
      <c r="R17" s="309"/>
      <c r="S17" s="300"/>
      <c r="T17" s="309">
        <v>7253</v>
      </c>
      <c r="U17" s="268">
        <v>5562</v>
      </c>
      <c r="V17" s="309"/>
      <c r="W17" s="298"/>
      <c r="X17" s="309"/>
      <c r="Y17" s="298"/>
      <c r="Z17" s="309"/>
      <c r="AA17" s="306"/>
    </row>
    <row r="18" spans="1:27" ht="15.75" customHeight="1">
      <c r="A18" s="451"/>
      <c r="B18" s="47" t="s">
        <v>60</v>
      </c>
      <c r="C18" s="31"/>
      <c r="D18" s="31"/>
      <c r="E18" s="17"/>
      <c r="F18" s="310">
        <v>0</v>
      </c>
      <c r="G18" s="311">
        <v>0</v>
      </c>
      <c r="H18" s="310">
        <v>0</v>
      </c>
      <c r="I18" s="312">
        <v>0</v>
      </c>
      <c r="J18" s="310">
        <v>0</v>
      </c>
      <c r="K18" s="273">
        <v>0</v>
      </c>
      <c r="L18" s="310">
        <v>0</v>
      </c>
      <c r="M18" s="273">
        <v>0</v>
      </c>
      <c r="N18" s="310">
        <v>0</v>
      </c>
      <c r="O18" s="312">
        <v>0</v>
      </c>
      <c r="P18" s="310">
        <v>0</v>
      </c>
      <c r="Q18" s="313">
        <v>0</v>
      </c>
      <c r="R18" s="310"/>
      <c r="S18" s="273"/>
      <c r="T18" s="310">
        <v>0</v>
      </c>
      <c r="U18" s="273">
        <v>0</v>
      </c>
      <c r="V18" s="310">
        <v>0</v>
      </c>
      <c r="W18" s="273">
        <v>0</v>
      </c>
      <c r="X18" s="310">
        <v>0</v>
      </c>
      <c r="Y18" s="273">
        <v>0</v>
      </c>
      <c r="Z18" s="310"/>
      <c r="AA18" s="312">
        <v>0</v>
      </c>
    </row>
    <row r="19" spans="1:27" ht="15.75" customHeight="1">
      <c r="A19" s="450" t="s">
        <v>84</v>
      </c>
      <c r="B19" s="50" t="s">
        <v>61</v>
      </c>
      <c r="C19" s="51"/>
      <c r="D19" s="51"/>
      <c r="E19" s="96"/>
      <c r="F19" s="66">
        <v>19179</v>
      </c>
      <c r="G19" s="314">
        <v>24198</v>
      </c>
      <c r="H19" s="66">
        <v>77</v>
      </c>
      <c r="I19" s="315">
        <v>93</v>
      </c>
      <c r="J19" s="66">
        <v>15887</v>
      </c>
      <c r="K19" s="316">
        <v>17075</v>
      </c>
      <c r="L19" s="66">
        <v>4129</v>
      </c>
      <c r="M19" s="317">
        <v>4019</v>
      </c>
      <c r="N19" s="66">
        <v>0</v>
      </c>
      <c r="O19" s="318">
        <v>0</v>
      </c>
      <c r="P19" s="66">
        <v>2029</v>
      </c>
      <c r="Q19" s="316">
        <v>7067</v>
      </c>
      <c r="R19" s="66">
        <f>ROUND((200170322772+14009534100)/1000000,)</f>
        <v>214180</v>
      </c>
      <c r="S19" s="316">
        <v>226610</v>
      </c>
      <c r="T19" s="66">
        <v>42113</v>
      </c>
      <c r="U19" s="275">
        <v>39860</v>
      </c>
      <c r="V19" s="66">
        <v>99095</v>
      </c>
      <c r="W19" s="316">
        <v>2936</v>
      </c>
      <c r="X19" s="66">
        <v>3</v>
      </c>
      <c r="Y19" s="316">
        <v>173</v>
      </c>
      <c r="Z19" s="66">
        <v>3551</v>
      </c>
      <c r="AA19" s="315">
        <v>16734</v>
      </c>
    </row>
    <row r="20" spans="1:27" ht="15.75" customHeight="1">
      <c r="A20" s="450"/>
      <c r="B20" s="19"/>
      <c r="C20" s="30" t="s">
        <v>62</v>
      </c>
      <c r="D20" s="43"/>
      <c r="E20" s="91"/>
      <c r="F20" s="70">
        <v>3188</v>
      </c>
      <c r="G20" s="319">
        <v>6214</v>
      </c>
      <c r="H20" s="70">
        <v>0</v>
      </c>
      <c r="I20" s="320">
        <v>0</v>
      </c>
      <c r="J20" s="70">
        <v>5000</v>
      </c>
      <c r="K20" s="321">
        <v>4999</v>
      </c>
      <c r="L20" s="70">
        <v>3192</v>
      </c>
      <c r="M20" s="322">
        <v>3150</v>
      </c>
      <c r="N20" s="70">
        <v>0</v>
      </c>
      <c r="O20" s="323">
        <v>0</v>
      </c>
      <c r="P20" s="70">
        <v>1828</v>
      </c>
      <c r="Q20" s="321">
        <v>2840</v>
      </c>
      <c r="R20" s="70">
        <f>106133+2280</f>
        <v>108413</v>
      </c>
      <c r="S20" s="321">
        <v>113347</v>
      </c>
      <c r="T20" s="70">
        <v>36010</v>
      </c>
      <c r="U20" s="246">
        <v>39831</v>
      </c>
      <c r="V20" s="70">
        <v>97485</v>
      </c>
      <c r="W20" s="321">
        <v>0</v>
      </c>
      <c r="X20" s="70">
        <v>0</v>
      </c>
      <c r="Y20" s="321">
        <v>0</v>
      </c>
      <c r="Z20" s="70">
        <v>0</v>
      </c>
      <c r="AA20" s="320">
        <v>0</v>
      </c>
    </row>
    <row r="21" spans="1:27" ht="15.75" customHeight="1">
      <c r="A21" s="450"/>
      <c r="B21" s="9" t="s">
        <v>63</v>
      </c>
      <c r="C21" s="63"/>
      <c r="D21" s="63"/>
      <c r="E21" s="90" t="s">
        <v>210</v>
      </c>
      <c r="F21" s="289">
        <v>19179</v>
      </c>
      <c r="G21" s="324">
        <v>24198</v>
      </c>
      <c r="H21" s="289">
        <v>77</v>
      </c>
      <c r="I21" s="325">
        <v>93</v>
      </c>
      <c r="J21" s="289">
        <v>15887</v>
      </c>
      <c r="K21" s="326">
        <v>17075</v>
      </c>
      <c r="L21" s="289">
        <v>4129</v>
      </c>
      <c r="M21" s="327">
        <v>4019</v>
      </c>
      <c r="N21" s="289">
        <v>0</v>
      </c>
      <c r="O21" s="328">
        <v>0</v>
      </c>
      <c r="P21" s="289">
        <v>2029</v>
      </c>
      <c r="Q21" s="326">
        <v>7067</v>
      </c>
      <c r="R21" s="289">
        <f>R19</f>
        <v>214180</v>
      </c>
      <c r="S21" s="326">
        <v>226610</v>
      </c>
      <c r="T21" s="289">
        <v>42113</v>
      </c>
      <c r="U21" s="253">
        <v>39860</v>
      </c>
      <c r="V21" s="289">
        <v>99095</v>
      </c>
      <c r="W21" s="326">
        <v>2936</v>
      </c>
      <c r="X21" s="289">
        <v>3</v>
      </c>
      <c r="Y21" s="326">
        <v>173</v>
      </c>
      <c r="Z21" s="289">
        <v>3551</v>
      </c>
      <c r="AA21" s="325">
        <v>16734</v>
      </c>
    </row>
    <row r="22" spans="1:27" ht="15.75" customHeight="1">
      <c r="A22" s="450"/>
      <c r="B22" s="50" t="s">
        <v>64</v>
      </c>
      <c r="C22" s="51"/>
      <c r="D22" s="51"/>
      <c r="E22" s="96" t="s">
        <v>211</v>
      </c>
      <c r="F22" s="291">
        <v>116458</v>
      </c>
      <c r="G22" s="314">
        <v>121608</v>
      </c>
      <c r="H22" s="291">
        <v>91</v>
      </c>
      <c r="I22" s="315">
        <v>118</v>
      </c>
      <c r="J22" s="291">
        <v>78200</v>
      </c>
      <c r="K22" s="316">
        <v>74569</v>
      </c>
      <c r="L22" s="291">
        <v>9655</v>
      </c>
      <c r="M22" s="317">
        <v>8181</v>
      </c>
      <c r="N22" s="291">
        <v>182</v>
      </c>
      <c r="O22" s="318">
        <v>253</v>
      </c>
      <c r="P22" s="291">
        <v>19664</v>
      </c>
      <c r="Q22" s="316">
        <v>14099</v>
      </c>
      <c r="R22" s="291">
        <f>ROUND((410196502563+20446294160)/1000000,)</f>
        <v>430643</v>
      </c>
      <c r="S22" s="316">
        <v>413989</v>
      </c>
      <c r="T22" s="291">
        <v>55608</v>
      </c>
      <c r="U22" s="275">
        <v>52273</v>
      </c>
      <c r="V22" s="291">
        <v>164945</v>
      </c>
      <c r="W22" s="316">
        <v>18524</v>
      </c>
      <c r="X22" s="291">
        <v>1128</v>
      </c>
      <c r="Y22" s="316">
        <v>1773</v>
      </c>
      <c r="Z22" s="291">
        <v>15697</v>
      </c>
      <c r="AA22" s="315">
        <v>29048</v>
      </c>
    </row>
    <row r="23" spans="1:27" ht="15.75" customHeight="1">
      <c r="A23" s="450"/>
      <c r="B23" s="7" t="s">
        <v>65</v>
      </c>
      <c r="C23" s="52" t="s">
        <v>66</v>
      </c>
      <c r="D23" s="53"/>
      <c r="E23" s="95"/>
      <c r="F23" s="287">
        <v>32505</v>
      </c>
      <c r="G23" s="329">
        <v>37179</v>
      </c>
      <c r="H23" s="287">
        <v>0</v>
      </c>
      <c r="I23" s="330">
        <v>0</v>
      </c>
      <c r="J23" s="287">
        <v>41193</v>
      </c>
      <c r="K23" s="331">
        <v>32783</v>
      </c>
      <c r="L23" s="287">
        <v>2700</v>
      </c>
      <c r="M23" s="332">
        <v>1782</v>
      </c>
      <c r="N23" s="287">
        <v>0</v>
      </c>
      <c r="O23" s="333">
        <v>0</v>
      </c>
      <c r="P23" s="287">
        <v>12505</v>
      </c>
      <c r="Q23" s="331">
        <v>4950</v>
      </c>
      <c r="R23" s="287">
        <f>ROUND((183126488456+4229928695)/1000000,)</f>
        <v>187356</v>
      </c>
      <c r="S23" s="331">
        <v>216420</v>
      </c>
      <c r="T23" s="287">
        <v>3226</v>
      </c>
      <c r="U23" s="261">
        <v>1361</v>
      </c>
      <c r="V23" s="287">
        <v>153400</v>
      </c>
      <c r="W23" s="331">
        <v>3800</v>
      </c>
      <c r="X23" s="287">
        <v>357</v>
      </c>
      <c r="Y23" s="331">
        <v>347</v>
      </c>
      <c r="Z23" s="287">
        <v>3600</v>
      </c>
      <c r="AA23" s="330">
        <v>1017</v>
      </c>
    </row>
    <row r="24" spans="1:27" ht="15.75" customHeight="1">
      <c r="A24" s="450"/>
      <c r="B24" s="44" t="s">
        <v>212</v>
      </c>
      <c r="C24" s="43"/>
      <c r="D24" s="43"/>
      <c r="E24" s="91" t="s">
        <v>213</v>
      </c>
      <c r="F24" s="288">
        <f>F21-F22</f>
        <v>-97279</v>
      </c>
      <c r="G24" s="319">
        <f>G21-G22-1</f>
        <v>-97411</v>
      </c>
      <c r="H24" s="288">
        <f>H21-H22</f>
        <v>-14</v>
      </c>
      <c r="I24" s="320">
        <f>I21-I22</f>
        <v>-25</v>
      </c>
      <c r="J24" s="288">
        <f>J21-J22</f>
        <v>-62313</v>
      </c>
      <c r="K24" s="319">
        <v>-57493</v>
      </c>
      <c r="L24" s="288">
        <f>L21-L22</f>
        <v>-5526</v>
      </c>
      <c r="M24" s="334">
        <v>-4161</v>
      </c>
      <c r="N24" s="288">
        <f>N21-N22</f>
        <v>-182</v>
      </c>
      <c r="O24" s="323">
        <f>O21-O22</f>
        <v>-253</v>
      </c>
      <c r="P24" s="288">
        <f>P21-P22</f>
        <v>-17635</v>
      </c>
      <c r="Q24" s="319">
        <f>Q21-Q22</f>
        <v>-7032</v>
      </c>
      <c r="R24" s="288">
        <f aca="true" t="shared" si="4" ref="R24:X24">R21-R22</f>
        <v>-216463</v>
      </c>
      <c r="S24" s="319">
        <f t="shared" si="4"/>
        <v>-187379</v>
      </c>
      <c r="T24" s="288">
        <f t="shared" si="4"/>
        <v>-13495</v>
      </c>
      <c r="U24" s="115">
        <f t="shared" si="4"/>
        <v>-12413</v>
      </c>
      <c r="V24" s="288">
        <f t="shared" si="4"/>
        <v>-65850</v>
      </c>
      <c r="W24" s="319">
        <f t="shared" si="4"/>
        <v>-15588</v>
      </c>
      <c r="X24" s="288">
        <f t="shared" si="4"/>
        <v>-1125</v>
      </c>
      <c r="Y24" s="319">
        <v>-1600</v>
      </c>
      <c r="Z24" s="288">
        <f>Z21-Z22</f>
        <v>-12146</v>
      </c>
      <c r="AA24" s="320">
        <f>AA21-AA22</f>
        <v>-12314</v>
      </c>
    </row>
    <row r="25" spans="1:27" ht="15.75" customHeight="1">
      <c r="A25" s="450"/>
      <c r="B25" s="101" t="s">
        <v>67</v>
      </c>
      <c r="C25" s="53"/>
      <c r="D25" s="53"/>
      <c r="E25" s="452" t="s">
        <v>225</v>
      </c>
      <c r="F25" s="473">
        <v>97279</v>
      </c>
      <c r="G25" s="469">
        <v>97411</v>
      </c>
      <c r="H25" s="473">
        <v>14</v>
      </c>
      <c r="I25" s="469">
        <v>25</v>
      </c>
      <c r="J25" s="473">
        <v>62313</v>
      </c>
      <c r="K25" s="469">
        <v>61464</v>
      </c>
      <c r="L25" s="473">
        <v>5526</v>
      </c>
      <c r="M25" s="477">
        <v>5447</v>
      </c>
      <c r="N25" s="473">
        <v>182</v>
      </c>
      <c r="O25" s="477">
        <v>677</v>
      </c>
      <c r="P25" s="473">
        <v>17635</v>
      </c>
      <c r="Q25" s="469">
        <v>7032</v>
      </c>
      <c r="R25" s="473">
        <f>-R24</f>
        <v>216463</v>
      </c>
      <c r="S25" s="469">
        <f>-S24</f>
        <v>187379</v>
      </c>
      <c r="T25" s="473">
        <v>13495</v>
      </c>
      <c r="U25" s="471">
        <v>12413</v>
      </c>
      <c r="V25" s="473">
        <v>15630</v>
      </c>
      <c r="W25" s="469">
        <v>22582</v>
      </c>
      <c r="X25" s="475">
        <v>2698</v>
      </c>
      <c r="Y25" s="469">
        <v>2890</v>
      </c>
      <c r="Z25" s="473">
        <v>12817</v>
      </c>
      <c r="AA25" s="469">
        <v>13708</v>
      </c>
    </row>
    <row r="26" spans="1:27" ht="15.75" customHeight="1">
      <c r="A26" s="450"/>
      <c r="B26" s="9" t="s">
        <v>68</v>
      </c>
      <c r="C26" s="63"/>
      <c r="D26" s="63"/>
      <c r="E26" s="453"/>
      <c r="F26" s="474"/>
      <c r="G26" s="470"/>
      <c r="H26" s="474"/>
      <c r="I26" s="470"/>
      <c r="J26" s="474"/>
      <c r="K26" s="470"/>
      <c r="L26" s="474"/>
      <c r="M26" s="478"/>
      <c r="N26" s="474"/>
      <c r="O26" s="478"/>
      <c r="P26" s="474"/>
      <c r="Q26" s="470"/>
      <c r="R26" s="474"/>
      <c r="S26" s="470"/>
      <c r="T26" s="474"/>
      <c r="U26" s="472"/>
      <c r="V26" s="474"/>
      <c r="W26" s="470"/>
      <c r="X26" s="476"/>
      <c r="Y26" s="470"/>
      <c r="Z26" s="474"/>
      <c r="AA26" s="470"/>
    </row>
    <row r="27" spans="1:27" ht="15.75" customHeight="1">
      <c r="A27" s="451"/>
      <c r="B27" s="47" t="s">
        <v>226</v>
      </c>
      <c r="C27" s="31"/>
      <c r="D27" s="31"/>
      <c r="E27" s="92" t="s">
        <v>227</v>
      </c>
      <c r="F27" s="74">
        <f>F24+F25</f>
        <v>0</v>
      </c>
      <c r="G27" s="335">
        <f>G24+G25</f>
        <v>0</v>
      </c>
      <c r="H27" s="74">
        <f>H24+H25</f>
        <v>0</v>
      </c>
      <c r="I27" s="336">
        <f>I24+I25</f>
        <v>0</v>
      </c>
      <c r="J27" s="74">
        <f aca="true" t="shared" si="5" ref="J27:X27">J24+J25</f>
        <v>0</v>
      </c>
      <c r="K27" s="335">
        <f t="shared" si="5"/>
        <v>3971</v>
      </c>
      <c r="L27" s="74">
        <f t="shared" si="5"/>
        <v>0</v>
      </c>
      <c r="M27" s="337">
        <f t="shared" si="5"/>
        <v>1286</v>
      </c>
      <c r="N27" s="74">
        <f t="shared" si="5"/>
        <v>0</v>
      </c>
      <c r="O27" s="338">
        <f t="shared" si="5"/>
        <v>424</v>
      </c>
      <c r="P27" s="74">
        <f t="shared" si="5"/>
        <v>0</v>
      </c>
      <c r="Q27" s="335">
        <f t="shared" si="5"/>
        <v>0</v>
      </c>
      <c r="R27" s="74">
        <f t="shared" si="5"/>
        <v>0</v>
      </c>
      <c r="S27" s="335">
        <f t="shared" si="5"/>
        <v>0</v>
      </c>
      <c r="T27" s="74">
        <f t="shared" si="5"/>
        <v>0</v>
      </c>
      <c r="U27" s="339">
        <f t="shared" si="5"/>
        <v>0</v>
      </c>
      <c r="V27" s="74">
        <f t="shared" si="5"/>
        <v>-50220</v>
      </c>
      <c r="W27" s="335">
        <f t="shared" si="5"/>
        <v>6994</v>
      </c>
      <c r="X27" s="74">
        <f t="shared" si="5"/>
        <v>1573</v>
      </c>
      <c r="Y27" s="335">
        <v>1290</v>
      </c>
      <c r="Z27" s="74">
        <f>Z24+Z25</f>
        <v>671</v>
      </c>
      <c r="AA27" s="336">
        <f>AA24+AA25</f>
        <v>1394</v>
      </c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37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38"/>
      <c r="K29" s="138"/>
      <c r="L29" s="137"/>
      <c r="M29" s="114"/>
      <c r="N29" s="114"/>
      <c r="O29" s="138" t="s">
        <v>228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38"/>
    </row>
    <row r="30" spans="1:25" ht="15.75" customHeight="1">
      <c r="A30" s="430" t="s">
        <v>69</v>
      </c>
      <c r="B30" s="431"/>
      <c r="C30" s="431"/>
      <c r="D30" s="431"/>
      <c r="E30" s="432"/>
      <c r="F30" s="436" t="s">
        <v>219</v>
      </c>
      <c r="G30" s="437"/>
      <c r="H30" s="438"/>
      <c r="I30" s="439"/>
      <c r="J30" s="438"/>
      <c r="K30" s="439"/>
      <c r="L30" s="438"/>
      <c r="M30" s="439"/>
      <c r="N30" s="438"/>
      <c r="O30" s="439"/>
      <c r="P30" s="139"/>
      <c r="Q30" s="137"/>
      <c r="R30" s="139"/>
      <c r="S30" s="137"/>
      <c r="T30" s="139"/>
      <c r="U30" s="137"/>
      <c r="V30" s="139"/>
      <c r="W30" s="137"/>
      <c r="X30" s="139"/>
      <c r="Y30" s="137"/>
    </row>
    <row r="31" spans="1:25" ht="15.75" customHeight="1">
      <c r="A31" s="433"/>
      <c r="B31" s="434"/>
      <c r="C31" s="434"/>
      <c r="D31" s="434"/>
      <c r="E31" s="435"/>
      <c r="F31" s="110" t="s">
        <v>192</v>
      </c>
      <c r="G31" s="38" t="s">
        <v>2</v>
      </c>
      <c r="H31" s="110" t="s">
        <v>192</v>
      </c>
      <c r="I31" s="38" t="s">
        <v>2</v>
      </c>
      <c r="J31" s="110" t="s">
        <v>192</v>
      </c>
      <c r="K31" s="38" t="s">
        <v>2</v>
      </c>
      <c r="L31" s="110" t="s">
        <v>192</v>
      </c>
      <c r="M31" s="38" t="s">
        <v>2</v>
      </c>
      <c r="N31" s="110" t="s">
        <v>192</v>
      </c>
      <c r="O31" s="207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420" t="s">
        <v>85</v>
      </c>
      <c r="B32" s="55" t="s">
        <v>50</v>
      </c>
      <c r="C32" s="56"/>
      <c r="D32" s="56"/>
      <c r="E32" s="15" t="s">
        <v>41</v>
      </c>
      <c r="F32" s="66">
        <v>4621</v>
      </c>
      <c r="G32" s="144">
        <v>4409</v>
      </c>
      <c r="H32" s="111"/>
      <c r="I32" s="112"/>
      <c r="J32" s="111"/>
      <c r="K32" s="113"/>
      <c r="L32" s="66"/>
      <c r="M32" s="144"/>
      <c r="N32" s="111"/>
      <c r="O32" s="145"/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421"/>
      <c r="B33" s="8"/>
      <c r="C33" s="52" t="s">
        <v>70</v>
      </c>
      <c r="D33" s="53"/>
      <c r="E33" s="99"/>
      <c r="F33" s="68">
        <v>1509</v>
      </c>
      <c r="G33" s="147">
        <v>1447</v>
      </c>
      <c r="H33" s="68"/>
      <c r="I33" s="124"/>
      <c r="J33" s="68"/>
      <c r="K33" s="125"/>
      <c r="L33" s="68"/>
      <c r="M33" s="147"/>
      <c r="N33" s="68"/>
      <c r="O33" s="123"/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421"/>
      <c r="B34" s="8"/>
      <c r="C34" s="24"/>
      <c r="D34" s="30" t="s">
        <v>71</v>
      </c>
      <c r="E34" s="94"/>
      <c r="F34" s="70">
        <v>1509</v>
      </c>
      <c r="G34" s="115">
        <v>1447</v>
      </c>
      <c r="H34" s="70"/>
      <c r="I34" s="116"/>
      <c r="J34" s="70"/>
      <c r="K34" s="117"/>
      <c r="L34" s="70"/>
      <c r="M34" s="115"/>
      <c r="N34" s="70"/>
      <c r="O34" s="126"/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421"/>
      <c r="B35" s="10"/>
      <c r="C35" s="62" t="s">
        <v>72</v>
      </c>
      <c r="D35" s="63"/>
      <c r="E35" s="100"/>
      <c r="F35" s="119">
        <v>3112</v>
      </c>
      <c r="G35" s="120">
        <v>2962</v>
      </c>
      <c r="H35" s="119"/>
      <c r="I35" s="121"/>
      <c r="J35" s="148"/>
      <c r="K35" s="149"/>
      <c r="L35" s="119"/>
      <c r="M35" s="120"/>
      <c r="N35" s="119"/>
      <c r="O35" s="135"/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421"/>
      <c r="B36" s="50" t="s">
        <v>53</v>
      </c>
      <c r="C36" s="51"/>
      <c r="D36" s="51"/>
      <c r="E36" s="15" t="s">
        <v>42</v>
      </c>
      <c r="F36" s="66">
        <v>4621</v>
      </c>
      <c r="G36" s="144">
        <v>4409</v>
      </c>
      <c r="H36" s="66"/>
      <c r="I36" s="133"/>
      <c r="J36" s="66"/>
      <c r="K36" s="134"/>
      <c r="L36" s="66"/>
      <c r="M36" s="144"/>
      <c r="N36" s="66"/>
      <c r="O36" s="132"/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421"/>
      <c r="B37" s="8"/>
      <c r="C37" s="30" t="s">
        <v>73</v>
      </c>
      <c r="D37" s="43"/>
      <c r="E37" s="94"/>
      <c r="F37" s="70">
        <v>4552</v>
      </c>
      <c r="G37" s="115">
        <v>4323</v>
      </c>
      <c r="H37" s="70"/>
      <c r="I37" s="116"/>
      <c r="J37" s="70"/>
      <c r="K37" s="117"/>
      <c r="L37" s="70"/>
      <c r="M37" s="115"/>
      <c r="N37" s="70"/>
      <c r="O37" s="126"/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421"/>
      <c r="B38" s="10"/>
      <c r="C38" s="30" t="s">
        <v>74</v>
      </c>
      <c r="D38" s="43"/>
      <c r="E38" s="94"/>
      <c r="F38" s="69">
        <v>69</v>
      </c>
      <c r="G38" s="126">
        <v>86</v>
      </c>
      <c r="H38" s="70"/>
      <c r="I38" s="116"/>
      <c r="J38" s="70"/>
      <c r="K38" s="149"/>
      <c r="L38" s="70"/>
      <c r="M38" s="115"/>
      <c r="N38" s="70"/>
      <c r="O38" s="126"/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422"/>
      <c r="B39" s="11" t="s">
        <v>75</v>
      </c>
      <c r="C39" s="12"/>
      <c r="D39" s="12"/>
      <c r="E39" s="98" t="s">
        <v>229</v>
      </c>
      <c r="F39" s="73">
        <f>F32-F36</f>
        <v>0</v>
      </c>
      <c r="G39" s="136">
        <f>G32-G36</f>
        <v>0</v>
      </c>
      <c r="H39" s="73">
        <f aca="true" t="shared" si="6" ref="H39:O39">H32-H36</f>
        <v>0</v>
      </c>
      <c r="I39" s="136">
        <f t="shared" si="6"/>
        <v>0</v>
      </c>
      <c r="J39" s="73">
        <f t="shared" si="6"/>
        <v>0</v>
      </c>
      <c r="K39" s="136">
        <f t="shared" si="6"/>
        <v>0</v>
      </c>
      <c r="L39" s="73">
        <f t="shared" si="6"/>
        <v>0</v>
      </c>
      <c r="M39" s="136">
        <f t="shared" si="6"/>
        <v>0</v>
      </c>
      <c r="N39" s="73">
        <f t="shared" si="6"/>
        <v>0</v>
      </c>
      <c r="O39" s="136">
        <f t="shared" si="6"/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420" t="s">
        <v>86</v>
      </c>
      <c r="B40" s="50" t="s">
        <v>76</v>
      </c>
      <c r="C40" s="51"/>
      <c r="D40" s="51"/>
      <c r="E40" s="15" t="s">
        <v>44</v>
      </c>
      <c r="F40" s="65">
        <v>1312</v>
      </c>
      <c r="G40" s="132">
        <v>1172</v>
      </c>
      <c r="H40" s="66"/>
      <c r="I40" s="133"/>
      <c r="J40" s="66"/>
      <c r="K40" s="134"/>
      <c r="L40" s="66"/>
      <c r="M40" s="144"/>
      <c r="N40" s="66"/>
      <c r="O40" s="132"/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423"/>
      <c r="B41" s="10"/>
      <c r="C41" s="30" t="s">
        <v>77</v>
      </c>
      <c r="D41" s="43"/>
      <c r="E41" s="94"/>
      <c r="F41" s="150">
        <v>124</v>
      </c>
      <c r="G41" s="151">
        <v>127</v>
      </c>
      <c r="H41" s="148"/>
      <c r="I41" s="149"/>
      <c r="J41" s="70"/>
      <c r="K41" s="117"/>
      <c r="L41" s="70"/>
      <c r="M41" s="115"/>
      <c r="N41" s="70"/>
      <c r="O41" s="126"/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423"/>
      <c r="B42" s="50" t="s">
        <v>64</v>
      </c>
      <c r="C42" s="51"/>
      <c r="D42" s="51"/>
      <c r="E42" s="15" t="s">
        <v>45</v>
      </c>
      <c r="F42" s="65">
        <v>1312</v>
      </c>
      <c r="G42" s="132">
        <v>1172</v>
      </c>
      <c r="H42" s="66"/>
      <c r="I42" s="133"/>
      <c r="J42" s="66"/>
      <c r="K42" s="134"/>
      <c r="L42" s="66"/>
      <c r="M42" s="144"/>
      <c r="N42" s="66"/>
      <c r="O42" s="132"/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423"/>
      <c r="B43" s="10"/>
      <c r="C43" s="30" t="s">
        <v>78</v>
      </c>
      <c r="D43" s="43"/>
      <c r="E43" s="94"/>
      <c r="F43" s="69">
        <v>1176</v>
      </c>
      <c r="G43" s="126">
        <v>1041</v>
      </c>
      <c r="H43" s="70"/>
      <c r="I43" s="116"/>
      <c r="J43" s="148"/>
      <c r="K43" s="149"/>
      <c r="L43" s="70"/>
      <c r="M43" s="115"/>
      <c r="N43" s="70"/>
      <c r="O43" s="126"/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424"/>
      <c r="B44" s="47" t="s">
        <v>75</v>
      </c>
      <c r="C44" s="31"/>
      <c r="D44" s="31"/>
      <c r="E44" s="98" t="s">
        <v>230</v>
      </c>
      <c r="F44" s="128">
        <f>F40-F42</f>
        <v>0</v>
      </c>
      <c r="G44" s="129">
        <f>G40-G42</f>
        <v>0</v>
      </c>
      <c r="H44" s="128">
        <f aca="true" t="shared" si="7" ref="H44:O44">H40-H42</f>
        <v>0</v>
      </c>
      <c r="I44" s="129">
        <f t="shared" si="7"/>
        <v>0</v>
      </c>
      <c r="J44" s="128">
        <f t="shared" si="7"/>
        <v>0</v>
      </c>
      <c r="K44" s="129">
        <f t="shared" si="7"/>
        <v>0</v>
      </c>
      <c r="L44" s="128">
        <f t="shared" si="7"/>
        <v>0</v>
      </c>
      <c r="M44" s="129">
        <f t="shared" si="7"/>
        <v>0</v>
      </c>
      <c r="N44" s="128">
        <f t="shared" si="7"/>
        <v>0</v>
      </c>
      <c r="O44" s="129">
        <f t="shared" si="7"/>
        <v>0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425" t="s">
        <v>87</v>
      </c>
      <c r="B45" s="25" t="s">
        <v>79</v>
      </c>
      <c r="C45" s="20"/>
      <c r="D45" s="20"/>
      <c r="E45" s="97" t="s">
        <v>231</v>
      </c>
      <c r="F45" s="152">
        <f>F39+F44</f>
        <v>0</v>
      </c>
      <c r="G45" s="153">
        <f>G39+G44</f>
        <v>0</v>
      </c>
      <c r="H45" s="152">
        <f aca="true" t="shared" si="8" ref="H45:O45">H39+H44</f>
        <v>0</v>
      </c>
      <c r="I45" s="153">
        <f t="shared" si="8"/>
        <v>0</v>
      </c>
      <c r="J45" s="152">
        <f t="shared" si="8"/>
        <v>0</v>
      </c>
      <c r="K45" s="153">
        <f t="shared" si="8"/>
        <v>0</v>
      </c>
      <c r="L45" s="152">
        <f t="shared" si="8"/>
        <v>0</v>
      </c>
      <c r="M45" s="153">
        <f t="shared" si="8"/>
        <v>0</v>
      </c>
      <c r="N45" s="152">
        <f t="shared" si="8"/>
        <v>0</v>
      </c>
      <c r="O45" s="153">
        <f t="shared" si="8"/>
        <v>0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426"/>
      <c r="B46" s="44" t="s">
        <v>80</v>
      </c>
      <c r="C46" s="43"/>
      <c r="D46" s="43"/>
      <c r="E46" s="43"/>
      <c r="F46" s="150">
        <v>0</v>
      </c>
      <c r="G46" s="151">
        <v>0</v>
      </c>
      <c r="H46" s="148"/>
      <c r="I46" s="149"/>
      <c r="J46" s="148"/>
      <c r="K46" s="149"/>
      <c r="L46" s="70"/>
      <c r="M46" s="115"/>
      <c r="N46" s="148"/>
      <c r="O46" s="127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426"/>
      <c r="B47" s="44" t="s">
        <v>81</v>
      </c>
      <c r="C47" s="43"/>
      <c r="D47" s="43"/>
      <c r="E47" s="43"/>
      <c r="F47" s="70">
        <v>0</v>
      </c>
      <c r="G47" s="115">
        <v>0</v>
      </c>
      <c r="H47" s="70"/>
      <c r="I47" s="116"/>
      <c r="J47" s="70"/>
      <c r="K47" s="117"/>
      <c r="L47" s="70"/>
      <c r="M47" s="115"/>
      <c r="N47" s="70"/>
      <c r="O47" s="126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427"/>
      <c r="B48" s="47" t="s">
        <v>82</v>
      </c>
      <c r="C48" s="31"/>
      <c r="D48" s="31"/>
      <c r="E48" s="31"/>
      <c r="F48" s="74">
        <v>0</v>
      </c>
      <c r="G48" s="154">
        <v>0</v>
      </c>
      <c r="H48" s="74"/>
      <c r="I48" s="155"/>
      <c r="J48" s="74"/>
      <c r="K48" s="156"/>
      <c r="L48" s="74"/>
      <c r="M48" s="154"/>
      <c r="N48" s="74"/>
      <c r="O48" s="136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5" ht="15.75" customHeight="1">
      <c r="A49" s="13" t="s">
        <v>232</v>
      </c>
      <c r="O49" s="6"/>
    </row>
    <row r="50" spans="1:15" ht="15.75" customHeight="1">
      <c r="A50" s="13"/>
      <c r="O50" s="8"/>
    </row>
  </sheetData>
  <sheetProtection/>
  <mergeCells count="46">
    <mergeCell ref="A6:E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32:A39"/>
    <mergeCell ref="A40:A44"/>
    <mergeCell ref="A45:A48"/>
    <mergeCell ref="AA25:AA26"/>
    <mergeCell ref="A30:E31"/>
    <mergeCell ref="F30:G30"/>
    <mergeCell ref="H30:I30"/>
    <mergeCell ref="J30:K30"/>
    <mergeCell ref="L30:M30"/>
    <mergeCell ref="N30:O30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40" r:id="rId1"/>
  <headerFooter alignWithMargins="0">
    <oddHeader>&amp;R&amp;"ｺﾞｼｯｸ,斜体"&amp;9都道府県－4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47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36" width="13.3984375" style="2" customWidth="1"/>
    <col min="37" max="16384" width="9" style="2" customWidth="1"/>
  </cols>
  <sheetData>
    <row r="1" spans="1:4" ht="33.75" customHeight="1">
      <c r="A1" s="159" t="s">
        <v>0</v>
      </c>
      <c r="B1" s="159"/>
      <c r="C1" s="208" t="str">
        <f>'1.普通会計予算'!E1</f>
        <v>東京都</v>
      </c>
      <c r="D1" s="209"/>
    </row>
    <row r="3" spans="1:10" ht="15" customHeight="1">
      <c r="A3" s="36" t="s">
        <v>233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36" ht="15" customHeight="1">
      <c r="A5" s="210"/>
      <c r="B5" s="210" t="s">
        <v>193</v>
      </c>
      <c r="C5" s="210"/>
      <c r="D5" s="210"/>
      <c r="H5" s="37"/>
      <c r="L5" s="37"/>
      <c r="AJ5" s="37" t="s">
        <v>133</v>
      </c>
    </row>
    <row r="6" spans="1:36" ht="15" customHeight="1">
      <c r="A6" s="211"/>
      <c r="B6" s="212"/>
      <c r="C6" s="212"/>
      <c r="D6" s="212"/>
      <c r="E6" s="484" t="s">
        <v>234</v>
      </c>
      <c r="F6" s="485"/>
      <c r="G6" s="484" t="s">
        <v>235</v>
      </c>
      <c r="H6" s="485"/>
      <c r="I6" s="484" t="s">
        <v>236</v>
      </c>
      <c r="J6" s="485"/>
      <c r="K6" s="488" t="s">
        <v>237</v>
      </c>
      <c r="L6" s="489"/>
      <c r="M6" s="484" t="s">
        <v>238</v>
      </c>
      <c r="N6" s="485"/>
      <c r="O6" s="490" t="s">
        <v>239</v>
      </c>
      <c r="P6" s="485"/>
      <c r="Q6" s="486" t="s">
        <v>240</v>
      </c>
      <c r="R6" s="487"/>
      <c r="S6" s="484" t="s">
        <v>241</v>
      </c>
      <c r="T6" s="485"/>
      <c r="U6" s="484" t="s">
        <v>242</v>
      </c>
      <c r="V6" s="485"/>
      <c r="W6" s="484" t="s">
        <v>243</v>
      </c>
      <c r="X6" s="485"/>
      <c r="Y6" s="484" t="s">
        <v>244</v>
      </c>
      <c r="Z6" s="485"/>
      <c r="AA6" s="484" t="s">
        <v>245</v>
      </c>
      <c r="AB6" s="485"/>
      <c r="AC6" s="484" t="s">
        <v>246</v>
      </c>
      <c r="AD6" s="485"/>
      <c r="AE6" s="484" t="s">
        <v>247</v>
      </c>
      <c r="AF6" s="485"/>
      <c r="AG6" s="484" t="s">
        <v>248</v>
      </c>
      <c r="AH6" s="485"/>
      <c r="AI6" s="484" t="s">
        <v>249</v>
      </c>
      <c r="AJ6" s="485"/>
    </row>
    <row r="7" spans="1:36" ht="15" customHeight="1">
      <c r="A7" s="59"/>
      <c r="B7" s="60"/>
      <c r="C7" s="60"/>
      <c r="D7" s="60"/>
      <c r="E7" s="213" t="s">
        <v>192</v>
      </c>
      <c r="F7" s="214" t="s">
        <v>2</v>
      </c>
      <c r="G7" s="340" t="s">
        <v>192</v>
      </c>
      <c r="H7" s="341" t="s">
        <v>2</v>
      </c>
      <c r="I7" s="340" t="s">
        <v>192</v>
      </c>
      <c r="J7" s="342" t="s">
        <v>2</v>
      </c>
      <c r="K7" s="213" t="s">
        <v>192</v>
      </c>
      <c r="L7" s="343" t="s">
        <v>2</v>
      </c>
      <c r="M7" s="344" t="s">
        <v>192</v>
      </c>
      <c r="N7" s="214" t="s">
        <v>2</v>
      </c>
      <c r="O7" s="345" t="s">
        <v>192</v>
      </c>
      <c r="P7" s="214" t="s">
        <v>2</v>
      </c>
      <c r="Q7" s="213" t="s">
        <v>192</v>
      </c>
      <c r="R7" s="214" t="s">
        <v>2</v>
      </c>
      <c r="S7" s="213" t="s">
        <v>192</v>
      </c>
      <c r="T7" s="214" t="s">
        <v>2</v>
      </c>
      <c r="U7" s="213" t="s">
        <v>192</v>
      </c>
      <c r="V7" s="214" t="s">
        <v>2</v>
      </c>
      <c r="W7" s="213" t="s">
        <v>192</v>
      </c>
      <c r="X7" s="214" t="s">
        <v>2</v>
      </c>
      <c r="Y7" s="213" t="s">
        <v>192</v>
      </c>
      <c r="Z7" s="214" t="s">
        <v>2</v>
      </c>
      <c r="AA7" s="213" t="s">
        <v>192</v>
      </c>
      <c r="AB7" s="214" t="s">
        <v>2</v>
      </c>
      <c r="AC7" s="213" t="s">
        <v>192</v>
      </c>
      <c r="AD7" s="346" t="s">
        <v>2</v>
      </c>
      <c r="AE7" s="213" t="s">
        <v>192</v>
      </c>
      <c r="AF7" s="214" t="s">
        <v>2</v>
      </c>
      <c r="AG7" s="213" t="s">
        <v>192</v>
      </c>
      <c r="AH7" s="214" t="s">
        <v>2</v>
      </c>
      <c r="AI7" s="213" t="s">
        <v>192</v>
      </c>
      <c r="AJ7" s="346" t="s">
        <v>2</v>
      </c>
    </row>
    <row r="8" spans="1:36" ht="18" customHeight="1">
      <c r="A8" s="413" t="s">
        <v>134</v>
      </c>
      <c r="B8" s="215" t="s">
        <v>135</v>
      </c>
      <c r="C8" s="216"/>
      <c r="D8" s="216"/>
      <c r="E8" s="217">
        <v>1</v>
      </c>
      <c r="F8" s="347">
        <v>1</v>
      </c>
      <c r="G8" s="217">
        <v>46</v>
      </c>
      <c r="H8" s="347">
        <v>47</v>
      </c>
      <c r="I8" s="217">
        <v>22</v>
      </c>
      <c r="J8" s="218">
        <v>22</v>
      </c>
      <c r="K8" s="348">
        <v>21</v>
      </c>
      <c r="L8" s="349">
        <v>22</v>
      </c>
      <c r="M8" s="350">
        <v>26</v>
      </c>
      <c r="N8" s="349">
        <v>28</v>
      </c>
      <c r="O8" s="348">
        <v>2</v>
      </c>
      <c r="P8" s="349">
        <v>2</v>
      </c>
      <c r="Q8" s="217">
        <v>6</v>
      </c>
      <c r="R8" s="349">
        <v>6</v>
      </c>
      <c r="S8" s="350">
        <v>8</v>
      </c>
      <c r="T8" s="349">
        <v>8</v>
      </c>
      <c r="U8" s="217">
        <v>38</v>
      </c>
      <c r="V8" s="349">
        <v>38</v>
      </c>
      <c r="W8" s="217">
        <v>81</v>
      </c>
      <c r="X8" s="349">
        <v>80</v>
      </c>
      <c r="Y8" s="217">
        <v>5</v>
      </c>
      <c r="Z8" s="349">
        <v>5</v>
      </c>
      <c r="AA8" s="217">
        <v>4</v>
      </c>
      <c r="AB8" s="349">
        <v>4</v>
      </c>
      <c r="AC8" s="217">
        <v>1</v>
      </c>
      <c r="AD8" s="349">
        <v>1</v>
      </c>
      <c r="AE8" s="217">
        <v>9</v>
      </c>
      <c r="AF8" s="349">
        <v>9</v>
      </c>
      <c r="AG8" s="217">
        <v>7</v>
      </c>
      <c r="AH8" s="349">
        <v>7</v>
      </c>
      <c r="AI8" s="217">
        <v>6</v>
      </c>
      <c r="AJ8" s="349">
        <v>6</v>
      </c>
    </row>
    <row r="9" spans="1:36" ht="18" customHeight="1">
      <c r="A9" s="414"/>
      <c r="B9" s="413" t="s">
        <v>136</v>
      </c>
      <c r="C9" s="177" t="s">
        <v>137</v>
      </c>
      <c r="D9" s="178"/>
      <c r="E9" s="219">
        <v>105</v>
      </c>
      <c r="F9" s="351">
        <v>105</v>
      </c>
      <c r="G9" s="219">
        <v>124279</v>
      </c>
      <c r="H9" s="351">
        <v>124279</v>
      </c>
      <c r="I9" s="219">
        <v>26023</v>
      </c>
      <c r="J9" s="220">
        <v>26023</v>
      </c>
      <c r="K9" s="352">
        <v>897</v>
      </c>
      <c r="L9" s="353">
        <v>897</v>
      </c>
      <c r="M9" s="354">
        <v>75921</v>
      </c>
      <c r="N9" s="353">
        <v>75921</v>
      </c>
      <c r="O9" s="352">
        <v>31291</v>
      </c>
      <c r="P9" s="353">
        <v>31291</v>
      </c>
      <c r="Q9" s="219">
        <v>300</v>
      </c>
      <c r="R9" s="353">
        <v>300</v>
      </c>
      <c r="S9" s="354">
        <v>490</v>
      </c>
      <c r="T9" s="353">
        <v>490</v>
      </c>
      <c r="U9" s="219">
        <v>0</v>
      </c>
      <c r="V9" s="353">
        <v>0</v>
      </c>
      <c r="W9" s="219">
        <v>600</v>
      </c>
      <c r="X9" s="353">
        <v>600</v>
      </c>
      <c r="Y9" s="219">
        <v>3000</v>
      </c>
      <c r="Z9" s="353">
        <v>3000</v>
      </c>
      <c r="AA9" s="219">
        <v>441</v>
      </c>
      <c r="AB9" s="353">
        <v>441</v>
      </c>
      <c r="AC9" s="219">
        <v>20</v>
      </c>
      <c r="AD9" s="353">
        <v>20</v>
      </c>
      <c r="AE9" s="219">
        <v>100</v>
      </c>
      <c r="AF9" s="353">
        <v>100</v>
      </c>
      <c r="AG9" s="219">
        <v>100</v>
      </c>
      <c r="AH9" s="353">
        <v>100</v>
      </c>
      <c r="AI9" s="219">
        <v>100</v>
      </c>
      <c r="AJ9" s="353">
        <v>100</v>
      </c>
    </row>
    <row r="10" spans="1:36" ht="18" customHeight="1">
      <c r="A10" s="414"/>
      <c r="B10" s="414"/>
      <c r="C10" s="44" t="s">
        <v>138</v>
      </c>
      <c r="D10" s="43"/>
      <c r="E10" s="221">
        <v>105</v>
      </c>
      <c r="F10" s="355">
        <v>105</v>
      </c>
      <c r="G10" s="221">
        <v>113490</v>
      </c>
      <c r="H10" s="355">
        <v>113490</v>
      </c>
      <c r="I10" s="221">
        <v>20784</v>
      </c>
      <c r="J10" s="222">
        <v>20784</v>
      </c>
      <c r="K10" s="356">
        <v>459</v>
      </c>
      <c r="L10" s="357">
        <v>459</v>
      </c>
      <c r="M10" s="358">
        <v>0</v>
      </c>
      <c r="N10" s="357">
        <v>0</v>
      </c>
      <c r="O10" s="359">
        <v>0</v>
      </c>
      <c r="P10" s="357">
        <v>0</v>
      </c>
      <c r="Q10" s="221">
        <v>159</v>
      </c>
      <c r="R10" s="357">
        <v>159</v>
      </c>
      <c r="S10" s="358">
        <v>250</v>
      </c>
      <c r="T10" s="357">
        <v>250</v>
      </c>
      <c r="U10" s="221">
        <v>53900</v>
      </c>
      <c r="V10" s="357">
        <v>53900</v>
      </c>
      <c r="W10" s="221">
        <v>300</v>
      </c>
      <c r="X10" s="357">
        <v>300</v>
      </c>
      <c r="Y10" s="221">
        <v>2000</v>
      </c>
      <c r="Z10" s="357">
        <v>2000</v>
      </c>
      <c r="AA10" s="221">
        <v>265</v>
      </c>
      <c r="AB10" s="357">
        <v>265</v>
      </c>
      <c r="AC10" s="221">
        <v>20</v>
      </c>
      <c r="AD10" s="357">
        <v>20</v>
      </c>
      <c r="AE10" s="221">
        <v>50</v>
      </c>
      <c r="AF10" s="357">
        <v>50</v>
      </c>
      <c r="AG10" s="221">
        <v>51</v>
      </c>
      <c r="AH10" s="357">
        <v>51</v>
      </c>
      <c r="AI10" s="221">
        <v>56</v>
      </c>
      <c r="AJ10" s="357">
        <v>56</v>
      </c>
    </row>
    <row r="11" spans="1:36" ht="18" customHeight="1">
      <c r="A11" s="414"/>
      <c r="B11" s="414"/>
      <c r="C11" s="44" t="s">
        <v>139</v>
      </c>
      <c r="D11" s="43"/>
      <c r="E11" s="360">
        <v>0</v>
      </c>
      <c r="F11" s="361">
        <v>0</v>
      </c>
      <c r="G11" s="360">
        <v>2200</v>
      </c>
      <c r="H11" s="361">
        <v>2200</v>
      </c>
      <c r="I11" s="360">
        <v>853</v>
      </c>
      <c r="J11" s="362">
        <v>853</v>
      </c>
      <c r="K11" s="363">
        <v>0</v>
      </c>
      <c r="L11" s="364" t="s">
        <v>250</v>
      </c>
      <c r="M11" s="365">
        <v>0</v>
      </c>
      <c r="N11" s="364">
        <v>0</v>
      </c>
      <c r="O11" s="366">
        <v>0</v>
      </c>
      <c r="P11" s="364">
        <v>0</v>
      </c>
      <c r="Q11" s="360">
        <v>31</v>
      </c>
      <c r="R11" s="364">
        <v>31</v>
      </c>
      <c r="S11" s="365">
        <v>0</v>
      </c>
      <c r="T11" s="364">
        <v>0</v>
      </c>
      <c r="U11" s="360">
        <v>0</v>
      </c>
      <c r="V11" s="364">
        <v>0</v>
      </c>
      <c r="W11" s="360">
        <v>0</v>
      </c>
      <c r="X11" s="364">
        <v>0</v>
      </c>
      <c r="Y11" s="360">
        <v>0</v>
      </c>
      <c r="Z11" s="364">
        <v>0</v>
      </c>
      <c r="AA11" s="360">
        <v>0</v>
      </c>
      <c r="AB11" s="364">
        <v>0</v>
      </c>
      <c r="AC11" s="360">
        <v>0</v>
      </c>
      <c r="AD11" s="364">
        <v>0</v>
      </c>
      <c r="AE11" s="360">
        <v>0</v>
      </c>
      <c r="AF11" s="364">
        <v>0</v>
      </c>
      <c r="AG11" s="360">
        <v>0</v>
      </c>
      <c r="AH11" s="364">
        <v>0</v>
      </c>
      <c r="AI11" s="360">
        <v>0</v>
      </c>
      <c r="AJ11" s="364">
        <v>0</v>
      </c>
    </row>
    <row r="12" spans="1:36" ht="18" customHeight="1">
      <c r="A12" s="414"/>
      <c r="B12" s="414"/>
      <c r="C12" s="44" t="s">
        <v>140</v>
      </c>
      <c r="D12" s="43"/>
      <c r="E12" s="360">
        <v>0</v>
      </c>
      <c r="F12" s="361">
        <v>0</v>
      </c>
      <c r="G12" s="360">
        <v>8589</v>
      </c>
      <c r="H12" s="361">
        <v>8589</v>
      </c>
      <c r="I12" s="360">
        <v>4386</v>
      </c>
      <c r="J12" s="362">
        <v>4386</v>
      </c>
      <c r="K12" s="367">
        <v>438</v>
      </c>
      <c r="L12" s="364">
        <v>438</v>
      </c>
      <c r="M12" s="365">
        <v>0</v>
      </c>
      <c r="N12" s="364">
        <v>0</v>
      </c>
      <c r="O12" s="366">
        <v>0</v>
      </c>
      <c r="P12" s="364">
        <v>0</v>
      </c>
      <c r="Q12" s="360">
        <v>105</v>
      </c>
      <c r="R12" s="364">
        <v>105</v>
      </c>
      <c r="S12" s="365">
        <v>240</v>
      </c>
      <c r="T12" s="364">
        <v>240</v>
      </c>
      <c r="U12" s="360">
        <v>0</v>
      </c>
      <c r="V12" s="364">
        <v>0</v>
      </c>
      <c r="W12" s="360">
        <v>300</v>
      </c>
      <c r="X12" s="364">
        <v>300</v>
      </c>
      <c r="Y12" s="360">
        <v>600</v>
      </c>
      <c r="Z12" s="364">
        <v>600</v>
      </c>
      <c r="AA12" s="360">
        <v>176</v>
      </c>
      <c r="AB12" s="364">
        <v>176</v>
      </c>
      <c r="AC12" s="360">
        <v>0</v>
      </c>
      <c r="AD12" s="364">
        <v>0</v>
      </c>
      <c r="AE12" s="360">
        <v>34</v>
      </c>
      <c r="AF12" s="364">
        <v>34</v>
      </c>
      <c r="AG12" s="360">
        <v>49</v>
      </c>
      <c r="AH12" s="364">
        <v>49</v>
      </c>
      <c r="AI12" s="360">
        <v>44</v>
      </c>
      <c r="AJ12" s="364">
        <v>44</v>
      </c>
    </row>
    <row r="13" spans="1:36" ht="18" customHeight="1">
      <c r="A13" s="414"/>
      <c r="B13" s="414"/>
      <c r="C13" s="44" t="s">
        <v>141</v>
      </c>
      <c r="D13" s="43"/>
      <c r="E13" s="360">
        <v>0</v>
      </c>
      <c r="F13" s="361">
        <v>0</v>
      </c>
      <c r="G13" s="360">
        <v>0</v>
      </c>
      <c r="H13" s="361">
        <v>0</v>
      </c>
      <c r="I13" s="360">
        <v>0</v>
      </c>
      <c r="J13" s="362">
        <v>0</v>
      </c>
      <c r="K13" s="363">
        <v>0</v>
      </c>
      <c r="L13" s="364" t="s">
        <v>250</v>
      </c>
      <c r="M13" s="365">
        <v>0</v>
      </c>
      <c r="N13" s="364">
        <v>0</v>
      </c>
      <c r="O13" s="366">
        <v>0</v>
      </c>
      <c r="P13" s="364">
        <v>0</v>
      </c>
      <c r="Q13" s="360">
        <v>0</v>
      </c>
      <c r="R13" s="364">
        <v>0</v>
      </c>
      <c r="S13" s="365">
        <v>0</v>
      </c>
      <c r="T13" s="364">
        <v>0</v>
      </c>
      <c r="U13" s="360">
        <v>0</v>
      </c>
      <c r="V13" s="364">
        <v>0</v>
      </c>
      <c r="W13" s="360">
        <v>0</v>
      </c>
      <c r="X13" s="364">
        <v>0</v>
      </c>
      <c r="Y13" s="360">
        <v>0</v>
      </c>
      <c r="Z13" s="364">
        <v>0</v>
      </c>
      <c r="AA13" s="360">
        <v>0</v>
      </c>
      <c r="AB13" s="364">
        <v>0</v>
      </c>
      <c r="AC13" s="360">
        <v>0</v>
      </c>
      <c r="AD13" s="364">
        <v>0</v>
      </c>
      <c r="AE13" s="360">
        <v>0</v>
      </c>
      <c r="AF13" s="364">
        <v>0</v>
      </c>
      <c r="AG13" s="360">
        <v>0</v>
      </c>
      <c r="AH13" s="364">
        <v>0</v>
      </c>
      <c r="AI13" s="360">
        <v>0</v>
      </c>
      <c r="AJ13" s="364">
        <v>0</v>
      </c>
    </row>
    <row r="14" spans="1:36" ht="18" customHeight="1">
      <c r="A14" s="415"/>
      <c r="B14" s="415"/>
      <c r="C14" s="47" t="s">
        <v>142</v>
      </c>
      <c r="D14" s="31"/>
      <c r="E14" s="368">
        <v>0</v>
      </c>
      <c r="F14" s="369">
        <v>0</v>
      </c>
      <c r="G14" s="368">
        <v>0</v>
      </c>
      <c r="H14" s="369">
        <v>0</v>
      </c>
      <c r="I14" s="368">
        <v>0</v>
      </c>
      <c r="J14" s="370">
        <v>0</v>
      </c>
      <c r="K14" s="371">
        <v>0</v>
      </c>
      <c r="L14" s="372" t="s">
        <v>250</v>
      </c>
      <c r="M14" s="373">
        <v>0</v>
      </c>
      <c r="N14" s="372">
        <v>0</v>
      </c>
      <c r="O14" s="374">
        <v>0</v>
      </c>
      <c r="P14" s="372">
        <v>0</v>
      </c>
      <c r="Q14" s="368">
        <v>5</v>
      </c>
      <c r="R14" s="372">
        <v>5</v>
      </c>
      <c r="S14" s="373">
        <v>0</v>
      </c>
      <c r="T14" s="372">
        <v>0</v>
      </c>
      <c r="U14" s="368">
        <v>0</v>
      </c>
      <c r="V14" s="372">
        <v>0</v>
      </c>
      <c r="W14" s="368">
        <v>0</v>
      </c>
      <c r="X14" s="372">
        <v>0</v>
      </c>
      <c r="Y14" s="368">
        <v>400</v>
      </c>
      <c r="Z14" s="372">
        <v>400</v>
      </c>
      <c r="AA14" s="368">
        <v>0</v>
      </c>
      <c r="AB14" s="372">
        <v>0</v>
      </c>
      <c r="AC14" s="368">
        <v>0</v>
      </c>
      <c r="AD14" s="372">
        <v>0</v>
      </c>
      <c r="AE14" s="368">
        <v>17</v>
      </c>
      <c r="AF14" s="372">
        <v>17</v>
      </c>
      <c r="AG14" s="368">
        <v>0</v>
      </c>
      <c r="AH14" s="372">
        <v>0</v>
      </c>
      <c r="AI14" s="368">
        <v>0</v>
      </c>
      <c r="AJ14" s="372">
        <v>0</v>
      </c>
    </row>
    <row r="15" spans="1:36" ht="18" customHeight="1">
      <c r="A15" s="468" t="s">
        <v>143</v>
      </c>
      <c r="B15" s="413" t="s">
        <v>144</v>
      </c>
      <c r="C15" s="177" t="s">
        <v>145</v>
      </c>
      <c r="D15" s="178"/>
      <c r="E15" s="223">
        <v>55809.8</v>
      </c>
      <c r="F15" s="375">
        <v>55106</v>
      </c>
      <c r="G15" s="223">
        <v>18197</v>
      </c>
      <c r="H15" s="375">
        <v>14065</v>
      </c>
      <c r="I15" s="223">
        <v>9727</v>
      </c>
      <c r="J15" s="153">
        <v>9136</v>
      </c>
      <c r="K15" s="376">
        <v>2218</v>
      </c>
      <c r="L15" s="377">
        <v>2509.5</v>
      </c>
      <c r="M15" s="378">
        <v>27411</v>
      </c>
      <c r="N15" s="377">
        <v>21947</v>
      </c>
      <c r="O15" s="376">
        <v>30209</v>
      </c>
      <c r="P15" s="377">
        <v>24674</v>
      </c>
      <c r="Q15" s="223">
        <v>386.9</v>
      </c>
      <c r="R15" s="377">
        <v>291</v>
      </c>
      <c r="S15" s="378">
        <v>4800</v>
      </c>
      <c r="T15" s="377">
        <v>4324</v>
      </c>
      <c r="U15" s="223">
        <v>0</v>
      </c>
      <c r="V15" s="377">
        <v>0</v>
      </c>
      <c r="W15" s="223">
        <v>7602</v>
      </c>
      <c r="X15" s="377">
        <v>6731</v>
      </c>
      <c r="Y15" s="223">
        <v>450</v>
      </c>
      <c r="Z15" s="377">
        <v>454</v>
      </c>
      <c r="AA15" s="223">
        <v>534</v>
      </c>
      <c r="AB15" s="377">
        <v>568</v>
      </c>
      <c r="AC15" s="223">
        <v>1484</v>
      </c>
      <c r="AD15" s="377">
        <v>1555</v>
      </c>
      <c r="AE15" s="223">
        <v>12023</v>
      </c>
      <c r="AF15" s="377">
        <v>10949</v>
      </c>
      <c r="AG15" s="223">
        <v>4298</v>
      </c>
      <c r="AH15" s="377">
        <v>3315</v>
      </c>
      <c r="AI15" s="223">
        <v>4928</v>
      </c>
      <c r="AJ15" s="377">
        <v>4966</v>
      </c>
    </row>
    <row r="16" spans="1:36" ht="18" customHeight="1">
      <c r="A16" s="414"/>
      <c r="B16" s="414"/>
      <c r="C16" s="44" t="s">
        <v>146</v>
      </c>
      <c r="D16" s="43"/>
      <c r="E16" s="70">
        <v>1219329</v>
      </c>
      <c r="F16" s="246">
        <v>1228549</v>
      </c>
      <c r="G16" s="70">
        <v>223853</v>
      </c>
      <c r="H16" s="246">
        <v>233405</v>
      </c>
      <c r="I16" s="70">
        <v>66867</v>
      </c>
      <c r="J16" s="126">
        <v>69103</v>
      </c>
      <c r="K16" s="288">
        <v>8110</v>
      </c>
      <c r="L16" s="357">
        <v>7733.6</v>
      </c>
      <c r="M16" s="297">
        <v>80358</v>
      </c>
      <c r="N16" s="357">
        <v>80858</v>
      </c>
      <c r="O16" s="288">
        <v>53643</v>
      </c>
      <c r="P16" s="357">
        <v>52363</v>
      </c>
      <c r="Q16" s="70">
        <v>588.6</v>
      </c>
      <c r="R16" s="357">
        <v>636.5</v>
      </c>
      <c r="S16" s="297">
        <v>2535</v>
      </c>
      <c r="T16" s="357">
        <v>2544</v>
      </c>
      <c r="U16" s="70">
        <v>0</v>
      </c>
      <c r="V16" s="357">
        <v>0</v>
      </c>
      <c r="W16" s="70">
        <v>899</v>
      </c>
      <c r="X16" s="357">
        <v>975</v>
      </c>
      <c r="Y16" s="70">
        <v>213705</v>
      </c>
      <c r="Z16" s="357">
        <v>217339</v>
      </c>
      <c r="AA16" s="70">
        <v>6199</v>
      </c>
      <c r="AB16" s="357">
        <v>6284</v>
      </c>
      <c r="AC16" s="70">
        <v>447</v>
      </c>
      <c r="AD16" s="357">
        <v>408</v>
      </c>
      <c r="AE16" s="70">
        <v>1848</v>
      </c>
      <c r="AF16" s="357">
        <v>1713</v>
      </c>
      <c r="AG16" s="70">
        <v>1990</v>
      </c>
      <c r="AH16" s="357">
        <v>1764</v>
      </c>
      <c r="AI16" s="70">
        <v>2798</v>
      </c>
      <c r="AJ16" s="357">
        <v>3014</v>
      </c>
    </row>
    <row r="17" spans="1:36" ht="18" customHeight="1">
      <c r="A17" s="414"/>
      <c r="B17" s="414"/>
      <c r="C17" s="44" t="s">
        <v>147</v>
      </c>
      <c r="D17" s="43"/>
      <c r="E17" s="379">
        <v>0</v>
      </c>
      <c r="F17" s="321">
        <v>0</v>
      </c>
      <c r="G17" s="379">
        <v>0</v>
      </c>
      <c r="H17" s="321">
        <v>0</v>
      </c>
      <c r="I17" s="379">
        <v>0</v>
      </c>
      <c r="J17" s="380">
        <v>0</v>
      </c>
      <c r="K17" s="381">
        <v>0</v>
      </c>
      <c r="L17" s="364" t="s">
        <v>253</v>
      </c>
      <c r="M17" s="382">
        <v>0</v>
      </c>
      <c r="N17" s="364">
        <v>0</v>
      </c>
      <c r="O17" s="383">
        <v>0</v>
      </c>
      <c r="P17" s="364">
        <v>0</v>
      </c>
      <c r="Q17" s="379">
        <v>0</v>
      </c>
      <c r="R17" s="364">
        <v>0</v>
      </c>
      <c r="S17" s="382">
        <v>0</v>
      </c>
      <c r="T17" s="364">
        <v>0</v>
      </c>
      <c r="U17" s="379">
        <v>0</v>
      </c>
      <c r="V17" s="364">
        <v>0</v>
      </c>
      <c r="W17" s="379">
        <v>0</v>
      </c>
      <c r="X17" s="364">
        <v>0</v>
      </c>
      <c r="Y17" s="379">
        <v>0</v>
      </c>
      <c r="Z17" s="364">
        <v>0</v>
      </c>
      <c r="AA17" s="379">
        <v>0</v>
      </c>
      <c r="AB17" s="364">
        <v>0</v>
      </c>
      <c r="AC17" s="379">
        <v>0</v>
      </c>
      <c r="AD17" s="364">
        <v>0</v>
      </c>
      <c r="AE17" s="379">
        <v>0</v>
      </c>
      <c r="AF17" s="364">
        <v>0</v>
      </c>
      <c r="AG17" s="379">
        <v>0</v>
      </c>
      <c r="AH17" s="364">
        <v>0</v>
      </c>
      <c r="AI17" s="379">
        <v>0</v>
      </c>
      <c r="AJ17" s="364">
        <v>0</v>
      </c>
    </row>
    <row r="18" spans="1:36" ht="18" customHeight="1">
      <c r="A18" s="414"/>
      <c r="B18" s="415"/>
      <c r="C18" s="47" t="s">
        <v>148</v>
      </c>
      <c r="D18" s="31"/>
      <c r="E18" s="74">
        <v>1275138.7</v>
      </c>
      <c r="F18" s="154">
        <v>1283655</v>
      </c>
      <c r="G18" s="74">
        <v>242050</v>
      </c>
      <c r="H18" s="154">
        <v>247470</v>
      </c>
      <c r="I18" s="74">
        <v>76594</v>
      </c>
      <c r="J18" s="136">
        <v>78239</v>
      </c>
      <c r="K18" s="384">
        <v>10329</v>
      </c>
      <c r="L18" s="385">
        <v>10243.1</v>
      </c>
      <c r="M18" s="386">
        <v>107769</v>
      </c>
      <c r="N18" s="385">
        <v>102805</v>
      </c>
      <c r="O18" s="384">
        <v>83852</v>
      </c>
      <c r="P18" s="385">
        <v>77036</v>
      </c>
      <c r="Q18" s="73">
        <v>975.5</v>
      </c>
      <c r="R18" s="385">
        <v>927.6</v>
      </c>
      <c r="S18" s="386">
        <v>7335</v>
      </c>
      <c r="T18" s="385">
        <v>6869</v>
      </c>
      <c r="U18" s="73">
        <v>431456</v>
      </c>
      <c r="V18" s="385">
        <v>384693</v>
      </c>
      <c r="W18" s="73">
        <v>8501</v>
      </c>
      <c r="X18" s="385">
        <v>7706</v>
      </c>
      <c r="Y18" s="73">
        <v>214155</v>
      </c>
      <c r="Z18" s="385">
        <v>217793</v>
      </c>
      <c r="AA18" s="73">
        <v>6733</v>
      </c>
      <c r="AB18" s="385">
        <v>6852</v>
      </c>
      <c r="AC18" s="73">
        <v>1931</v>
      </c>
      <c r="AD18" s="385">
        <v>1963</v>
      </c>
      <c r="AE18" s="73">
        <v>13870</v>
      </c>
      <c r="AF18" s="385">
        <v>12662</v>
      </c>
      <c r="AG18" s="73">
        <v>6288</v>
      </c>
      <c r="AH18" s="385">
        <v>5079</v>
      </c>
      <c r="AI18" s="73">
        <v>7726</v>
      </c>
      <c r="AJ18" s="385">
        <v>7980</v>
      </c>
    </row>
    <row r="19" spans="1:36" ht="18" customHeight="1">
      <c r="A19" s="414"/>
      <c r="B19" s="413" t="s">
        <v>149</v>
      </c>
      <c r="C19" s="177" t="s">
        <v>150</v>
      </c>
      <c r="D19" s="178"/>
      <c r="E19" s="223">
        <v>42845.6</v>
      </c>
      <c r="F19" s="293">
        <v>45679</v>
      </c>
      <c r="G19" s="223">
        <v>13939</v>
      </c>
      <c r="H19" s="293">
        <v>13094</v>
      </c>
      <c r="I19" s="223">
        <v>5113</v>
      </c>
      <c r="J19" s="153">
        <v>4932</v>
      </c>
      <c r="K19" s="387">
        <v>369</v>
      </c>
      <c r="L19" s="377">
        <v>397.4</v>
      </c>
      <c r="M19" s="388">
        <v>25909</v>
      </c>
      <c r="N19" s="377">
        <v>21011</v>
      </c>
      <c r="O19" s="387">
        <v>11420</v>
      </c>
      <c r="P19" s="377">
        <v>9300</v>
      </c>
      <c r="Q19" s="152">
        <v>71.3</v>
      </c>
      <c r="R19" s="377">
        <v>66.1</v>
      </c>
      <c r="S19" s="388">
        <v>2529</v>
      </c>
      <c r="T19" s="377">
        <v>2236</v>
      </c>
      <c r="U19" s="152">
        <v>0</v>
      </c>
      <c r="V19" s="377">
        <v>0</v>
      </c>
      <c r="W19" s="152">
        <v>1437</v>
      </c>
      <c r="X19" s="377">
        <v>1113</v>
      </c>
      <c r="Y19" s="152">
        <v>3756</v>
      </c>
      <c r="Z19" s="377">
        <v>3762</v>
      </c>
      <c r="AA19" s="152">
        <v>521</v>
      </c>
      <c r="AB19" s="377">
        <v>539</v>
      </c>
      <c r="AC19" s="152">
        <v>662</v>
      </c>
      <c r="AD19" s="377">
        <v>786</v>
      </c>
      <c r="AE19" s="152">
        <v>6442</v>
      </c>
      <c r="AF19" s="377">
        <v>6060</v>
      </c>
      <c r="AG19" s="152">
        <v>2730</v>
      </c>
      <c r="AH19" s="377">
        <v>1823</v>
      </c>
      <c r="AI19" s="152">
        <v>1841</v>
      </c>
      <c r="AJ19" s="377">
        <v>1934</v>
      </c>
    </row>
    <row r="20" spans="1:36" ht="18" customHeight="1">
      <c r="A20" s="414"/>
      <c r="B20" s="414"/>
      <c r="C20" s="44" t="s">
        <v>151</v>
      </c>
      <c r="D20" s="43"/>
      <c r="E20" s="70">
        <v>841295.6</v>
      </c>
      <c r="F20" s="115">
        <v>856560</v>
      </c>
      <c r="G20" s="70">
        <v>152464</v>
      </c>
      <c r="H20" s="115">
        <v>161269</v>
      </c>
      <c r="I20" s="70">
        <v>41692</v>
      </c>
      <c r="J20" s="126">
        <v>43925</v>
      </c>
      <c r="K20" s="227">
        <v>6163</v>
      </c>
      <c r="L20" s="357">
        <v>6299.5</v>
      </c>
      <c r="M20" s="389">
        <v>5003</v>
      </c>
      <c r="N20" s="357">
        <v>5002</v>
      </c>
      <c r="O20" s="227">
        <v>27152</v>
      </c>
      <c r="P20" s="357">
        <v>25281</v>
      </c>
      <c r="Q20" s="69">
        <v>61.4</v>
      </c>
      <c r="R20" s="357">
        <v>57.1</v>
      </c>
      <c r="S20" s="389">
        <v>761</v>
      </c>
      <c r="T20" s="357">
        <v>774</v>
      </c>
      <c r="U20" s="69">
        <v>0</v>
      </c>
      <c r="V20" s="357">
        <v>0</v>
      </c>
      <c r="W20" s="69">
        <v>445</v>
      </c>
      <c r="X20" s="357">
        <v>493</v>
      </c>
      <c r="Y20" s="69">
        <v>207277</v>
      </c>
      <c r="Z20" s="357">
        <v>210911</v>
      </c>
      <c r="AA20" s="69">
        <v>3739</v>
      </c>
      <c r="AB20" s="357">
        <v>4070</v>
      </c>
      <c r="AC20" s="69">
        <v>178</v>
      </c>
      <c r="AD20" s="357">
        <v>166</v>
      </c>
      <c r="AE20" s="69">
        <v>459</v>
      </c>
      <c r="AF20" s="357">
        <v>412</v>
      </c>
      <c r="AG20" s="69">
        <v>702</v>
      </c>
      <c r="AH20" s="357">
        <v>703</v>
      </c>
      <c r="AI20" s="69">
        <v>2549</v>
      </c>
      <c r="AJ20" s="357">
        <v>2612</v>
      </c>
    </row>
    <row r="21" spans="1:36" s="228" customFormat="1" ht="18" customHeight="1">
      <c r="A21" s="414"/>
      <c r="B21" s="414"/>
      <c r="C21" s="225" t="s">
        <v>152</v>
      </c>
      <c r="D21" s="226"/>
      <c r="E21" s="381">
        <v>0</v>
      </c>
      <c r="F21" s="390">
        <v>0</v>
      </c>
      <c r="G21" s="381">
        <v>0</v>
      </c>
      <c r="H21" s="390">
        <v>0</v>
      </c>
      <c r="I21" s="381">
        <v>0</v>
      </c>
      <c r="J21" s="391" t="s">
        <v>251</v>
      </c>
      <c r="K21" s="392">
        <v>0</v>
      </c>
      <c r="L21" s="391" t="s">
        <v>252</v>
      </c>
      <c r="M21" s="393">
        <v>0</v>
      </c>
      <c r="N21" s="391">
        <v>0</v>
      </c>
      <c r="O21" s="394">
        <v>0</v>
      </c>
      <c r="P21" s="391">
        <v>0</v>
      </c>
      <c r="Q21" s="395">
        <v>0</v>
      </c>
      <c r="R21" s="391">
        <v>0</v>
      </c>
      <c r="S21" s="393">
        <v>0</v>
      </c>
      <c r="T21" s="391">
        <v>0</v>
      </c>
      <c r="U21" s="395">
        <v>0</v>
      </c>
      <c r="V21" s="391">
        <v>0</v>
      </c>
      <c r="W21" s="395">
        <v>0</v>
      </c>
      <c r="X21" s="391">
        <v>0</v>
      </c>
      <c r="Y21" s="395">
        <v>0</v>
      </c>
      <c r="Z21" s="391">
        <v>0</v>
      </c>
      <c r="AA21" s="395">
        <v>0</v>
      </c>
      <c r="AB21" s="391">
        <v>0</v>
      </c>
      <c r="AC21" s="395">
        <v>0</v>
      </c>
      <c r="AD21" s="391">
        <v>0</v>
      </c>
      <c r="AE21" s="395">
        <v>0</v>
      </c>
      <c r="AF21" s="391">
        <v>0</v>
      </c>
      <c r="AG21" s="395">
        <v>0</v>
      </c>
      <c r="AH21" s="391">
        <v>0</v>
      </c>
      <c r="AI21" s="395">
        <v>0</v>
      </c>
      <c r="AJ21" s="391">
        <v>0</v>
      </c>
    </row>
    <row r="22" spans="1:36" ht="18" customHeight="1">
      <c r="A22" s="414"/>
      <c r="B22" s="415"/>
      <c r="C22" s="11" t="s">
        <v>153</v>
      </c>
      <c r="D22" s="12"/>
      <c r="E22" s="282">
        <v>884141.2</v>
      </c>
      <c r="F22" s="154">
        <v>902239</v>
      </c>
      <c r="G22" s="74">
        <v>166403</v>
      </c>
      <c r="H22" s="154">
        <v>174363</v>
      </c>
      <c r="I22" s="74">
        <v>46805</v>
      </c>
      <c r="J22" s="136">
        <v>48856</v>
      </c>
      <c r="K22" s="384">
        <v>6532</v>
      </c>
      <c r="L22" s="385">
        <v>6696.9</v>
      </c>
      <c r="M22" s="386">
        <v>30912</v>
      </c>
      <c r="N22" s="385">
        <v>26013</v>
      </c>
      <c r="O22" s="384">
        <v>38572</v>
      </c>
      <c r="P22" s="385">
        <v>34581</v>
      </c>
      <c r="Q22" s="73">
        <v>132.7</v>
      </c>
      <c r="R22" s="385">
        <v>123.1</v>
      </c>
      <c r="S22" s="386">
        <v>3289</v>
      </c>
      <c r="T22" s="385">
        <v>3010</v>
      </c>
      <c r="U22" s="73">
        <v>376398</v>
      </c>
      <c r="V22" s="385">
        <v>331743</v>
      </c>
      <c r="W22" s="73">
        <v>1882</v>
      </c>
      <c r="X22" s="385">
        <v>1606</v>
      </c>
      <c r="Y22" s="73">
        <v>211033</v>
      </c>
      <c r="Z22" s="385">
        <v>214672</v>
      </c>
      <c r="AA22" s="73">
        <v>4260</v>
      </c>
      <c r="AB22" s="385">
        <v>4609</v>
      </c>
      <c r="AC22" s="73">
        <v>840</v>
      </c>
      <c r="AD22" s="385">
        <v>952</v>
      </c>
      <c r="AE22" s="73">
        <v>6900</v>
      </c>
      <c r="AF22" s="385">
        <v>6472</v>
      </c>
      <c r="AG22" s="73">
        <v>3432</v>
      </c>
      <c r="AH22" s="385">
        <v>2526</v>
      </c>
      <c r="AI22" s="73">
        <v>4391</v>
      </c>
      <c r="AJ22" s="385">
        <v>4546</v>
      </c>
    </row>
    <row r="23" spans="1:36" ht="18" customHeight="1">
      <c r="A23" s="414"/>
      <c r="B23" s="413" t="s">
        <v>154</v>
      </c>
      <c r="C23" s="177" t="s">
        <v>155</v>
      </c>
      <c r="D23" s="178"/>
      <c r="E23" s="223">
        <v>105</v>
      </c>
      <c r="F23" s="293">
        <v>105</v>
      </c>
      <c r="G23" s="223">
        <v>124279</v>
      </c>
      <c r="H23" s="293">
        <v>124279</v>
      </c>
      <c r="I23" s="223">
        <v>100</v>
      </c>
      <c r="J23" s="153">
        <v>100</v>
      </c>
      <c r="K23" s="387">
        <v>897</v>
      </c>
      <c r="L23" s="377">
        <v>897</v>
      </c>
      <c r="M23" s="388">
        <v>12000</v>
      </c>
      <c r="N23" s="377">
        <v>12000</v>
      </c>
      <c r="O23" s="387">
        <v>16855</v>
      </c>
      <c r="P23" s="377">
        <v>16855</v>
      </c>
      <c r="Q23" s="152">
        <v>300</v>
      </c>
      <c r="R23" s="377">
        <v>300</v>
      </c>
      <c r="S23" s="388">
        <v>490</v>
      </c>
      <c r="T23" s="377">
        <v>490</v>
      </c>
      <c r="U23" s="152">
        <v>0</v>
      </c>
      <c r="V23" s="377">
        <v>0</v>
      </c>
      <c r="W23" s="152">
        <v>600</v>
      </c>
      <c r="X23" s="377">
        <v>600</v>
      </c>
      <c r="Y23" s="152">
        <v>3000</v>
      </c>
      <c r="Z23" s="377">
        <v>3000</v>
      </c>
      <c r="AA23" s="152">
        <v>441</v>
      </c>
      <c r="AB23" s="377">
        <v>441</v>
      </c>
      <c r="AC23" s="152">
        <v>20</v>
      </c>
      <c r="AD23" s="377">
        <v>20</v>
      </c>
      <c r="AE23" s="152">
        <v>100</v>
      </c>
      <c r="AF23" s="377">
        <v>100</v>
      </c>
      <c r="AG23" s="152">
        <v>100</v>
      </c>
      <c r="AH23" s="377">
        <v>100</v>
      </c>
      <c r="AI23" s="152">
        <v>100</v>
      </c>
      <c r="AJ23" s="377">
        <v>100</v>
      </c>
    </row>
    <row r="24" spans="1:36" ht="18" customHeight="1">
      <c r="A24" s="414"/>
      <c r="B24" s="414"/>
      <c r="C24" s="44" t="s">
        <v>156</v>
      </c>
      <c r="D24" s="43"/>
      <c r="E24" s="70">
        <v>390892.5</v>
      </c>
      <c r="F24" s="115">
        <v>381311</v>
      </c>
      <c r="G24" s="70">
        <v>-48632</v>
      </c>
      <c r="H24" s="115">
        <v>-51193</v>
      </c>
      <c r="I24" s="70">
        <v>29689</v>
      </c>
      <c r="J24" s="126">
        <v>29283</v>
      </c>
      <c r="K24" s="227">
        <v>2900</v>
      </c>
      <c r="L24" s="357">
        <v>2649.1</v>
      </c>
      <c r="M24" s="389">
        <v>935</v>
      </c>
      <c r="N24" s="357">
        <v>871</v>
      </c>
      <c r="O24" s="227">
        <v>13989</v>
      </c>
      <c r="P24" s="357">
        <v>11165</v>
      </c>
      <c r="Q24" s="69">
        <v>542.7</v>
      </c>
      <c r="R24" s="357">
        <v>504.4</v>
      </c>
      <c r="S24" s="389">
        <v>3536</v>
      </c>
      <c r="T24" s="357">
        <v>3351</v>
      </c>
      <c r="U24" s="69">
        <v>0</v>
      </c>
      <c r="V24" s="357">
        <v>0</v>
      </c>
      <c r="W24" s="69">
        <v>5869</v>
      </c>
      <c r="X24" s="357">
        <v>5500</v>
      </c>
      <c r="Y24" s="69">
        <v>122</v>
      </c>
      <c r="Z24" s="357">
        <v>121</v>
      </c>
      <c r="AA24" s="69">
        <v>2031</v>
      </c>
      <c r="AB24" s="357">
        <v>1802</v>
      </c>
      <c r="AC24" s="69">
        <v>1069</v>
      </c>
      <c r="AD24" s="357">
        <v>988</v>
      </c>
      <c r="AE24" s="69">
        <v>6855</v>
      </c>
      <c r="AF24" s="357">
        <v>6076</v>
      </c>
      <c r="AG24" s="69">
        <v>2745</v>
      </c>
      <c r="AH24" s="357">
        <v>2443</v>
      </c>
      <c r="AI24" s="69">
        <v>3235</v>
      </c>
      <c r="AJ24" s="357">
        <v>3335</v>
      </c>
    </row>
    <row r="25" spans="1:36" ht="18" customHeight="1">
      <c r="A25" s="414"/>
      <c r="B25" s="414"/>
      <c r="C25" s="44" t="s">
        <v>157</v>
      </c>
      <c r="D25" s="43"/>
      <c r="E25" s="379">
        <v>0</v>
      </c>
      <c r="F25" s="319">
        <v>0</v>
      </c>
      <c r="G25" s="379">
        <v>0</v>
      </c>
      <c r="H25" s="319">
        <v>0</v>
      </c>
      <c r="I25" s="379">
        <v>0</v>
      </c>
      <c r="J25" s="380">
        <v>0</v>
      </c>
      <c r="K25" s="392">
        <v>0</v>
      </c>
      <c r="L25" s="364" t="s">
        <v>253</v>
      </c>
      <c r="M25" s="393">
        <v>63921</v>
      </c>
      <c r="N25" s="364">
        <v>63921</v>
      </c>
      <c r="O25" s="394">
        <v>14436</v>
      </c>
      <c r="P25" s="364">
        <v>14436</v>
      </c>
      <c r="Q25" s="238">
        <v>0</v>
      </c>
      <c r="R25" s="364">
        <v>0</v>
      </c>
      <c r="S25" s="393">
        <v>19</v>
      </c>
      <c r="T25" s="364">
        <v>18</v>
      </c>
      <c r="U25" s="238">
        <v>0</v>
      </c>
      <c r="V25" s="364">
        <v>0</v>
      </c>
      <c r="W25" s="238">
        <v>150</v>
      </c>
      <c r="X25" s="364">
        <v>150</v>
      </c>
      <c r="Y25" s="238">
        <v>0</v>
      </c>
      <c r="Z25" s="364">
        <v>0</v>
      </c>
      <c r="AA25" s="238">
        <v>0</v>
      </c>
      <c r="AB25" s="364">
        <v>0</v>
      </c>
      <c r="AC25" s="238">
        <v>0</v>
      </c>
      <c r="AD25" s="364">
        <v>0</v>
      </c>
      <c r="AE25" s="238">
        <v>15</v>
      </c>
      <c r="AF25" s="364">
        <v>14</v>
      </c>
      <c r="AG25" s="238">
        <v>10</v>
      </c>
      <c r="AH25" s="364">
        <v>10</v>
      </c>
      <c r="AI25" s="238">
        <v>0.2</v>
      </c>
      <c r="AJ25" s="364">
        <v>0.1</v>
      </c>
    </row>
    <row r="26" spans="1:36" ht="18" customHeight="1">
      <c r="A26" s="414"/>
      <c r="B26" s="415"/>
      <c r="C26" s="45" t="s">
        <v>158</v>
      </c>
      <c r="D26" s="46"/>
      <c r="E26" s="72">
        <v>390997.5</v>
      </c>
      <c r="F26" s="396">
        <v>381416</v>
      </c>
      <c r="G26" s="72">
        <v>75647</v>
      </c>
      <c r="H26" s="396">
        <v>73107</v>
      </c>
      <c r="I26" s="72">
        <v>29789</v>
      </c>
      <c r="J26" s="224">
        <v>29383</v>
      </c>
      <c r="K26" s="397">
        <v>3797</v>
      </c>
      <c r="L26" s="398">
        <v>3546.1</v>
      </c>
      <c r="M26" s="399">
        <v>76856</v>
      </c>
      <c r="N26" s="398">
        <v>76792</v>
      </c>
      <c r="O26" s="397">
        <v>45280</v>
      </c>
      <c r="P26" s="398">
        <v>42456</v>
      </c>
      <c r="Q26" s="71">
        <v>842.7</v>
      </c>
      <c r="R26" s="398">
        <v>804.4</v>
      </c>
      <c r="S26" s="399">
        <v>4046</v>
      </c>
      <c r="T26" s="398">
        <v>3858</v>
      </c>
      <c r="U26" s="71">
        <v>55057</v>
      </c>
      <c r="V26" s="398">
        <v>52949</v>
      </c>
      <c r="W26" s="71">
        <v>6619</v>
      </c>
      <c r="X26" s="398">
        <v>6100</v>
      </c>
      <c r="Y26" s="71">
        <v>3122</v>
      </c>
      <c r="Z26" s="398">
        <v>3121</v>
      </c>
      <c r="AA26" s="71">
        <v>2472</v>
      </c>
      <c r="AB26" s="398">
        <v>2243</v>
      </c>
      <c r="AC26" s="71">
        <v>1091</v>
      </c>
      <c r="AD26" s="398">
        <v>1010</v>
      </c>
      <c r="AE26" s="71">
        <v>6970</v>
      </c>
      <c r="AF26" s="398">
        <v>6190</v>
      </c>
      <c r="AG26" s="71">
        <v>2855</v>
      </c>
      <c r="AH26" s="398">
        <v>2553</v>
      </c>
      <c r="AI26" s="71">
        <v>3335</v>
      </c>
      <c r="AJ26" s="398">
        <v>3435</v>
      </c>
    </row>
    <row r="27" spans="1:36" ht="18" customHeight="1">
      <c r="A27" s="415"/>
      <c r="B27" s="47" t="s">
        <v>159</v>
      </c>
      <c r="C27" s="31"/>
      <c r="D27" s="31"/>
      <c r="E27" s="400">
        <v>1275138.7</v>
      </c>
      <c r="F27" s="401">
        <v>1283655</v>
      </c>
      <c r="G27" s="400">
        <v>242050</v>
      </c>
      <c r="H27" s="401">
        <v>247470</v>
      </c>
      <c r="I27" s="400">
        <v>76594</v>
      </c>
      <c r="J27" s="402">
        <v>78239</v>
      </c>
      <c r="K27" s="403">
        <v>10329</v>
      </c>
      <c r="L27" s="349">
        <v>10243.1</v>
      </c>
      <c r="M27" s="404">
        <v>107769</v>
      </c>
      <c r="N27" s="349">
        <v>102805</v>
      </c>
      <c r="O27" s="403">
        <v>83852</v>
      </c>
      <c r="P27" s="349">
        <v>77036</v>
      </c>
      <c r="Q27" s="229">
        <v>975.5</v>
      </c>
      <c r="R27" s="349">
        <v>927.6</v>
      </c>
      <c r="S27" s="404">
        <v>7335</v>
      </c>
      <c r="T27" s="349">
        <v>6869</v>
      </c>
      <c r="U27" s="229">
        <v>431456</v>
      </c>
      <c r="V27" s="349">
        <v>384693</v>
      </c>
      <c r="W27" s="229">
        <v>8501</v>
      </c>
      <c r="X27" s="349">
        <v>7706</v>
      </c>
      <c r="Y27" s="229">
        <v>214155</v>
      </c>
      <c r="Z27" s="349">
        <v>217793</v>
      </c>
      <c r="AA27" s="229">
        <v>6733</v>
      </c>
      <c r="AB27" s="349">
        <v>6852</v>
      </c>
      <c r="AC27" s="229">
        <v>1931</v>
      </c>
      <c r="AD27" s="349">
        <v>1963</v>
      </c>
      <c r="AE27" s="229">
        <v>13870</v>
      </c>
      <c r="AF27" s="349">
        <v>12662</v>
      </c>
      <c r="AG27" s="229">
        <v>6288</v>
      </c>
      <c r="AH27" s="349">
        <v>5079</v>
      </c>
      <c r="AI27" s="229">
        <v>7726</v>
      </c>
      <c r="AJ27" s="349">
        <v>7980</v>
      </c>
    </row>
    <row r="28" spans="1:36" ht="18" customHeight="1">
      <c r="A28" s="413" t="s">
        <v>160</v>
      </c>
      <c r="B28" s="413" t="s">
        <v>161</v>
      </c>
      <c r="C28" s="177" t="s">
        <v>162</v>
      </c>
      <c r="D28" s="230" t="s">
        <v>41</v>
      </c>
      <c r="E28" s="378">
        <v>134219.7</v>
      </c>
      <c r="F28" s="293">
        <v>130116</v>
      </c>
      <c r="G28" s="223">
        <v>19401</v>
      </c>
      <c r="H28" s="293">
        <v>18932</v>
      </c>
      <c r="I28" s="223">
        <v>7913</v>
      </c>
      <c r="J28" s="153">
        <v>7942</v>
      </c>
      <c r="K28" s="387">
        <v>1729</v>
      </c>
      <c r="L28" s="377">
        <v>1814.2</v>
      </c>
      <c r="M28" s="388">
        <v>539</v>
      </c>
      <c r="N28" s="377">
        <v>487</v>
      </c>
      <c r="O28" s="387">
        <v>17641</v>
      </c>
      <c r="P28" s="377">
        <v>20267</v>
      </c>
      <c r="Q28" s="152">
        <v>481.2</v>
      </c>
      <c r="R28" s="377">
        <v>485.4</v>
      </c>
      <c r="S28" s="388">
        <v>7733</v>
      </c>
      <c r="T28" s="377">
        <v>7015</v>
      </c>
      <c r="U28" s="152">
        <v>6648</v>
      </c>
      <c r="V28" s="377">
        <v>6047</v>
      </c>
      <c r="W28" s="152">
        <v>9336</v>
      </c>
      <c r="X28" s="377">
        <v>8974</v>
      </c>
      <c r="Y28" s="152">
        <v>3633</v>
      </c>
      <c r="Z28" s="377">
        <v>3633</v>
      </c>
      <c r="AA28" s="152">
        <v>1630</v>
      </c>
      <c r="AB28" s="377">
        <v>1648</v>
      </c>
      <c r="AC28" s="152">
        <v>5934</v>
      </c>
      <c r="AD28" s="377">
        <v>6162</v>
      </c>
      <c r="AE28" s="152">
        <v>21687</v>
      </c>
      <c r="AF28" s="377">
        <v>19932</v>
      </c>
      <c r="AG28" s="152">
        <v>15940</v>
      </c>
      <c r="AH28" s="377">
        <v>14339</v>
      </c>
      <c r="AI28" s="152">
        <v>11943</v>
      </c>
      <c r="AJ28" s="377">
        <v>12038</v>
      </c>
    </row>
    <row r="29" spans="1:36" ht="18" customHeight="1">
      <c r="A29" s="414"/>
      <c r="B29" s="414"/>
      <c r="C29" s="44" t="s">
        <v>163</v>
      </c>
      <c r="D29" s="231" t="s">
        <v>42</v>
      </c>
      <c r="E29" s="70">
        <v>121110.4</v>
      </c>
      <c r="F29" s="115">
        <v>116067</v>
      </c>
      <c r="G29" s="70">
        <v>5656</v>
      </c>
      <c r="H29" s="115">
        <v>5454</v>
      </c>
      <c r="I29" s="70">
        <v>3765</v>
      </c>
      <c r="J29" s="126">
        <v>3557</v>
      </c>
      <c r="K29" s="227">
        <v>1214</v>
      </c>
      <c r="L29" s="357">
        <v>1232.8</v>
      </c>
      <c r="M29" s="389">
        <v>253</v>
      </c>
      <c r="N29" s="357">
        <v>216</v>
      </c>
      <c r="O29" s="227">
        <v>12794</v>
      </c>
      <c r="P29" s="357">
        <v>15188</v>
      </c>
      <c r="Q29" s="69">
        <v>51</v>
      </c>
      <c r="R29" s="357">
        <v>52.4</v>
      </c>
      <c r="S29" s="389">
        <v>6038</v>
      </c>
      <c r="T29" s="357">
        <v>5414</v>
      </c>
      <c r="U29" s="69">
        <v>996</v>
      </c>
      <c r="V29" s="357">
        <v>916</v>
      </c>
      <c r="W29" s="69">
        <v>5136</v>
      </c>
      <c r="X29" s="357">
        <v>5178</v>
      </c>
      <c r="Y29" s="69">
        <v>3633</v>
      </c>
      <c r="Z29" s="357">
        <v>3633</v>
      </c>
      <c r="AA29" s="69">
        <v>900</v>
      </c>
      <c r="AB29" s="357">
        <v>921</v>
      </c>
      <c r="AC29" s="69">
        <v>5553</v>
      </c>
      <c r="AD29" s="357">
        <v>5756</v>
      </c>
      <c r="AE29" s="69">
        <v>19513</v>
      </c>
      <c r="AF29" s="357">
        <v>17750</v>
      </c>
      <c r="AG29" s="69">
        <v>14627</v>
      </c>
      <c r="AH29" s="357">
        <v>13414</v>
      </c>
      <c r="AI29" s="69">
        <v>11073</v>
      </c>
      <c r="AJ29" s="357">
        <v>10994</v>
      </c>
    </row>
    <row r="30" spans="1:36" ht="18" customHeight="1">
      <c r="A30" s="414"/>
      <c r="B30" s="414"/>
      <c r="C30" s="44" t="s">
        <v>164</v>
      </c>
      <c r="D30" s="231" t="s">
        <v>254</v>
      </c>
      <c r="E30" s="70">
        <v>1238.8</v>
      </c>
      <c r="F30" s="115">
        <v>1302</v>
      </c>
      <c r="G30" s="70">
        <v>9024</v>
      </c>
      <c r="H30" s="115">
        <v>9009</v>
      </c>
      <c r="I30" s="70">
        <v>3081</v>
      </c>
      <c r="J30" s="126">
        <v>2968</v>
      </c>
      <c r="K30" s="227">
        <v>114</v>
      </c>
      <c r="L30" s="357">
        <v>117.4</v>
      </c>
      <c r="M30" s="389">
        <v>200</v>
      </c>
      <c r="N30" s="357">
        <v>191</v>
      </c>
      <c r="O30" s="227">
        <v>566</v>
      </c>
      <c r="P30" s="357">
        <v>561</v>
      </c>
      <c r="Q30" s="69">
        <v>382.9</v>
      </c>
      <c r="R30" s="357">
        <v>386.3</v>
      </c>
      <c r="S30" s="389">
        <v>1383</v>
      </c>
      <c r="T30" s="357">
        <v>1345</v>
      </c>
      <c r="U30" s="69">
        <v>3892</v>
      </c>
      <c r="V30" s="357">
        <v>3829</v>
      </c>
      <c r="W30" s="69">
        <v>3325</v>
      </c>
      <c r="X30" s="357">
        <v>3086</v>
      </c>
      <c r="Y30" s="69">
        <v>19</v>
      </c>
      <c r="Z30" s="357">
        <v>18</v>
      </c>
      <c r="AA30" s="69">
        <v>274</v>
      </c>
      <c r="AB30" s="357">
        <v>283</v>
      </c>
      <c r="AC30" s="69">
        <v>243</v>
      </c>
      <c r="AD30" s="357">
        <v>236</v>
      </c>
      <c r="AE30" s="69">
        <v>911</v>
      </c>
      <c r="AF30" s="357">
        <v>815</v>
      </c>
      <c r="AG30" s="69">
        <v>879</v>
      </c>
      <c r="AH30" s="357">
        <v>660</v>
      </c>
      <c r="AI30" s="69">
        <v>767</v>
      </c>
      <c r="AJ30" s="357">
        <v>714</v>
      </c>
    </row>
    <row r="31" spans="1:36" ht="18" customHeight="1">
      <c r="A31" s="414"/>
      <c r="B31" s="414"/>
      <c r="C31" s="11" t="s">
        <v>165</v>
      </c>
      <c r="D31" s="232" t="s">
        <v>255</v>
      </c>
      <c r="E31" s="292">
        <v>11870</v>
      </c>
      <c r="F31" s="154">
        <f>F28-F29-F30</f>
        <v>12747</v>
      </c>
      <c r="G31" s="74">
        <f>G28-G29-G30</f>
        <v>4721</v>
      </c>
      <c r="H31" s="154">
        <v>4470</v>
      </c>
      <c r="I31" s="74">
        <f>I28-I29-I30</f>
        <v>1067</v>
      </c>
      <c r="J31" s="136">
        <v>1416</v>
      </c>
      <c r="K31" s="384">
        <v>402</v>
      </c>
      <c r="L31" s="385">
        <f>L28-L29-L30</f>
        <v>464.0000000000001</v>
      </c>
      <c r="M31" s="386">
        <f aca="true" t="shared" si="0" ref="M31:AA31">M28-M29-M30</f>
        <v>86</v>
      </c>
      <c r="N31" s="385">
        <f t="shared" si="0"/>
        <v>80</v>
      </c>
      <c r="O31" s="384">
        <f t="shared" si="0"/>
        <v>4281</v>
      </c>
      <c r="P31" s="385">
        <f t="shared" si="0"/>
        <v>4518</v>
      </c>
      <c r="Q31" s="73">
        <f t="shared" si="0"/>
        <v>47.30000000000001</v>
      </c>
      <c r="R31" s="385">
        <f t="shared" si="0"/>
        <v>46.69999999999999</v>
      </c>
      <c r="S31" s="386">
        <v>312</v>
      </c>
      <c r="T31" s="385">
        <f>T28-T29-T30</f>
        <v>256</v>
      </c>
      <c r="U31" s="73">
        <v>1760</v>
      </c>
      <c r="V31" s="385">
        <f>V28-V29-V30</f>
        <v>1302</v>
      </c>
      <c r="W31" s="73">
        <f>W28-W29-W30</f>
        <v>875</v>
      </c>
      <c r="X31" s="385">
        <f>X28-X29-X30</f>
        <v>710</v>
      </c>
      <c r="Y31" s="73">
        <f t="shared" si="0"/>
        <v>-19</v>
      </c>
      <c r="Z31" s="385">
        <f t="shared" si="0"/>
        <v>-18</v>
      </c>
      <c r="AA31" s="73">
        <f t="shared" si="0"/>
        <v>456</v>
      </c>
      <c r="AB31" s="385">
        <v>443</v>
      </c>
      <c r="AC31" s="73">
        <f aca="true" t="shared" si="1" ref="AC31:AI31">AC28-AC29-AC30</f>
        <v>138</v>
      </c>
      <c r="AD31" s="385">
        <f t="shared" si="1"/>
        <v>170</v>
      </c>
      <c r="AE31" s="73">
        <f t="shared" si="1"/>
        <v>1263</v>
      </c>
      <c r="AF31" s="385">
        <f t="shared" si="1"/>
        <v>1367</v>
      </c>
      <c r="AG31" s="73">
        <f t="shared" si="1"/>
        <v>434</v>
      </c>
      <c r="AH31" s="385">
        <f t="shared" si="1"/>
        <v>265</v>
      </c>
      <c r="AI31" s="73">
        <f t="shared" si="1"/>
        <v>103</v>
      </c>
      <c r="AJ31" s="385">
        <f>AJ28-AJ29-AJ30-1</f>
        <v>329</v>
      </c>
    </row>
    <row r="32" spans="1:36" ht="18" customHeight="1">
      <c r="A32" s="414"/>
      <c r="B32" s="414"/>
      <c r="C32" s="177" t="s">
        <v>166</v>
      </c>
      <c r="D32" s="230" t="s">
        <v>256</v>
      </c>
      <c r="E32" s="376">
        <v>374.1</v>
      </c>
      <c r="F32" s="405">
        <v>295</v>
      </c>
      <c r="G32" s="376">
        <v>35</v>
      </c>
      <c r="H32" s="405">
        <v>59</v>
      </c>
      <c r="I32" s="376">
        <v>100</v>
      </c>
      <c r="J32" s="406">
        <v>82</v>
      </c>
      <c r="K32" s="387">
        <v>1</v>
      </c>
      <c r="L32" s="407">
        <v>3</v>
      </c>
      <c r="M32" s="388">
        <v>0.2</v>
      </c>
      <c r="N32" s="407">
        <v>0.2</v>
      </c>
      <c r="O32" s="387">
        <v>338</v>
      </c>
      <c r="P32" s="407">
        <v>216</v>
      </c>
      <c r="Q32" s="387">
        <v>17.7</v>
      </c>
      <c r="R32" s="407">
        <v>7.4</v>
      </c>
      <c r="S32" s="388">
        <v>40</v>
      </c>
      <c r="T32" s="407">
        <v>29</v>
      </c>
      <c r="U32" s="387">
        <v>563</v>
      </c>
      <c r="V32" s="407">
        <v>657</v>
      </c>
      <c r="W32" s="387">
        <v>102</v>
      </c>
      <c r="X32" s="407">
        <v>121</v>
      </c>
      <c r="Y32" s="387">
        <v>124</v>
      </c>
      <c r="Z32" s="407">
        <v>171</v>
      </c>
      <c r="AA32" s="387">
        <v>0.4</v>
      </c>
      <c r="AB32" s="407">
        <v>2</v>
      </c>
      <c r="AC32" s="387">
        <v>16</v>
      </c>
      <c r="AD32" s="407">
        <v>30</v>
      </c>
      <c r="AE32" s="387">
        <v>16</v>
      </c>
      <c r="AF32" s="407">
        <v>14</v>
      </c>
      <c r="AG32" s="387">
        <v>47</v>
      </c>
      <c r="AH32" s="407">
        <v>41</v>
      </c>
      <c r="AI32" s="387">
        <v>19</v>
      </c>
      <c r="AJ32" s="407">
        <v>15</v>
      </c>
    </row>
    <row r="33" spans="1:36" ht="18" customHeight="1">
      <c r="A33" s="414"/>
      <c r="B33" s="414"/>
      <c r="C33" s="44" t="s">
        <v>167</v>
      </c>
      <c r="D33" s="231" t="s">
        <v>257</v>
      </c>
      <c r="E33" s="70">
        <v>772.5</v>
      </c>
      <c r="F33" s="263">
        <v>752</v>
      </c>
      <c r="G33" s="70">
        <v>1910</v>
      </c>
      <c r="H33" s="115">
        <v>2127</v>
      </c>
      <c r="I33" s="70">
        <v>410</v>
      </c>
      <c r="J33" s="126">
        <v>467</v>
      </c>
      <c r="K33" s="227">
        <v>1</v>
      </c>
      <c r="L33" s="357">
        <v>2</v>
      </c>
      <c r="M33" s="389">
        <v>0</v>
      </c>
      <c r="N33" s="357">
        <v>0.7</v>
      </c>
      <c r="O33" s="227">
        <v>125</v>
      </c>
      <c r="P33" s="357">
        <v>166</v>
      </c>
      <c r="Q33" s="408">
        <v>0</v>
      </c>
      <c r="R33" s="357">
        <v>0.7</v>
      </c>
      <c r="S33" s="389">
        <v>0.392</v>
      </c>
      <c r="T33" s="357">
        <v>1</v>
      </c>
      <c r="U33" s="69">
        <v>808</v>
      </c>
      <c r="V33" s="357">
        <v>1069</v>
      </c>
      <c r="W33" s="69">
        <v>0</v>
      </c>
      <c r="X33" s="357">
        <v>0</v>
      </c>
      <c r="Y33" s="69">
        <v>103</v>
      </c>
      <c r="Z33" s="357">
        <v>135</v>
      </c>
      <c r="AA33" s="69">
        <v>97</v>
      </c>
      <c r="AB33" s="357">
        <v>107</v>
      </c>
      <c r="AC33" s="69">
        <v>2</v>
      </c>
      <c r="AD33" s="357">
        <v>11</v>
      </c>
      <c r="AE33" s="69">
        <v>1</v>
      </c>
      <c r="AF33" s="357">
        <v>1</v>
      </c>
      <c r="AG33" s="69">
        <v>16</v>
      </c>
      <c r="AH33" s="357">
        <v>19</v>
      </c>
      <c r="AI33" s="69">
        <v>23</v>
      </c>
      <c r="AJ33" s="357">
        <v>18</v>
      </c>
    </row>
    <row r="34" spans="1:36" ht="18" customHeight="1">
      <c r="A34" s="414"/>
      <c r="B34" s="415"/>
      <c r="C34" s="11" t="s">
        <v>168</v>
      </c>
      <c r="D34" s="232" t="s">
        <v>258</v>
      </c>
      <c r="E34" s="292">
        <f>E31+E32-E33</f>
        <v>11471.6</v>
      </c>
      <c r="F34" s="280">
        <v>12291</v>
      </c>
      <c r="G34" s="292">
        <f aca="true" t="shared" si="2" ref="G34:L34">G31+G32-G33</f>
        <v>2846</v>
      </c>
      <c r="H34" s="280">
        <f t="shared" si="2"/>
        <v>2402</v>
      </c>
      <c r="I34" s="292">
        <f t="shared" si="2"/>
        <v>757</v>
      </c>
      <c r="J34" s="409">
        <f t="shared" si="2"/>
        <v>1031</v>
      </c>
      <c r="K34" s="384">
        <f t="shared" si="2"/>
        <v>402</v>
      </c>
      <c r="L34" s="410">
        <f t="shared" si="2"/>
        <v>465.0000000000001</v>
      </c>
      <c r="M34" s="386">
        <f>M31+M32-M33</f>
        <v>86.2</v>
      </c>
      <c r="N34" s="410">
        <f>N31+N32-N33</f>
        <v>79.5</v>
      </c>
      <c r="O34" s="384">
        <f>O31+O32-O33</f>
        <v>4494</v>
      </c>
      <c r="P34" s="410">
        <v>4567</v>
      </c>
      <c r="Q34" s="384">
        <f>Q31+Q32-Q33</f>
        <v>65.00000000000001</v>
      </c>
      <c r="R34" s="410">
        <f>R31+R32-R33</f>
        <v>53.399999999999984</v>
      </c>
      <c r="S34" s="386">
        <v>351</v>
      </c>
      <c r="T34" s="410">
        <f>T31+T32-T33</f>
        <v>284</v>
      </c>
      <c r="U34" s="384">
        <v>1514</v>
      </c>
      <c r="V34" s="410">
        <f>V31+V32-V33</f>
        <v>890</v>
      </c>
      <c r="W34" s="384">
        <f>W31+W32-W33</f>
        <v>977</v>
      </c>
      <c r="X34" s="410">
        <f>X31+X32-X33</f>
        <v>831</v>
      </c>
      <c r="Y34" s="384">
        <f>Y31+Y32-Y33</f>
        <v>2</v>
      </c>
      <c r="Z34" s="410">
        <f>Z31+Z32-Z33</f>
        <v>18</v>
      </c>
      <c r="AA34" s="384">
        <v>360</v>
      </c>
      <c r="AB34" s="410">
        <f>AB31+AB32-AB33</f>
        <v>338</v>
      </c>
      <c r="AC34" s="384">
        <f>AC31+AC32-AC33</f>
        <v>152</v>
      </c>
      <c r="AD34" s="410">
        <v>188</v>
      </c>
      <c r="AE34" s="384">
        <v>1277</v>
      </c>
      <c r="AF34" s="410">
        <v>1381</v>
      </c>
      <c r="AG34" s="384">
        <f>AG31+AG32-AG33</f>
        <v>465</v>
      </c>
      <c r="AH34" s="410">
        <f>AH31+AH32-AH33</f>
        <v>287</v>
      </c>
      <c r="AI34" s="384">
        <f>AI31+AI32-AI33</f>
        <v>99</v>
      </c>
      <c r="AJ34" s="410">
        <f>AJ31+AJ32-AJ33+1</f>
        <v>327</v>
      </c>
    </row>
    <row r="35" spans="1:36" ht="18" customHeight="1">
      <c r="A35" s="414"/>
      <c r="B35" s="413" t="s">
        <v>169</v>
      </c>
      <c r="C35" s="177" t="s">
        <v>170</v>
      </c>
      <c r="D35" s="230" t="s">
        <v>259</v>
      </c>
      <c r="E35" s="223">
        <v>694.6</v>
      </c>
      <c r="F35" s="405">
        <v>369</v>
      </c>
      <c r="G35" s="223">
        <v>0</v>
      </c>
      <c r="H35" s="293">
        <v>0</v>
      </c>
      <c r="I35" s="411">
        <v>0</v>
      </c>
      <c r="J35" s="153">
        <v>0</v>
      </c>
      <c r="K35" s="387">
        <v>0</v>
      </c>
      <c r="L35" s="377" t="s">
        <v>253</v>
      </c>
      <c r="M35" s="388">
        <v>0</v>
      </c>
      <c r="N35" s="377">
        <v>0</v>
      </c>
      <c r="O35" s="387">
        <v>13</v>
      </c>
      <c r="P35" s="377">
        <v>16</v>
      </c>
      <c r="Q35" s="152">
        <v>0</v>
      </c>
      <c r="R35" s="377">
        <v>0</v>
      </c>
      <c r="S35" s="388">
        <v>0</v>
      </c>
      <c r="T35" s="377">
        <v>57</v>
      </c>
      <c r="U35" s="152">
        <v>0</v>
      </c>
      <c r="V35" s="377">
        <v>0</v>
      </c>
      <c r="W35" s="152">
        <v>28</v>
      </c>
      <c r="X35" s="377">
        <v>24</v>
      </c>
      <c r="Y35" s="152">
        <v>0</v>
      </c>
      <c r="Z35" s="377">
        <v>0</v>
      </c>
      <c r="AA35" s="152">
        <v>0</v>
      </c>
      <c r="AB35" s="377">
        <v>0</v>
      </c>
      <c r="AC35" s="152">
        <v>0</v>
      </c>
      <c r="AD35" s="377">
        <v>0</v>
      </c>
      <c r="AE35" s="152">
        <v>0</v>
      </c>
      <c r="AF35" s="377">
        <v>0</v>
      </c>
      <c r="AG35" s="152">
        <v>0</v>
      </c>
      <c r="AH35" s="377">
        <v>0</v>
      </c>
      <c r="AI35" s="152">
        <v>0</v>
      </c>
      <c r="AJ35" s="377">
        <v>0</v>
      </c>
    </row>
    <row r="36" spans="1:36" ht="18" customHeight="1">
      <c r="A36" s="414"/>
      <c r="B36" s="414"/>
      <c r="C36" s="44" t="s">
        <v>171</v>
      </c>
      <c r="D36" s="231" t="s">
        <v>260</v>
      </c>
      <c r="E36" s="70">
        <v>2585.1</v>
      </c>
      <c r="F36" s="263">
        <v>2483</v>
      </c>
      <c r="G36" s="70">
        <v>111</v>
      </c>
      <c r="H36" s="115">
        <v>49</v>
      </c>
      <c r="I36" s="379">
        <v>0</v>
      </c>
      <c r="J36" s="126">
        <v>0</v>
      </c>
      <c r="K36" s="227">
        <v>6</v>
      </c>
      <c r="L36" s="357">
        <v>4.5</v>
      </c>
      <c r="M36" s="389">
        <v>0</v>
      </c>
      <c r="N36" s="357">
        <v>0</v>
      </c>
      <c r="O36" s="227">
        <v>102</v>
      </c>
      <c r="P36" s="357">
        <v>24</v>
      </c>
      <c r="Q36" s="69">
        <v>0</v>
      </c>
      <c r="R36" s="357">
        <v>0</v>
      </c>
      <c r="S36" s="389">
        <v>2</v>
      </c>
      <c r="T36" s="357">
        <v>27</v>
      </c>
      <c r="U36" s="69">
        <v>0</v>
      </c>
      <c r="V36" s="357">
        <v>0</v>
      </c>
      <c r="W36" s="69">
        <v>0</v>
      </c>
      <c r="X36" s="357">
        <v>500</v>
      </c>
      <c r="Y36" s="69">
        <v>0</v>
      </c>
      <c r="Z36" s="357">
        <v>0</v>
      </c>
      <c r="AA36" s="69">
        <v>0.1</v>
      </c>
      <c r="AB36" s="357">
        <v>0</v>
      </c>
      <c r="AC36" s="69">
        <v>2</v>
      </c>
      <c r="AD36" s="357">
        <v>0</v>
      </c>
      <c r="AE36" s="69">
        <v>9</v>
      </c>
      <c r="AF36" s="357">
        <v>1</v>
      </c>
      <c r="AG36" s="69">
        <v>0</v>
      </c>
      <c r="AH36" s="357">
        <v>0</v>
      </c>
      <c r="AI36" s="69">
        <v>0.4</v>
      </c>
      <c r="AJ36" s="357">
        <v>0.6</v>
      </c>
    </row>
    <row r="37" spans="1:36" ht="18" customHeight="1">
      <c r="A37" s="414"/>
      <c r="B37" s="414"/>
      <c r="C37" s="44" t="s">
        <v>172</v>
      </c>
      <c r="D37" s="231" t="s">
        <v>261</v>
      </c>
      <c r="E37" s="70">
        <v>9582</v>
      </c>
      <c r="F37" s="263">
        <f aca="true" t="shared" si="3" ref="F37:K37">F34+F35-F36</f>
        <v>10177</v>
      </c>
      <c r="G37" s="70">
        <f t="shared" si="3"/>
        <v>2735</v>
      </c>
      <c r="H37" s="115">
        <f t="shared" si="3"/>
        <v>2353</v>
      </c>
      <c r="I37" s="70">
        <v>757</v>
      </c>
      <c r="J37" s="126">
        <f>J34+J35-J36</f>
        <v>1031</v>
      </c>
      <c r="K37" s="227">
        <f t="shared" si="3"/>
        <v>396</v>
      </c>
      <c r="L37" s="357">
        <v>461</v>
      </c>
      <c r="M37" s="389">
        <f>M34+M35-M36</f>
        <v>86.2</v>
      </c>
      <c r="N37" s="357">
        <f>N34+N35-N36</f>
        <v>79.5</v>
      </c>
      <c r="O37" s="227">
        <f>O34+O35-O36</f>
        <v>4405</v>
      </c>
      <c r="P37" s="357">
        <v>4560</v>
      </c>
      <c r="Q37" s="69">
        <f>Q34+Q35-Q36</f>
        <v>65.00000000000001</v>
      </c>
      <c r="R37" s="357">
        <f>R34+R35-R36</f>
        <v>53.399999999999984</v>
      </c>
      <c r="S37" s="389">
        <v>349</v>
      </c>
      <c r="T37" s="357">
        <f>T34+T35-T36</f>
        <v>314</v>
      </c>
      <c r="U37" s="69">
        <v>1514</v>
      </c>
      <c r="V37" s="357">
        <f>V34+V35-V36</f>
        <v>890</v>
      </c>
      <c r="W37" s="69">
        <f>W34+W35-W36</f>
        <v>1005</v>
      </c>
      <c r="X37" s="357">
        <f>X34+X35-X36</f>
        <v>355</v>
      </c>
      <c r="Y37" s="69">
        <f>Y34+Y35-Y36</f>
        <v>2</v>
      </c>
      <c r="Z37" s="357">
        <f>Z34+Z35-Z36</f>
        <v>18</v>
      </c>
      <c r="AA37" s="69">
        <v>359</v>
      </c>
      <c r="AB37" s="357">
        <f>AB34+AB35-AB36</f>
        <v>338</v>
      </c>
      <c r="AC37" s="69">
        <f>AC34+AC35-AC36</f>
        <v>150</v>
      </c>
      <c r="AD37" s="357">
        <f>AD34+AD35-AD36</f>
        <v>188</v>
      </c>
      <c r="AE37" s="69">
        <v>1269</v>
      </c>
      <c r="AF37" s="357">
        <f>AF34+AF35-AF36</f>
        <v>1380</v>
      </c>
      <c r="AG37" s="69">
        <f>AG34+AG35-AG36</f>
        <v>465</v>
      </c>
      <c r="AH37" s="357">
        <v>287</v>
      </c>
      <c r="AI37" s="69">
        <f>AI34+AI35-AI36</f>
        <v>98.6</v>
      </c>
      <c r="AJ37" s="357">
        <f>AJ34+AJ35-AJ36</f>
        <v>326.4</v>
      </c>
    </row>
    <row r="38" spans="1:36" ht="18" customHeight="1">
      <c r="A38" s="414"/>
      <c r="B38" s="414"/>
      <c r="C38" s="44" t="s">
        <v>173</v>
      </c>
      <c r="D38" s="231" t="s">
        <v>262</v>
      </c>
      <c r="E38" s="379">
        <v>0</v>
      </c>
      <c r="F38" s="390">
        <v>0</v>
      </c>
      <c r="G38" s="379">
        <v>0</v>
      </c>
      <c r="H38" s="319">
        <v>0</v>
      </c>
      <c r="I38" s="379">
        <v>0</v>
      </c>
      <c r="J38" s="380">
        <v>0</v>
      </c>
      <c r="K38" s="395">
        <v>0</v>
      </c>
      <c r="L38" s="364" t="s">
        <v>253</v>
      </c>
      <c r="M38" s="393">
        <v>0</v>
      </c>
      <c r="N38" s="364">
        <v>0</v>
      </c>
      <c r="O38" s="394">
        <v>0</v>
      </c>
      <c r="P38" s="364">
        <v>0</v>
      </c>
      <c r="Q38" s="238">
        <v>0</v>
      </c>
      <c r="R38" s="364">
        <v>0</v>
      </c>
      <c r="S38" s="393">
        <v>0</v>
      </c>
      <c r="T38" s="364">
        <v>0</v>
      </c>
      <c r="U38" s="238">
        <v>0</v>
      </c>
      <c r="V38" s="364">
        <v>0</v>
      </c>
      <c r="W38" s="238">
        <v>0</v>
      </c>
      <c r="X38" s="364">
        <v>0</v>
      </c>
      <c r="Y38" s="238">
        <v>0</v>
      </c>
      <c r="Z38" s="364">
        <v>0</v>
      </c>
      <c r="AA38" s="238">
        <v>0</v>
      </c>
      <c r="AB38" s="364">
        <v>0</v>
      </c>
      <c r="AC38" s="238">
        <v>0</v>
      </c>
      <c r="AD38" s="364">
        <v>0</v>
      </c>
      <c r="AE38" s="238">
        <v>0</v>
      </c>
      <c r="AF38" s="364">
        <v>0</v>
      </c>
      <c r="AG38" s="238">
        <v>0</v>
      </c>
      <c r="AH38" s="364">
        <v>0</v>
      </c>
      <c r="AI38" s="238">
        <v>0</v>
      </c>
      <c r="AJ38" s="364">
        <v>0</v>
      </c>
    </row>
    <row r="39" spans="1:36" ht="18" customHeight="1">
      <c r="A39" s="414"/>
      <c r="B39" s="414"/>
      <c r="C39" s="44" t="s">
        <v>174</v>
      </c>
      <c r="D39" s="231" t="s">
        <v>263</v>
      </c>
      <c r="E39" s="379">
        <v>0</v>
      </c>
      <c r="F39" s="390">
        <v>0</v>
      </c>
      <c r="G39" s="379">
        <v>0</v>
      </c>
      <c r="H39" s="319">
        <v>0</v>
      </c>
      <c r="I39" s="379">
        <v>0</v>
      </c>
      <c r="J39" s="380">
        <v>0</v>
      </c>
      <c r="K39" s="395">
        <v>0</v>
      </c>
      <c r="L39" s="364" t="s">
        <v>253</v>
      </c>
      <c r="M39" s="393">
        <v>0</v>
      </c>
      <c r="N39" s="364">
        <v>0</v>
      </c>
      <c r="O39" s="394">
        <v>0</v>
      </c>
      <c r="P39" s="364">
        <v>0</v>
      </c>
      <c r="Q39" s="238">
        <v>0</v>
      </c>
      <c r="R39" s="364">
        <v>0</v>
      </c>
      <c r="S39" s="393">
        <v>0</v>
      </c>
      <c r="T39" s="364">
        <v>0</v>
      </c>
      <c r="U39" s="238">
        <v>0</v>
      </c>
      <c r="V39" s="364">
        <v>0</v>
      </c>
      <c r="W39" s="238">
        <v>0</v>
      </c>
      <c r="X39" s="364">
        <v>0</v>
      </c>
      <c r="Y39" s="238">
        <v>0</v>
      </c>
      <c r="Z39" s="364">
        <v>0</v>
      </c>
      <c r="AA39" s="238">
        <v>0</v>
      </c>
      <c r="AB39" s="364">
        <v>0</v>
      </c>
      <c r="AC39" s="238">
        <v>0</v>
      </c>
      <c r="AD39" s="364">
        <v>0</v>
      </c>
      <c r="AE39" s="238">
        <v>0</v>
      </c>
      <c r="AF39" s="364">
        <v>0</v>
      </c>
      <c r="AG39" s="238">
        <v>0</v>
      </c>
      <c r="AH39" s="364">
        <v>0</v>
      </c>
      <c r="AI39" s="238">
        <v>0</v>
      </c>
      <c r="AJ39" s="364">
        <v>0</v>
      </c>
    </row>
    <row r="40" spans="1:36" ht="18" customHeight="1">
      <c r="A40" s="414"/>
      <c r="B40" s="414"/>
      <c r="C40" s="44" t="s">
        <v>175</v>
      </c>
      <c r="D40" s="231" t="s">
        <v>264</v>
      </c>
      <c r="E40" s="379">
        <v>0</v>
      </c>
      <c r="F40" s="390">
        <v>0</v>
      </c>
      <c r="G40" s="379">
        <v>174</v>
      </c>
      <c r="H40" s="319">
        <v>188</v>
      </c>
      <c r="I40" s="379">
        <v>443</v>
      </c>
      <c r="J40" s="380">
        <v>105</v>
      </c>
      <c r="K40" s="394">
        <v>146</v>
      </c>
      <c r="L40" s="364">
        <v>175.7</v>
      </c>
      <c r="M40" s="393">
        <v>21</v>
      </c>
      <c r="N40" s="364">
        <v>16</v>
      </c>
      <c r="O40" s="394">
        <v>1580</v>
      </c>
      <c r="P40" s="364">
        <v>1748</v>
      </c>
      <c r="Q40" s="238">
        <v>26.6</v>
      </c>
      <c r="R40" s="364">
        <v>21.6</v>
      </c>
      <c r="S40" s="393">
        <v>147</v>
      </c>
      <c r="T40" s="364">
        <v>125</v>
      </c>
      <c r="U40" s="238">
        <v>4</v>
      </c>
      <c r="V40" s="364">
        <v>4</v>
      </c>
      <c r="W40" s="238">
        <v>396</v>
      </c>
      <c r="X40" s="364">
        <v>149</v>
      </c>
      <c r="Y40" s="238">
        <v>1</v>
      </c>
      <c r="Z40" s="364">
        <v>6</v>
      </c>
      <c r="AA40" s="238">
        <v>130</v>
      </c>
      <c r="AB40" s="364">
        <v>128</v>
      </c>
      <c r="AC40" s="238">
        <v>59</v>
      </c>
      <c r="AD40" s="364">
        <v>75</v>
      </c>
      <c r="AE40" s="238">
        <v>478</v>
      </c>
      <c r="AF40" s="364">
        <v>555</v>
      </c>
      <c r="AG40" s="238">
        <v>174</v>
      </c>
      <c r="AH40" s="364">
        <v>130</v>
      </c>
      <c r="AI40" s="238">
        <v>73</v>
      </c>
      <c r="AJ40" s="364">
        <v>135</v>
      </c>
    </row>
    <row r="41" spans="1:36" ht="18" customHeight="1">
      <c r="A41" s="414"/>
      <c r="B41" s="414"/>
      <c r="C41" s="189" t="s">
        <v>176</v>
      </c>
      <c r="D41" s="231" t="s">
        <v>265</v>
      </c>
      <c r="E41" s="70">
        <v>9582</v>
      </c>
      <c r="F41" s="263">
        <f>F34+F35-F36-F40</f>
        <v>10177</v>
      </c>
      <c r="G41" s="70">
        <f>G34+G35-G36-G40</f>
        <v>2561</v>
      </c>
      <c r="H41" s="115">
        <v>2164</v>
      </c>
      <c r="I41" s="70">
        <v>406</v>
      </c>
      <c r="J41" s="126">
        <v>893</v>
      </c>
      <c r="K41" s="227">
        <v>250</v>
      </c>
      <c r="L41" s="357">
        <v>285</v>
      </c>
      <c r="M41" s="389">
        <f>M34+M35-M36-M40</f>
        <v>65.2</v>
      </c>
      <c r="N41" s="357">
        <f>N34+N35-N36-N40</f>
        <v>63.5</v>
      </c>
      <c r="O41" s="227">
        <f>O34+O35-O36-O40</f>
        <v>2825</v>
      </c>
      <c r="P41" s="357">
        <v>2812</v>
      </c>
      <c r="Q41" s="69">
        <f>Q34+Q35-Q36-Q40</f>
        <v>38.40000000000001</v>
      </c>
      <c r="R41" s="357">
        <f>R34+R35-R36-R40</f>
        <v>31.799999999999983</v>
      </c>
      <c r="S41" s="389">
        <v>202</v>
      </c>
      <c r="T41" s="357">
        <f>T34+T35-T36-T40</f>
        <v>189</v>
      </c>
      <c r="U41" s="69">
        <v>1510</v>
      </c>
      <c r="V41" s="357">
        <v>885</v>
      </c>
      <c r="W41" s="69">
        <f>W34+W35-W36-W40</f>
        <v>609</v>
      </c>
      <c r="X41" s="357">
        <f>X34+X35-X36-X40</f>
        <v>206</v>
      </c>
      <c r="Y41" s="69">
        <f aca="true" t="shared" si="4" ref="Y41:AE41">Y34+Y35-Y36-Y40</f>
        <v>1</v>
      </c>
      <c r="Z41" s="357">
        <f t="shared" si="4"/>
        <v>12</v>
      </c>
      <c r="AA41" s="69">
        <f t="shared" si="4"/>
        <v>229.89999999999998</v>
      </c>
      <c r="AB41" s="357">
        <f t="shared" si="4"/>
        <v>210</v>
      </c>
      <c r="AC41" s="69">
        <f t="shared" si="4"/>
        <v>91</v>
      </c>
      <c r="AD41" s="357">
        <f t="shared" si="4"/>
        <v>113</v>
      </c>
      <c r="AE41" s="69">
        <f t="shared" si="4"/>
        <v>790</v>
      </c>
      <c r="AF41" s="357">
        <v>824</v>
      </c>
      <c r="AG41" s="69">
        <f>AG34+AG35-AG36-AG40</f>
        <v>291</v>
      </c>
      <c r="AH41" s="357">
        <v>157</v>
      </c>
      <c r="AI41" s="69">
        <f>AI34+AI35-AI36-AI40</f>
        <v>25.599999999999994</v>
      </c>
      <c r="AJ41" s="357">
        <f>AJ34+AJ35-AJ36-AJ40</f>
        <v>191.39999999999998</v>
      </c>
    </row>
    <row r="42" spans="1:36" ht="18" customHeight="1">
      <c r="A42" s="414"/>
      <c r="B42" s="414"/>
      <c r="C42" s="482" t="s">
        <v>177</v>
      </c>
      <c r="D42" s="483"/>
      <c r="E42" s="70">
        <f>E37+E38-E39-E40</f>
        <v>9582</v>
      </c>
      <c r="F42" s="247">
        <f>F37+F38-F39-F40</f>
        <v>10177</v>
      </c>
      <c r="G42" s="70">
        <f>G37+G38-G39-G40</f>
        <v>2561</v>
      </c>
      <c r="H42" s="246"/>
      <c r="I42" s="379">
        <v>0</v>
      </c>
      <c r="J42" s="126">
        <v>0</v>
      </c>
      <c r="K42" s="381">
        <v>0</v>
      </c>
      <c r="L42" s="357" t="s">
        <v>253</v>
      </c>
      <c r="M42" s="412">
        <v>0</v>
      </c>
      <c r="N42" s="357">
        <v>0</v>
      </c>
      <c r="O42" s="288">
        <v>0</v>
      </c>
      <c r="P42" s="357">
        <v>0</v>
      </c>
      <c r="Q42" s="70">
        <v>0</v>
      </c>
      <c r="R42" s="357">
        <v>0</v>
      </c>
      <c r="S42" s="297">
        <f>S37+S38-S39-S40</f>
        <v>202</v>
      </c>
      <c r="T42" s="357">
        <f>T37+T38-T39-T40</f>
        <v>189</v>
      </c>
      <c r="U42" s="70">
        <v>0</v>
      </c>
      <c r="V42" s="357">
        <v>0</v>
      </c>
      <c r="W42" s="70">
        <f>W37+W38-W39-W40</f>
        <v>609</v>
      </c>
      <c r="X42" s="357">
        <f>X37+X38-X39-X40</f>
        <v>206</v>
      </c>
      <c r="Y42" s="70">
        <f aca="true" t="shared" si="5" ref="Y42:AD42">Y37+Y38-Y39-Y40</f>
        <v>1</v>
      </c>
      <c r="Z42" s="357">
        <f t="shared" si="5"/>
        <v>12</v>
      </c>
      <c r="AA42" s="70">
        <v>230</v>
      </c>
      <c r="AB42" s="357">
        <f t="shared" si="5"/>
        <v>210</v>
      </c>
      <c r="AC42" s="70">
        <f t="shared" si="5"/>
        <v>91</v>
      </c>
      <c r="AD42" s="357">
        <f t="shared" si="5"/>
        <v>113</v>
      </c>
      <c r="AE42" s="70">
        <v>0</v>
      </c>
      <c r="AF42" s="357">
        <v>0</v>
      </c>
      <c r="AG42" s="70">
        <f>AG37+AG38-AG39-AG40</f>
        <v>291</v>
      </c>
      <c r="AH42" s="357">
        <f>AH37+AH38-AH39-AH40</f>
        <v>157</v>
      </c>
      <c r="AI42" s="70">
        <f>AI37+AI38-AI39-AI40</f>
        <v>25.599999999999994</v>
      </c>
      <c r="AJ42" s="357">
        <f>AJ37+AJ38-AJ39-AJ40</f>
        <v>191.39999999999998</v>
      </c>
    </row>
    <row r="43" spans="1:36" ht="18" customHeight="1">
      <c r="A43" s="414"/>
      <c r="B43" s="414"/>
      <c r="C43" s="44" t="s">
        <v>178</v>
      </c>
      <c r="D43" s="231" t="s">
        <v>266</v>
      </c>
      <c r="E43" s="70">
        <v>0</v>
      </c>
      <c r="F43" s="263">
        <v>0</v>
      </c>
      <c r="G43" s="70">
        <v>-51193</v>
      </c>
      <c r="H43" s="115">
        <v>-53357</v>
      </c>
      <c r="I43" s="70">
        <v>3360</v>
      </c>
      <c r="J43" s="126">
        <v>2467</v>
      </c>
      <c r="K43" s="227">
        <v>2062</v>
      </c>
      <c r="L43" s="357">
        <v>1877</v>
      </c>
      <c r="M43" s="389">
        <v>472</v>
      </c>
      <c r="N43" s="357">
        <v>408</v>
      </c>
      <c r="O43" s="227">
        <v>11165</v>
      </c>
      <c r="P43" s="357">
        <v>8353</v>
      </c>
      <c r="Q43" s="69">
        <v>504.4</v>
      </c>
      <c r="R43" s="357">
        <v>472.7</v>
      </c>
      <c r="S43" s="389">
        <v>0</v>
      </c>
      <c r="T43" s="357">
        <v>0</v>
      </c>
      <c r="U43" s="69">
        <v>-5229</v>
      </c>
      <c r="V43" s="357">
        <v>-6115</v>
      </c>
      <c r="W43" s="69">
        <v>133</v>
      </c>
      <c r="X43" s="357">
        <v>400</v>
      </c>
      <c r="Y43" s="69">
        <v>121</v>
      </c>
      <c r="Z43" s="357">
        <v>109</v>
      </c>
      <c r="AA43" s="69">
        <v>1144</v>
      </c>
      <c r="AB43" s="357">
        <v>934</v>
      </c>
      <c r="AC43" s="69">
        <v>372</v>
      </c>
      <c r="AD43" s="357">
        <v>270</v>
      </c>
      <c r="AE43" s="69">
        <v>865</v>
      </c>
      <c r="AF43" s="357">
        <v>651</v>
      </c>
      <c r="AG43" s="69">
        <v>825</v>
      </c>
      <c r="AH43" s="357">
        <v>706</v>
      </c>
      <c r="AI43" s="69">
        <v>2409</v>
      </c>
      <c r="AJ43" s="357">
        <v>2344</v>
      </c>
    </row>
    <row r="44" spans="1:36" ht="18" customHeight="1">
      <c r="A44" s="415"/>
      <c r="B44" s="415"/>
      <c r="C44" s="11" t="s">
        <v>179</v>
      </c>
      <c r="D44" s="98" t="s">
        <v>267</v>
      </c>
      <c r="E44" s="74">
        <f aca="true" t="shared" si="6" ref="E44:J44">E41+E43</f>
        <v>9582</v>
      </c>
      <c r="F44" s="280">
        <f t="shared" si="6"/>
        <v>10177</v>
      </c>
      <c r="G44" s="74">
        <f t="shared" si="6"/>
        <v>-48632</v>
      </c>
      <c r="H44" s="154">
        <f t="shared" si="6"/>
        <v>-51193</v>
      </c>
      <c r="I44" s="74">
        <f t="shared" si="6"/>
        <v>3766</v>
      </c>
      <c r="J44" s="136">
        <f t="shared" si="6"/>
        <v>3360</v>
      </c>
      <c r="K44" s="384">
        <v>2213</v>
      </c>
      <c r="L44" s="385">
        <f>L41+L43-100</f>
        <v>2062</v>
      </c>
      <c r="M44" s="386">
        <f>M41+M43</f>
        <v>537.2</v>
      </c>
      <c r="N44" s="385">
        <f>N41+N43</f>
        <v>471.5</v>
      </c>
      <c r="O44" s="384">
        <f>O41+O43</f>
        <v>13990</v>
      </c>
      <c r="P44" s="385">
        <f>P41+P43</f>
        <v>11165</v>
      </c>
      <c r="Q44" s="73">
        <f>Q41+Q43</f>
        <v>542.8</v>
      </c>
      <c r="R44" s="385">
        <v>504</v>
      </c>
      <c r="S44" s="386">
        <f>S41+S43</f>
        <v>202</v>
      </c>
      <c r="T44" s="385">
        <f>T41+T43</f>
        <v>189</v>
      </c>
      <c r="U44" s="73">
        <v>1481</v>
      </c>
      <c r="V44" s="385">
        <v>-5229</v>
      </c>
      <c r="W44" s="73">
        <f>W41+W43</f>
        <v>742</v>
      </c>
      <c r="X44" s="385">
        <f>X41+X43</f>
        <v>606</v>
      </c>
      <c r="Y44" s="73">
        <f>Y41+Y43</f>
        <v>122</v>
      </c>
      <c r="Z44" s="385">
        <f>Z41+Z43</f>
        <v>121</v>
      </c>
      <c r="AA44" s="73">
        <v>1373</v>
      </c>
      <c r="AB44" s="385">
        <f>AB41+AB43</f>
        <v>1144</v>
      </c>
      <c r="AC44" s="73">
        <v>453</v>
      </c>
      <c r="AD44" s="385">
        <v>372</v>
      </c>
      <c r="AE44" s="73">
        <f>AE41+AE43</f>
        <v>1655</v>
      </c>
      <c r="AF44" s="385">
        <v>1476</v>
      </c>
      <c r="AG44" s="73">
        <f>AG41+AG43</f>
        <v>1116</v>
      </c>
      <c r="AH44" s="385">
        <v>863</v>
      </c>
      <c r="AI44" s="73">
        <f>AI41+AI43</f>
        <v>2434.6</v>
      </c>
      <c r="AJ44" s="385">
        <f>AJ41+AJ43</f>
        <v>2535.4</v>
      </c>
    </row>
    <row r="45" ht="13.5" customHeight="1">
      <c r="A45" s="13" t="s">
        <v>180</v>
      </c>
    </row>
    <row r="46" ht="13.5" customHeight="1">
      <c r="A46" s="13" t="s">
        <v>268</v>
      </c>
    </row>
    <row r="47" ht="13.5">
      <c r="A47" s="233"/>
    </row>
  </sheetData>
  <sheetProtection/>
  <mergeCells count="26">
    <mergeCell ref="Y6:Z6"/>
    <mergeCell ref="AA6:AB6"/>
    <mergeCell ref="E6:F6"/>
    <mergeCell ref="G6:H6"/>
    <mergeCell ref="I6:J6"/>
    <mergeCell ref="K6:L6"/>
    <mergeCell ref="M6:N6"/>
    <mergeCell ref="O6:P6"/>
    <mergeCell ref="AC6:AD6"/>
    <mergeCell ref="AE6:AF6"/>
    <mergeCell ref="AG6:AH6"/>
    <mergeCell ref="AI6:AJ6"/>
    <mergeCell ref="A8:A14"/>
    <mergeCell ref="B9:B14"/>
    <mergeCell ref="Q6:R6"/>
    <mergeCell ref="S6:T6"/>
    <mergeCell ref="U6:V6"/>
    <mergeCell ref="W6:X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1968503937007874" top="0.1968503937007874" bottom="0.2362204724409449" header="0.1968503937007874" footer="0.1968503937007874"/>
  <pageSetup fitToWidth="0" horizontalDpi="600" verticalDpi="600" orientation="landscape" paperSize="9" scale="48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東京都</cp:lastModifiedBy>
  <cp:lastPrinted>2016-08-23T07:08:03Z</cp:lastPrinted>
  <dcterms:created xsi:type="dcterms:W3CDTF">1999-07-06T05:17:05Z</dcterms:created>
  <dcterms:modified xsi:type="dcterms:W3CDTF">2016-08-23T07:08:48Z</dcterms:modified>
  <cp:category/>
  <cp:version/>
  <cp:contentType/>
  <cp:contentStatus/>
</cp:coreProperties>
</file>