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25" windowWidth="12000" windowHeight="8580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'5.三セク決算'!$A$1:$P$46</definedName>
  </definedNames>
  <calcPr fullCalcOnLoad="1"/>
</workbook>
</file>

<file path=xl/sharedStrings.xml><?xml version="1.0" encoding="utf-8"?>
<sst xmlns="http://schemas.openxmlformats.org/spreadsheetml/2006/main" count="451" uniqueCount="272">
  <si>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</si>
  <si>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</si>
  <si>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</si>
  <si>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</si>
  <si>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</si>
  <si>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</si>
  <si>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</si>
  <si>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</si>
  <si>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</si>
  <si>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</si>
  <si>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</si>
  <si>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</si>
  <si>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</si>
  <si>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</si>
  <si>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</si>
  <si>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</si>
  <si>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</si>
  <si>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</si>
  <si>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</si>
  <si>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</si>
  <si>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</si>
  <si>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</si>
  <si>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</si>
  <si>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</si>
  <si>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</si>
  <si>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</si>
  <si>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</si>
  <si>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</si>
  <si>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</si>
  <si>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</si>
  <si>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</si>
  <si>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</si>
  <si>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</si>
  <si>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</si>
  <si>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</si>
  <si>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</si>
  <si>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</si>
  <si>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</si>
  <si>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</si>
  <si>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</si>
  <si>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</si>
  <si>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</si>
  <si>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</si>
  <si>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</si>
  <si>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</si>
  <si>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</si>
  <si>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</si>
  <si>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</si>
  <si>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</si>
  <si>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</si>
  <si>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</si>
  <si>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</si>
  <si>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</si>
  <si>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</si>
  <si>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</si>
  <si>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</si>
  <si>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</si>
  <si>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</si>
  <si>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</si>
  <si>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</si>
  <si>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</si>
  <si>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</si>
  <si>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</si>
  <si>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</si>
  <si>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</si>
  <si>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</si>
  <si>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</si>
  <si>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</si>
  <si>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</si>
  <si>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</si>
  <si>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</si>
  <si>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</si>
  <si>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</si>
  <si>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</si>
  <si>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</si>
  <si>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</si>
  <si>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</si>
  <si>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</si>
  <si>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</si>
  <si>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</si>
  <si>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</si>
  <si>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</si>
  <si>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</si>
  <si>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</si>
  <si>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</si>
  <si>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</si>
  <si>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</si>
  <si>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</si>
  <si>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</si>
  <si>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</si>
  <si>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</si>
  <si>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</si>
  <si>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</si>
  <si>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</si>
  <si>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</si>
  <si>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</si>
  <si>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</si>
  <si>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</si>
  <si>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</si>
  <si>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</si>
  <si>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</si>
  <si>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</si>
  <si>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</si>
  <si>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</si>
  <si>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</si>
  <si>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</si>
  <si>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</si>
  <si>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</si>
  <si>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</si>
  <si>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</si>
  <si>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</si>
  <si>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</si>
  <si>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</si>
  <si>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</si>
  <si>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</si>
  <si>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</si>
  <si>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</si>
  <si>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</si>
  <si>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</si>
  <si>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</si>
  <si>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</si>
  <si>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</si>
  <si>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</si>
  <si>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</si>
  <si>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</si>
  <si>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</si>
  <si>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</si>
  <si>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</si>
  <si>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</si>
  <si>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</si>
  <si>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</si>
  <si>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</si>
  <si>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</si>
  <si>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</si>
  <si>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</si>
  <si>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</si>
  <si>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</si>
  <si>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</si>
  <si>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</si>
  <si>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</si>
  <si>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</si>
  <si>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</si>
  <si>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</si>
  <si>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</si>
  <si>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</si>
  <si>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</si>
  <si>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</si>
  <si>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</si>
  <si>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</si>
  <si>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</si>
  <si>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</si>
  <si>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</si>
  <si>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</si>
  <si>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</si>
  <si>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</si>
  <si>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</si>
  <si>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</si>
  <si>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</si>
  <si>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</si>
  <si>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</si>
  <si>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</si>
  <si>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</si>
  <si>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</si>
  <si>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</si>
  <si>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</si>
  <si>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</si>
  <si>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</si>
  <si>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</si>
  <si>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</si>
  <si>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</si>
  <si>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</si>
  <si>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</si>
  <si>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</si>
  <si>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</si>
  <si>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</si>
  <si>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</si>
  <si>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</si>
  <si>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</si>
  <si>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</si>
  <si>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</si>
  <si>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</si>
  <si>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</si>
  <si>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</si>
  <si>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</si>
  <si>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</si>
  <si>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</si>
  <si>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</si>
  <si>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</si>
  <si>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</si>
  <si>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</si>
  <si>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</si>
  <si>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</si>
  <si>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</si>
  <si>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</si>
  <si>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</si>
  <si>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</si>
  <si>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</si>
  <si>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</si>
  <si>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</si>
  <si>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</si>
  <si>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</si>
  <si>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 xml:space="preserve">営業利益          </t>
  </si>
  <si>
    <t>営業外収益</t>
  </si>
  <si>
    <t>営業外費用</t>
  </si>
  <si>
    <t xml:space="preserve">経常利益      </t>
  </si>
  <si>
    <t>特別損失</t>
  </si>
  <si>
    <t>特別利益</t>
  </si>
  <si>
    <t>特別損失</t>
  </si>
  <si>
    <t>特定準備金計上前利益</t>
  </si>
  <si>
    <t>特定準備金取崩</t>
  </si>
  <si>
    <t>特定準備金繰入</t>
  </si>
  <si>
    <t>法人税等</t>
  </si>
  <si>
    <t xml:space="preserve">当期利益  </t>
  </si>
  <si>
    <t>（注１）住宅供給公社については（n=j+k-l-m）</t>
  </si>
  <si>
    <t>前期繰越利益</t>
  </si>
  <si>
    <t xml:space="preserve">当期未処分利益    </t>
  </si>
  <si>
    <t>（注１）住宅供給公社については14年度から新公社会計基準を適用しているため、一般管理費、特定準備金計上前利益、特定準備金取崩・繰入額を計上している。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</si>
  <si>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</si>
  <si>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</si>
  <si>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</si>
  <si>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</si>
  <si>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</si>
  <si>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</si>
  <si>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</si>
  <si>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</si>
  <si>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</si>
  <si>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</si>
  <si>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</si>
  <si>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</si>
  <si>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</si>
  <si>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</si>
  <si>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</si>
  <si>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-</t>
  </si>
  <si>
    <t>-</t>
  </si>
  <si>
    <t>工業用水道事業</t>
  </si>
  <si>
    <t>土地造成事業</t>
  </si>
  <si>
    <t>水道用水供給事業</t>
  </si>
  <si>
    <t>病院事業会計</t>
  </si>
  <si>
    <t>流域下水道事業</t>
  </si>
  <si>
    <t>特定環境保全公共下水道事業</t>
  </si>
  <si>
    <t>港湾整備事業</t>
  </si>
  <si>
    <t>広島県土地開発公社</t>
  </si>
  <si>
    <t>広島県住宅供給公社</t>
  </si>
  <si>
    <t>広島県道路公社</t>
  </si>
  <si>
    <t xml:space="preserve"> 広島高速道路公社 </t>
  </si>
  <si>
    <t>㈱ひろしま港湾管理センター</t>
  </si>
  <si>
    <t>㈱ひろしまイノベーション推進機構</t>
  </si>
  <si>
    <t>広島県</t>
  </si>
  <si>
    <t>広島県</t>
  </si>
  <si>
    <t>うち所得割</t>
  </si>
  <si>
    <t>うち固定資産税</t>
  </si>
  <si>
    <t>工業用水道事業</t>
  </si>
  <si>
    <t>病院事業会計</t>
  </si>
  <si>
    <t xml:space="preserve"> 特定環境保全公共下水道事業 </t>
  </si>
  <si>
    <t>港湾整備事業</t>
  </si>
  <si>
    <t>広島県</t>
  </si>
  <si>
    <t>５.第三セクター(公社・株式会社形態の三セク)の状況</t>
  </si>
  <si>
    <t>(c)</t>
  </si>
  <si>
    <t>(d=a-b-c)</t>
  </si>
  <si>
    <t>(e)</t>
  </si>
  <si>
    <t>(f)</t>
  </si>
  <si>
    <t>(g=d+e-f)</t>
  </si>
  <si>
    <t>(h)</t>
  </si>
  <si>
    <t>(i)</t>
  </si>
  <si>
    <t>(j=g+h-i)</t>
  </si>
  <si>
    <t>(k)</t>
  </si>
  <si>
    <t>(l)</t>
  </si>
  <si>
    <t>(m)</t>
  </si>
  <si>
    <t>(ｎ=g+h-i-m)</t>
  </si>
  <si>
    <t>(o)</t>
  </si>
  <si>
    <t>(p=n+o)</t>
  </si>
  <si>
    <t>（注２）原則として表示単位未満を四捨五入して端数調整していないため、合計等と一致しない場合がある。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</si>
</sst>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2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47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8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9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48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47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49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51" xfId="48" applyNumberFormat="1" applyFont="1" applyBorder="1" applyAlignment="1" quotePrefix="1">
      <alignment horizontal="right" vertical="center"/>
    </xf>
    <xf numFmtId="217" fontId="0" fillId="0" borderId="45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46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4" xfId="0" applyNumberFormat="1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41" fontId="0" fillId="0" borderId="5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8" xfId="0" applyNumberFormat="1" applyBorder="1" applyAlignment="1">
      <alignment horizontal="center" vertical="center"/>
    </xf>
    <xf numFmtId="217" fontId="0" fillId="0" borderId="59" xfId="0" applyNumberFormat="1" applyBorder="1" applyAlignment="1">
      <alignment vertical="center"/>
    </xf>
    <xf numFmtId="217" fontId="0" fillId="0" borderId="59" xfId="48" applyNumberFormat="1" applyFill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3" xfId="0" applyNumberFormat="1" applyBorder="1" applyAlignment="1">
      <alignment horizontal="right" vertical="center"/>
    </xf>
    <xf numFmtId="217" fontId="0" fillId="0" borderId="58" xfId="0" applyNumberFormat="1" applyBorder="1" applyAlignment="1">
      <alignment vertical="center"/>
    </xf>
    <xf numFmtId="217" fontId="0" fillId="0" borderId="58" xfId="48" applyNumberFormat="1" applyBorder="1" applyAlignment="1">
      <alignment horizontal="right" vertical="center"/>
    </xf>
    <xf numFmtId="225" fontId="0" fillId="0" borderId="60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3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7" fontId="0" fillId="0" borderId="59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0" xfId="0" applyNumberFormat="1" applyBorder="1" applyAlignment="1">
      <alignment vertical="center"/>
    </xf>
    <xf numFmtId="226" fontId="0" fillId="0" borderId="60" xfId="48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63" xfId="0" applyNumberFormat="1" applyBorder="1" applyAlignment="1">
      <alignment vertical="center"/>
    </xf>
    <xf numFmtId="218" fontId="0" fillId="0" borderId="58" xfId="48" applyNumberFormat="1" applyBorder="1" applyAlignment="1">
      <alignment vertical="center"/>
    </xf>
    <xf numFmtId="218" fontId="0" fillId="0" borderId="62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1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4" xfId="0" applyNumberFormat="1" applyFont="1" applyBorder="1" applyAlignment="1">
      <alignment vertical="center"/>
    </xf>
    <xf numFmtId="0" fontId="0" fillId="0" borderId="55" xfId="0" applyBorder="1" applyAlignment="1">
      <alignment horizontal="distributed" vertical="center"/>
    </xf>
    <xf numFmtId="217" fontId="0" fillId="0" borderId="64" xfId="48" applyNumberFormat="1" applyBorder="1" applyAlignment="1">
      <alignment horizontal="center" vertical="center"/>
    </xf>
    <xf numFmtId="217" fontId="0" fillId="0" borderId="65" xfId="48" applyNumberFormat="1" applyBorder="1" applyAlignment="1">
      <alignment horizontal="center" vertical="center"/>
    </xf>
    <xf numFmtId="217" fontId="0" fillId="0" borderId="44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2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6" xfId="48" applyNumberFormat="1" applyBorder="1" applyAlignment="1">
      <alignment vertical="center"/>
    </xf>
    <xf numFmtId="217" fontId="0" fillId="0" borderId="67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4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2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7" fontId="0" fillId="33" borderId="33" xfId="48" applyNumberFormat="1" applyFill="1" applyBorder="1" applyAlignment="1">
      <alignment horizontal="center" vertical="center"/>
    </xf>
    <xf numFmtId="218" fontId="0" fillId="0" borderId="62" xfId="48" applyNumberFormat="1" applyFont="1" applyBorder="1" applyAlignment="1">
      <alignment vertical="center"/>
    </xf>
    <xf numFmtId="218" fontId="0" fillId="0" borderId="58" xfId="48" applyNumberFormat="1" applyFont="1" applyFill="1" applyBorder="1" applyAlignment="1">
      <alignment horizontal="right" vertical="center"/>
    </xf>
    <xf numFmtId="218" fontId="0" fillId="0" borderId="60" xfId="48" applyNumberFormat="1" applyFont="1" applyFill="1" applyBorder="1" applyAlignment="1">
      <alignment horizontal="right" vertical="center"/>
    </xf>
    <xf numFmtId="217" fontId="0" fillId="0" borderId="28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18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21" xfId="0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12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7" fontId="0" fillId="0" borderId="41" xfId="0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41" xfId="48" applyNumberFormat="1" applyFont="1" applyBorder="1" applyAlignment="1" quotePrefix="1">
      <alignment horizontal="right" vertical="center"/>
    </xf>
    <xf numFmtId="218" fontId="0" fillId="0" borderId="30" xfId="48" applyNumberFormat="1" applyBorder="1" applyAlignment="1">
      <alignment vertical="center"/>
    </xf>
    <xf numFmtId="218" fontId="0" fillId="0" borderId="51" xfId="48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217" fontId="0" fillId="0" borderId="41" xfId="48" applyNumberFormat="1" applyFill="1" applyBorder="1" applyAlignment="1">
      <alignment vertical="center"/>
    </xf>
    <xf numFmtId="218" fontId="0" fillId="0" borderId="58" xfId="0" applyNumberFormat="1" applyBorder="1" applyAlignment="1">
      <alignment horizontal="right" vertical="center"/>
    </xf>
    <xf numFmtId="218" fontId="0" fillId="0" borderId="58" xfId="48" applyNumberFormat="1" applyBorder="1" applyAlignment="1">
      <alignment horizontal="right" vertical="center"/>
    </xf>
    <xf numFmtId="218" fontId="0" fillId="0" borderId="60" xfId="0" applyNumberFormat="1" applyBorder="1" applyAlignment="1">
      <alignment horizontal="right" vertical="center"/>
    </xf>
    <xf numFmtId="218" fontId="0" fillId="0" borderId="60" xfId="48" applyNumberFormat="1" applyBorder="1" applyAlignment="1">
      <alignment horizontal="right" vertical="center"/>
    </xf>
    <xf numFmtId="217" fontId="0" fillId="33" borderId="39" xfId="48" applyNumberFormat="1" applyFont="1" applyFill="1" applyBorder="1" applyAlignment="1">
      <alignment vertical="center"/>
    </xf>
    <xf numFmtId="217" fontId="0" fillId="33" borderId="33" xfId="48" applyNumberFormat="1" applyFont="1" applyFill="1" applyBorder="1" applyAlignment="1">
      <alignment vertical="center"/>
    </xf>
    <xf numFmtId="217" fontId="0" fillId="33" borderId="12" xfId="48" applyNumberFormat="1" applyFont="1" applyFill="1" applyBorder="1" applyAlignment="1">
      <alignment vertical="center"/>
    </xf>
    <xf numFmtId="217" fontId="0" fillId="0" borderId="68" xfId="48" applyNumberFormat="1" applyBorder="1" applyAlignment="1">
      <alignment horizontal="center" vertical="center"/>
    </xf>
    <xf numFmtId="217" fontId="0" fillId="0" borderId="69" xfId="48" applyNumberFormat="1" applyBorder="1" applyAlignment="1">
      <alignment horizontal="center" vertical="center"/>
    </xf>
    <xf numFmtId="217" fontId="0" fillId="0" borderId="70" xfId="48" applyNumberFormat="1" applyBorder="1" applyAlignment="1">
      <alignment horizontal="center" vertical="center"/>
    </xf>
    <xf numFmtId="217" fontId="0" fillId="0" borderId="32" xfId="48" applyNumberFormat="1" applyBorder="1" applyAlignment="1">
      <alignment horizontal="center" vertical="center"/>
    </xf>
    <xf numFmtId="217" fontId="0" fillId="0" borderId="33" xfId="48" applyNumberFormat="1" applyBorder="1" applyAlignment="1">
      <alignment horizontal="center" vertical="center"/>
    </xf>
    <xf numFmtId="217" fontId="0" fillId="0" borderId="71" xfId="48" applyNumberFormat="1" applyBorder="1" applyAlignment="1">
      <alignment horizontal="center" vertical="center"/>
    </xf>
    <xf numFmtId="217" fontId="0" fillId="0" borderId="15" xfId="48" applyNumberFormat="1" applyBorder="1" applyAlignment="1">
      <alignment horizontal="center" vertical="center"/>
    </xf>
    <xf numFmtId="217" fontId="0" fillId="0" borderId="14" xfId="48" applyNumberFormat="1" applyBorder="1" applyAlignment="1">
      <alignment horizontal="center" vertical="center"/>
    </xf>
    <xf numFmtId="217" fontId="0" fillId="0" borderId="72" xfId="48" applyNumberFormat="1" applyBorder="1" applyAlignment="1">
      <alignment vertical="center"/>
    </xf>
    <xf numFmtId="217" fontId="0" fillId="0" borderId="70" xfId="48" applyNumberFormat="1" applyBorder="1" applyAlignment="1">
      <alignment vertical="center"/>
    </xf>
    <xf numFmtId="217" fontId="0" fillId="0" borderId="19" xfId="48" applyNumberFormat="1" applyBorder="1" applyAlignment="1">
      <alignment vertical="center"/>
    </xf>
    <xf numFmtId="217" fontId="0" fillId="0" borderId="32" xfId="48" applyNumberFormat="1" applyFill="1" applyBorder="1" applyAlignment="1">
      <alignment vertical="center"/>
    </xf>
    <xf numFmtId="217" fontId="0" fillId="0" borderId="73" xfId="48" applyNumberFormat="1" applyBorder="1" applyAlignment="1">
      <alignment vertical="center"/>
    </xf>
    <xf numFmtId="217" fontId="0" fillId="0" borderId="35" xfId="48" applyNumberFormat="1" applyBorder="1" applyAlignment="1">
      <alignment vertical="center"/>
    </xf>
    <xf numFmtId="217" fontId="0" fillId="0" borderId="43" xfId="48" applyNumberFormat="1" applyBorder="1" applyAlignment="1">
      <alignment vertical="center"/>
    </xf>
    <xf numFmtId="217" fontId="0" fillId="0" borderId="64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63" xfId="48" applyNumberFormat="1" applyBorder="1" applyAlignment="1">
      <alignment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5" xfId="0" applyNumberFormat="1" applyBorder="1" applyAlignment="1">
      <alignment horizontal="center" vertical="center"/>
    </xf>
    <xf numFmtId="217" fontId="0" fillId="0" borderId="56" xfId="48" applyNumberFormat="1" applyBorder="1" applyAlignment="1">
      <alignment horizontal="center" vertical="center"/>
    </xf>
    <xf numFmtId="217" fontId="0" fillId="0" borderId="47" xfId="48" applyNumberFormat="1" applyBorder="1" applyAlignment="1">
      <alignment horizontal="center" vertical="center"/>
    </xf>
    <xf numFmtId="217" fontId="0" fillId="0" borderId="27" xfId="48" applyNumberFormat="1" applyBorder="1" applyAlignment="1">
      <alignment horizontal="center" vertical="center"/>
    </xf>
    <xf numFmtId="217" fontId="0" fillId="0" borderId="27" xfId="48" applyNumberFormat="1" applyFont="1" applyBorder="1" applyAlignment="1">
      <alignment horizontal="center" vertical="center"/>
    </xf>
    <xf numFmtId="217" fontId="0" fillId="0" borderId="17" xfId="48" applyNumberFormat="1" applyFont="1" applyBorder="1" applyAlignment="1">
      <alignment horizontal="center" vertical="center"/>
    </xf>
    <xf numFmtId="217" fontId="0" fillId="0" borderId="27" xfId="48" applyNumberFormat="1" applyFont="1" applyBorder="1" applyAlignment="1">
      <alignment vertical="center"/>
    </xf>
    <xf numFmtId="217" fontId="0" fillId="0" borderId="27" xfId="48" applyNumberFormat="1" applyFill="1" applyBorder="1" applyAlignment="1">
      <alignment vertical="center"/>
    </xf>
    <xf numFmtId="0" fontId="0" fillId="0" borderId="74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8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8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4" xfId="48" applyNumberFormat="1" applyFont="1" applyBorder="1" applyAlignment="1">
      <alignment vertical="center" textRotation="255"/>
    </xf>
    <xf numFmtId="224" fontId="16" fillId="0" borderId="75" xfId="48" applyNumberFormat="1" applyFont="1" applyBorder="1" applyAlignment="1">
      <alignment vertical="center" textRotation="255"/>
    </xf>
    <xf numFmtId="224" fontId="16" fillId="0" borderId="76" xfId="48" applyNumberFormat="1" applyFont="1" applyBorder="1" applyAlignment="1">
      <alignment vertical="center" textRotation="255"/>
    </xf>
    <xf numFmtId="41" fontId="0" fillId="0" borderId="49" xfId="0" applyNumberForma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0" fontId="14" fillId="0" borderId="75" xfId="61" applyFont="1" applyBorder="1" applyAlignment="1">
      <alignment vertical="center" textRotation="255"/>
      <protection/>
    </xf>
    <xf numFmtId="0" fontId="14" fillId="0" borderId="76" xfId="61" applyFont="1" applyBorder="1" applyAlignment="1">
      <alignment vertical="center" textRotation="255"/>
      <protection/>
    </xf>
    <xf numFmtId="0" fontId="14" fillId="0" borderId="75" xfId="61" applyFont="1" applyBorder="1" applyAlignment="1">
      <alignment vertical="center"/>
      <protection/>
    </xf>
    <xf numFmtId="0" fontId="14" fillId="0" borderId="76" xfId="61" applyFont="1" applyBorder="1" applyAlignment="1">
      <alignment vertical="center"/>
      <protection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18" xfId="0" applyNumberFormat="1" applyFon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13" xfId="0" applyNumberFormat="1" applyFont="1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3" xfId="0" applyNumberFormat="1" applyFont="1" applyBorder="1" applyAlignment="1">
      <alignment horizontal="center" vertical="center"/>
    </xf>
    <xf numFmtId="41" fontId="0" fillId="0" borderId="20" xfId="0" applyNumberFormat="1" applyFont="1" applyFill="1" applyBorder="1" applyAlignment="1">
      <alignment horizontal="center" vertical="center"/>
    </xf>
    <xf numFmtId="41" fontId="0" fillId="0" borderId="63" xfId="0" applyNumberFormat="1" applyFont="1" applyFill="1" applyBorder="1" applyAlignment="1">
      <alignment horizontal="center" vertical="center"/>
    </xf>
    <xf numFmtId="203" fontId="0" fillId="0" borderId="20" xfId="0" applyNumberFormat="1" applyFont="1" applyFill="1" applyBorder="1" applyAlignment="1">
      <alignment horizontal="center" vertical="center"/>
    </xf>
    <xf numFmtId="203" fontId="0" fillId="0" borderId="63" xfId="0" applyNumberFormat="1" applyFont="1" applyFill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3" xfId="0" applyNumberFormat="1" applyFont="1" applyBorder="1" applyAlignment="1">
      <alignment horizontal="center" vertical="center"/>
    </xf>
    <xf numFmtId="217" fontId="0" fillId="0" borderId="46" xfId="48" applyNumberFormat="1" applyBorder="1" applyAlignment="1">
      <alignment vertical="center"/>
    </xf>
    <xf numFmtId="217" fontId="0" fillId="0" borderId="52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74" xfId="0" applyNumberFormat="1" applyBorder="1" applyAlignment="1">
      <alignment horizontal="center" vertical="center" textRotation="255"/>
    </xf>
    <xf numFmtId="41" fontId="0" fillId="0" borderId="66" xfId="0" applyNumberFormat="1" applyFill="1" applyBorder="1" applyAlignment="1">
      <alignment horizontal="center" vertical="center"/>
    </xf>
    <xf numFmtId="41" fontId="0" fillId="0" borderId="53" xfId="0" applyNumberFormat="1" applyFill="1" applyBorder="1" applyAlignment="1">
      <alignment horizontal="center" vertical="center"/>
    </xf>
    <xf numFmtId="41" fontId="0" fillId="0" borderId="72" xfId="0" applyNumberFormat="1" applyFill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 shrinkToFit="1"/>
    </xf>
    <xf numFmtId="41" fontId="0" fillId="0" borderId="63" xfId="0" applyNumberFormat="1" applyBorder="1" applyAlignment="1">
      <alignment horizontal="center" vertical="center" shrinkToFit="1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217" fontId="0" fillId="0" borderId="28" xfId="48" applyNumberFormat="1" applyFill="1" applyBorder="1" applyAlignment="1">
      <alignment vertical="center"/>
    </xf>
    <xf numFmtId="217" fontId="0" fillId="0" borderId="28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>
      <alignment vertical="center"/>
    </xf>
    <xf numFmtId="217" fontId="0" fillId="0" borderId="41" xfId="0" applyNumberFormat="1" applyFill="1" applyBorder="1" applyAlignment="1" quotePrefix="1">
      <alignment horizontal="right" vertical="center"/>
    </xf>
    <xf numFmtId="217" fontId="0" fillId="0" borderId="41" xfId="0" applyNumberFormat="1" applyFont="1" applyFill="1" applyBorder="1" applyAlignment="1" quotePrefix="1">
      <alignment horizontal="right" vertical="center"/>
    </xf>
    <xf numFmtId="217" fontId="0" fillId="0" borderId="18" xfId="48" applyNumberFormat="1" applyFill="1" applyBorder="1" applyAlignment="1">
      <alignment vertical="center"/>
    </xf>
    <xf numFmtId="217" fontId="0" fillId="0" borderId="18" xfId="48" applyNumberFormat="1" applyFont="1" applyFill="1" applyBorder="1" applyAlignment="1">
      <alignment vertical="center"/>
    </xf>
    <xf numFmtId="217" fontId="0" fillId="0" borderId="39" xfId="48" applyNumberFormat="1" applyFill="1" applyBorder="1" applyAlignment="1">
      <alignment vertical="center"/>
    </xf>
    <xf numFmtId="217" fontId="0" fillId="0" borderId="39" xfId="48" applyNumberFormat="1" applyFont="1" applyFill="1" applyBorder="1" applyAlignment="1">
      <alignment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 quotePrefix="1">
      <alignment horizontal="right" vertical="center"/>
    </xf>
    <xf numFmtId="217" fontId="0" fillId="0" borderId="14" xfId="48" applyNumberFormat="1" applyFont="1" applyFill="1" applyBorder="1" applyAlignment="1" quotePrefix="1">
      <alignment horizontal="right" vertical="center"/>
    </xf>
    <xf numFmtId="217" fontId="0" fillId="0" borderId="29" xfId="48" applyNumberFormat="1" applyFont="1" applyFill="1" applyBorder="1" applyAlignment="1" quotePrefix="1">
      <alignment horizontal="right" vertical="center"/>
    </xf>
    <xf numFmtId="217" fontId="0" fillId="0" borderId="29" xfId="48" applyNumberFormat="1" applyFont="1" applyFill="1" applyBorder="1" applyAlignment="1" quotePrefix="1">
      <alignment horizontal="right" vertical="center"/>
    </xf>
    <xf numFmtId="217" fontId="0" fillId="0" borderId="12" xfId="48" applyNumberFormat="1" applyFill="1" applyBorder="1" applyAlignment="1">
      <alignment vertical="center"/>
    </xf>
    <xf numFmtId="217" fontId="0" fillId="0" borderId="12" xfId="48" applyNumberFormat="1" applyFont="1" applyFill="1" applyBorder="1" applyAlignment="1">
      <alignment vertical="center"/>
    </xf>
    <xf numFmtId="217" fontId="0" fillId="0" borderId="38" xfId="48" applyNumberFormat="1" applyFill="1" applyBorder="1" applyAlignment="1">
      <alignment vertical="center"/>
    </xf>
    <xf numFmtId="217" fontId="0" fillId="0" borderId="38" xfId="48" applyNumberFormat="1" applyFont="1" applyFill="1" applyBorder="1" applyAlignment="1">
      <alignment vertical="center"/>
    </xf>
    <xf numFmtId="217" fontId="0" fillId="0" borderId="13" xfId="48" applyNumberFormat="1" applyFill="1" applyBorder="1" applyAlignment="1">
      <alignment vertical="center"/>
    </xf>
    <xf numFmtId="217" fontId="0" fillId="0" borderId="13" xfId="48" applyNumberFormat="1" applyFont="1" applyFill="1" applyBorder="1" applyAlignment="1">
      <alignment vertical="center"/>
    </xf>
    <xf numFmtId="217" fontId="0" fillId="0" borderId="40" xfId="48" applyNumberFormat="1" applyFill="1" applyBorder="1" applyAlignment="1">
      <alignment vertical="center"/>
    </xf>
    <xf numFmtId="217" fontId="0" fillId="0" borderId="40" xfId="48" applyNumberFormat="1" applyFont="1" applyFill="1" applyBorder="1" applyAlignment="1">
      <alignment vertical="center"/>
    </xf>
    <xf numFmtId="217" fontId="0" fillId="0" borderId="39" xfId="48" applyNumberFormat="1" applyFill="1" applyBorder="1" applyAlignment="1">
      <alignment vertical="center"/>
    </xf>
    <xf numFmtId="217" fontId="0" fillId="0" borderId="39" xfId="48" applyNumberFormat="1" applyFont="1" applyFill="1" applyBorder="1" applyAlignment="1">
      <alignment vertical="center"/>
    </xf>
    <xf numFmtId="217" fontId="0" fillId="0" borderId="40" xfId="48" applyNumberFormat="1" applyFill="1" applyBorder="1" applyAlignment="1">
      <alignment vertical="center"/>
    </xf>
    <xf numFmtId="217" fontId="0" fillId="0" borderId="40" xfId="48" applyNumberFormat="1" applyFont="1" applyFill="1" applyBorder="1" applyAlignment="1">
      <alignment vertical="center"/>
    </xf>
    <xf numFmtId="217" fontId="0" fillId="0" borderId="13" xfId="0" applyNumberFormat="1" applyFill="1" applyBorder="1" applyAlignment="1">
      <alignment vertical="center"/>
    </xf>
    <xf numFmtId="217" fontId="0" fillId="0" borderId="13" xfId="0" applyNumberFormat="1" applyFont="1" applyFill="1" applyBorder="1" applyAlignment="1">
      <alignment vertical="center"/>
    </xf>
    <xf numFmtId="217" fontId="0" fillId="0" borderId="18" xfId="0" applyNumberFormat="1" applyFill="1" applyBorder="1" applyAlignment="1">
      <alignment vertical="center"/>
    </xf>
    <xf numFmtId="217" fontId="0" fillId="0" borderId="18" xfId="0" applyNumberFormat="1" applyFont="1" applyFill="1" applyBorder="1" applyAlignment="1">
      <alignment vertical="center"/>
    </xf>
    <xf numFmtId="217" fontId="0" fillId="0" borderId="14" xfId="48" applyNumberFormat="1" applyFill="1" applyBorder="1" applyAlignment="1">
      <alignment vertical="center"/>
    </xf>
    <xf numFmtId="217" fontId="0" fillId="0" borderId="14" xfId="48" applyNumberFormat="1" applyFont="1" applyFill="1" applyBorder="1" applyAlignment="1">
      <alignment vertical="center"/>
    </xf>
    <xf numFmtId="203" fontId="0" fillId="0" borderId="0" xfId="0" applyNumberFormat="1" applyFill="1" applyAlignment="1">
      <alignment vertical="center"/>
    </xf>
    <xf numFmtId="203" fontId="0" fillId="0" borderId="0" xfId="0" applyNumberFormat="1" applyFill="1" applyAlignment="1" quotePrefix="1">
      <alignment horizontal="right" vertical="center"/>
    </xf>
    <xf numFmtId="0" fontId="0" fillId="0" borderId="29" xfId="0" applyNumberFormat="1" applyFill="1" applyBorder="1" applyAlignment="1">
      <alignment horizontal="center" vertical="center"/>
    </xf>
    <xf numFmtId="203" fontId="0" fillId="0" borderId="23" xfId="0" applyNumberFormat="1" applyFont="1" applyFill="1" applyBorder="1" applyAlignment="1">
      <alignment horizontal="center" vertical="center"/>
    </xf>
    <xf numFmtId="203" fontId="0" fillId="0" borderId="17" xfId="0" applyNumberFormat="1" applyFont="1" applyFill="1" applyBorder="1" applyAlignment="1">
      <alignment horizontal="center" vertical="center"/>
    </xf>
    <xf numFmtId="217" fontId="0" fillId="0" borderId="41" xfId="48" applyNumberFormat="1" applyFont="1" applyFill="1" applyBorder="1" applyAlignment="1" quotePrefix="1">
      <alignment horizontal="right" vertical="center"/>
    </xf>
    <xf numFmtId="217" fontId="0" fillId="0" borderId="29" xfId="48" applyNumberFormat="1" applyFont="1" applyFill="1" applyBorder="1" applyAlignment="1">
      <alignment vertical="center"/>
    </xf>
    <xf numFmtId="217" fontId="0" fillId="0" borderId="33" xfId="48" applyNumberFormat="1" applyFont="1" applyFill="1" applyBorder="1" applyAlignment="1" quotePrefix="1">
      <alignment horizontal="right" vertical="center"/>
    </xf>
    <xf numFmtId="217" fontId="0" fillId="0" borderId="33" xfId="48" applyNumberFormat="1" applyFont="1" applyFill="1" applyBorder="1" applyAlignment="1" quotePrefix="1">
      <alignment horizontal="right" vertical="center"/>
    </xf>
    <xf numFmtId="217" fontId="0" fillId="0" borderId="41" xfId="48" applyNumberFormat="1" applyFont="1" applyFill="1" applyBorder="1" applyAlignment="1" quotePrefix="1">
      <alignment horizontal="right" vertical="center"/>
    </xf>
    <xf numFmtId="217" fontId="0" fillId="0" borderId="31" xfId="48" applyNumberFormat="1" applyFont="1" applyFill="1" applyBorder="1" applyAlignment="1" quotePrefix="1">
      <alignment horizontal="right" vertical="center"/>
    </xf>
    <xf numFmtId="217" fontId="0" fillId="0" borderId="20" xfId="48" applyNumberFormat="1" applyFill="1" applyBorder="1" applyAlignment="1">
      <alignment vertical="center"/>
    </xf>
    <xf numFmtId="217" fontId="0" fillId="0" borderId="53" xfId="48" applyNumberFormat="1" applyFill="1" applyBorder="1" applyAlignment="1">
      <alignment vertical="center"/>
    </xf>
    <xf numFmtId="217" fontId="0" fillId="0" borderId="20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 quotePrefix="1">
      <alignment horizontal="right" vertical="center"/>
    </xf>
    <xf numFmtId="217" fontId="0" fillId="0" borderId="32" xfId="48" applyNumberFormat="1" applyFont="1" applyFill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PageLayoutView="0" workbookViewId="0" topLeftCell="A1">
      <selection activeCell="L34" sqref="L34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97" t="s">
        <v>247</v>
      </c>
      <c r="F1" s="1"/>
    </row>
    <row r="3" ht="14.25">
      <c r="A3" s="27" t="s">
        <v>93</v>
      </c>
    </row>
    <row r="5" spans="1:5" ht="13.5">
      <c r="A5" s="58" t="s">
        <v>221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222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105" t="s">
        <v>91</v>
      </c>
      <c r="I8" s="256" t="s">
        <v>3</v>
      </c>
    </row>
    <row r="9" spans="1:11" ht="18" customHeight="1">
      <c r="A9" s="292" t="s">
        <v>88</v>
      </c>
      <c r="B9" s="292" t="s">
        <v>90</v>
      </c>
      <c r="C9" s="55" t="s">
        <v>4</v>
      </c>
      <c r="D9" s="56"/>
      <c r="E9" s="56"/>
      <c r="F9" s="65">
        <f>SUM(F10,F14,F17,F18,F19,)</f>
        <v>285876</v>
      </c>
      <c r="G9" s="74">
        <f>F9/$F$27*100</f>
        <v>30.330190781139592</v>
      </c>
      <c r="H9" s="65">
        <f>SUM(H10,H14,H17,H18,H19,)</f>
        <v>276638</v>
      </c>
      <c r="I9" s="254">
        <f>(F9/H9-1)*100</f>
        <v>3.339382152849568</v>
      </c>
      <c r="K9" s="103"/>
    </row>
    <row r="10" spans="1:9" ht="18" customHeight="1">
      <c r="A10" s="293"/>
      <c r="B10" s="293"/>
      <c r="C10" s="7"/>
      <c r="D10" s="52" t="s">
        <v>23</v>
      </c>
      <c r="E10" s="53"/>
      <c r="F10" s="67">
        <f>SUM(F11:F13)</f>
        <v>123946</v>
      </c>
      <c r="G10" s="75">
        <f aca="true" t="shared" si="0" ref="G10:G27">F10/$F$27*100</f>
        <v>13.150127420836755</v>
      </c>
      <c r="H10" s="67">
        <f>SUM(H11:H13)</f>
        <v>127365</v>
      </c>
      <c r="I10" s="83">
        <f aca="true" t="shared" si="1" ref="I10:I27">(F10/H10-1)*100</f>
        <v>-2.6844109449220777</v>
      </c>
    </row>
    <row r="11" spans="1:9" ht="18" customHeight="1">
      <c r="A11" s="293"/>
      <c r="B11" s="293"/>
      <c r="C11" s="7"/>
      <c r="D11" s="16"/>
      <c r="E11" s="23" t="s">
        <v>249</v>
      </c>
      <c r="F11" s="69">
        <v>107877</v>
      </c>
      <c r="G11" s="76">
        <f t="shared" si="0"/>
        <v>11.44527694139066</v>
      </c>
      <c r="H11" s="69">
        <v>109080</v>
      </c>
      <c r="I11" s="82">
        <f t="shared" si="1"/>
        <v>-1.1028602860286063</v>
      </c>
    </row>
    <row r="12" spans="1:9" ht="18" customHeight="1">
      <c r="A12" s="293"/>
      <c r="B12" s="293"/>
      <c r="C12" s="7"/>
      <c r="D12" s="16"/>
      <c r="E12" s="23" t="s">
        <v>25</v>
      </c>
      <c r="F12" s="69">
        <v>14370</v>
      </c>
      <c r="G12" s="76">
        <f t="shared" si="0"/>
        <v>1.5245940251191985</v>
      </c>
      <c r="H12" s="69">
        <v>16295</v>
      </c>
      <c r="I12" s="82">
        <f t="shared" si="1"/>
        <v>-11.813439705431117</v>
      </c>
    </row>
    <row r="13" spans="1:9" ht="18" customHeight="1">
      <c r="A13" s="293"/>
      <c r="B13" s="293"/>
      <c r="C13" s="7"/>
      <c r="D13" s="33"/>
      <c r="E13" s="23" t="s">
        <v>26</v>
      </c>
      <c r="F13" s="69">
        <v>1699</v>
      </c>
      <c r="G13" s="76">
        <f t="shared" si="0"/>
        <v>0.18025645432689757</v>
      </c>
      <c r="H13" s="69">
        <v>1990</v>
      </c>
      <c r="I13" s="82">
        <f t="shared" si="1"/>
        <v>-14.623115577889445</v>
      </c>
    </row>
    <row r="14" spans="1:9" ht="18" customHeight="1">
      <c r="A14" s="293"/>
      <c r="B14" s="293"/>
      <c r="C14" s="7"/>
      <c r="D14" s="61" t="s">
        <v>27</v>
      </c>
      <c r="E14" s="51"/>
      <c r="F14" s="65">
        <f>SUM(F15:F16)</f>
        <v>81726</v>
      </c>
      <c r="G14" s="74">
        <f t="shared" si="0"/>
        <v>8.670770445155993</v>
      </c>
      <c r="H14" s="65">
        <f>SUM(H15:H16)</f>
        <v>74612</v>
      </c>
      <c r="I14" s="81">
        <f t="shared" si="1"/>
        <v>9.534659304133374</v>
      </c>
    </row>
    <row r="15" spans="1:9" ht="18" customHeight="1">
      <c r="A15" s="293"/>
      <c r="B15" s="293"/>
      <c r="C15" s="7"/>
      <c r="D15" s="16"/>
      <c r="E15" s="23" t="s">
        <v>28</v>
      </c>
      <c r="F15" s="69">
        <v>3840</v>
      </c>
      <c r="G15" s="76">
        <f t="shared" si="0"/>
        <v>0.40740717163936824</v>
      </c>
      <c r="H15" s="69">
        <v>3617</v>
      </c>
      <c r="I15" s="82">
        <f t="shared" si="1"/>
        <v>6.165330384296386</v>
      </c>
    </row>
    <row r="16" spans="1:11" ht="18" customHeight="1">
      <c r="A16" s="293"/>
      <c r="B16" s="293"/>
      <c r="C16" s="7"/>
      <c r="D16" s="16"/>
      <c r="E16" s="29" t="s">
        <v>29</v>
      </c>
      <c r="F16" s="67">
        <v>77886</v>
      </c>
      <c r="G16" s="75">
        <f t="shared" si="0"/>
        <v>8.263363273516624</v>
      </c>
      <c r="H16" s="67">
        <v>70995</v>
      </c>
      <c r="I16" s="83">
        <f t="shared" si="1"/>
        <v>9.706317346291993</v>
      </c>
      <c r="K16" s="104"/>
    </row>
    <row r="17" spans="1:9" ht="18" customHeight="1">
      <c r="A17" s="293"/>
      <c r="B17" s="293"/>
      <c r="C17" s="7"/>
      <c r="D17" s="295" t="s">
        <v>30</v>
      </c>
      <c r="E17" s="296"/>
      <c r="F17" s="67">
        <v>73274</v>
      </c>
      <c r="G17" s="75">
        <f t="shared" si="0"/>
        <v>7.774050285078925</v>
      </c>
      <c r="H17" s="67">
        <v>67814</v>
      </c>
      <c r="I17" s="83">
        <f t="shared" si="1"/>
        <v>8.051434806972013</v>
      </c>
    </row>
    <row r="18" spans="1:9" ht="18" customHeight="1">
      <c r="A18" s="293"/>
      <c r="B18" s="293"/>
      <c r="C18" s="7"/>
      <c r="D18" s="297" t="s">
        <v>94</v>
      </c>
      <c r="E18" s="298"/>
      <c r="F18" s="69">
        <v>6930</v>
      </c>
      <c r="G18" s="76">
        <f t="shared" si="0"/>
        <v>0.7352426300679225</v>
      </c>
      <c r="H18" s="69">
        <v>6847</v>
      </c>
      <c r="I18" s="82">
        <f t="shared" si="1"/>
        <v>1.212209726887692</v>
      </c>
    </row>
    <row r="19" spans="1:26" ht="18" customHeight="1">
      <c r="A19" s="293"/>
      <c r="B19" s="293"/>
      <c r="C19" s="10"/>
      <c r="D19" s="297" t="s">
        <v>250</v>
      </c>
      <c r="E19" s="298"/>
      <c r="F19" s="102">
        <v>0</v>
      </c>
      <c r="G19" s="76">
        <f t="shared" si="0"/>
        <v>0</v>
      </c>
      <c r="H19" s="102">
        <v>0</v>
      </c>
      <c r="I19" s="82">
        <v>0</v>
      </c>
      <c r="Z19" s="2" t="s">
        <v>96</v>
      </c>
    </row>
    <row r="20" spans="1:9" ht="18" customHeight="1">
      <c r="A20" s="293"/>
      <c r="B20" s="293"/>
      <c r="C20" s="44" t="s">
        <v>5</v>
      </c>
      <c r="D20" s="43"/>
      <c r="E20" s="43"/>
      <c r="F20" s="69">
        <v>45767</v>
      </c>
      <c r="G20" s="76">
        <f t="shared" si="0"/>
        <v>4.855678131359106</v>
      </c>
      <c r="H20" s="69">
        <v>51639</v>
      </c>
      <c r="I20" s="82">
        <f t="shared" si="1"/>
        <v>-11.37125041151068</v>
      </c>
    </row>
    <row r="21" spans="1:9" ht="18" customHeight="1">
      <c r="A21" s="293"/>
      <c r="B21" s="293"/>
      <c r="C21" s="44" t="s">
        <v>6</v>
      </c>
      <c r="D21" s="43"/>
      <c r="E21" s="43"/>
      <c r="F21" s="69">
        <v>173249</v>
      </c>
      <c r="G21" s="76">
        <f t="shared" si="0"/>
        <v>18.380959656080446</v>
      </c>
      <c r="H21" s="69">
        <v>166033</v>
      </c>
      <c r="I21" s="82">
        <f t="shared" si="1"/>
        <v>4.34612396330849</v>
      </c>
    </row>
    <row r="22" spans="1:9" ht="18" customHeight="1">
      <c r="A22" s="293"/>
      <c r="B22" s="293"/>
      <c r="C22" s="44" t="s">
        <v>31</v>
      </c>
      <c r="D22" s="43"/>
      <c r="E22" s="43"/>
      <c r="F22" s="69">
        <v>14504</v>
      </c>
      <c r="G22" s="76">
        <f t="shared" si="0"/>
        <v>1.5388108378795304</v>
      </c>
      <c r="H22" s="69">
        <v>12743</v>
      </c>
      <c r="I22" s="82">
        <f t="shared" si="1"/>
        <v>13.819351800988787</v>
      </c>
    </row>
    <row r="23" spans="1:9" ht="18" customHeight="1">
      <c r="A23" s="293"/>
      <c r="B23" s="293"/>
      <c r="C23" s="44" t="s">
        <v>7</v>
      </c>
      <c r="D23" s="43"/>
      <c r="E23" s="43"/>
      <c r="F23" s="69">
        <v>103641</v>
      </c>
      <c r="G23" s="76">
        <f t="shared" si="0"/>
        <v>10.995855905175981</v>
      </c>
      <c r="H23" s="69">
        <v>104704</v>
      </c>
      <c r="I23" s="82">
        <f t="shared" si="1"/>
        <v>-1.0152429706601462</v>
      </c>
    </row>
    <row r="24" spans="1:9" ht="18" customHeight="1">
      <c r="A24" s="293"/>
      <c r="B24" s="293"/>
      <c r="C24" s="44" t="s">
        <v>32</v>
      </c>
      <c r="D24" s="43"/>
      <c r="E24" s="43"/>
      <c r="F24" s="69">
        <v>2702</v>
      </c>
      <c r="G24" s="76">
        <f t="shared" si="0"/>
        <v>0.28667035879415964</v>
      </c>
      <c r="H24" s="69">
        <v>3816</v>
      </c>
      <c r="I24" s="82">
        <f t="shared" si="1"/>
        <v>-29.192872117400416</v>
      </c>
    </row>
    <row r="25" spans="1:9" ht="18" customHeight="1">
      <c r="A25" s="293"/>
      <c r="B25" s="293"/>
      <c r="C25" s="44" t="s">
        <v>8</v>
      </c>
      <c r="D25" s="43"/>
      <c r="E25" s="43"/>
      <c r="F25" s="69">
        <v>123113</v>
      </c>
      <c r="G25" s="76">
        <f t="shared" si="0"/>
        <v>13.061749771363946</v>
      </c>
      <c r="H25" s="69">
        <v>140328</v>
      </c>
      <c r="I25" s="82">
        <f t="shared" si="1"/>
        <v>-12.267687133002681</v>
      </c>
    </row>
    <row r="26" spans="1:9" ht="18" customHeight="1">
      <c r="A26" s="293"/>
      <c r="B26" s="293"/>
      <c r="C26" s="45" t="s">
        <v>9</v>
      </c>
      <c r="D26" s="46"/>
      <c r="E26" s="46"/>
      <c r="F26" s="71">
        <f>F27-SUM(F25,F24,F23,F22,F21,F20,F9)</f>
        <v>193694</v>
      </c>
      <c r="G26" s="77">
        <f t="shared" si="0"/>
        <v>20.55008455820724</v>
      </c>
      <c r="H26" s="71">
        <f>H27-SUM(H25,H24,H23,H22,H21,H20,H9)</f>
        <v>185281</v>
      </c>
      <c r="I26" s="255">
        <f t="shared" si="1"/>
        <v>4.540670657002077</v>
      </c>
    </row>
    <row r="27" spans="1:9" ht="18" customHeight="1">
      <c r="A27" s="293"/>
      <c r="B27" s="294"/>
      <c r="C27" s="47" t="s">
        <v>10</v>
      </c>
      <c r="D27" s="31"/>
      <c r="E27" s="31"/>
      <c r="F27" s="72">
        <v>942546</v>
      </c>
      <c r="G27" s="78">
        <f t="shared" si="0"/>
        <v>100</v>
      </c>
      <c r="H27" s="72">
        <v>941182</v>
      </c>
      <c r="I27" s="80">
        <f t="shared" si="1"/>
        <v>0.1449241485706354</v>
      </c>
    </row>
    <row r="28" spans="1:9" ht="18" customHeight="1">
      <c r="A28" s="293"/>
      <c r="B28" s="292" t="s">
        <v>89</v>
      </c>
      <c r="C28" s="55" t="s">
        <v>11</v>
      </c>
      <c r="D28" s="56"/>
      <c r="E28" s="56"/>
      <c r="F28" s="65">
        <f>SUM(F29:F31)</f>
        <v>485384</v>
      </c>
      <c r="G28" s="74">
        <f>F28/$F$45*100</f>
        <v>51.49711526015707</v>
      </c>
      <c r="H28" s="65">
        <f>SUM(H29:H31)</f>
        <v>484994</v>
      </c>
      <c r="I28" s="81">
        <f>(F28/H28-1)*100</f>
        <v>0.08041336593855863</v>
      </c>
    </row>
    <row r="29" spans="1:9" ht="18" customHeight="1">
      <c r="A29" s="293"/>
      <c r="B29" s="293"/>
      <c r="C29" s="7"/>
      <c r="D29" s="30" t="s">
        <v>12</v>
      </c>
      <c r="E29" s="43"/>
      <c r="F29" s="69">
        <v>297906</v>
      </c>
      <c r="G29" s="76">
        <f aca="true" t="shared" si="2" ref="G29:G45">F29/$F$45*100</f>
        <v>31.606521061041054</v>
      </c>
      <c r="H29" s="69">
        <v>297893</v>
      </c>
      <c r="I29" s="82">
        <f aca="true" t="shared" si="3" ref="I29:I45">(F29/H29-1)*100</f>
        <v>0.004363983040889252</v>
      </c>
    </row>
    <row r="30" spans="1:9" ht="18" customHeight="1">
      <c r="A30" s="293"/>
      <c r="B30" s="293"/>
      <c r="C30" s="7"/>
      <c r="D30" s="30" t="s">
        <v>33</v>
      </c>
      <c r="E30" s="43"/>
      <c r="F30" s="69">
        <v>24554</v>
      </c>
      <c r="G30" s="76">
        <f t="shared" si="2"/>
        <v>2.6050717949044397</v>
      </c>
      <c r="H30" s="69">
        <v>25030</v>
      </c>
      <c r="I30" s="82">
        <f t="shared" si="3"/>
        <v>-1.9017179384738347</v>
      </c>
    </row>
    <row r="31" spans="1:9" ht="18" customHeight="1">
      <c r="A31" s="293"/>
      <c r="B31" s="293"/>
      <c r="C31" s="19"/>
      <c r="D31" s="30" t="s">
        <v>13</v>
      </c>
      <c r="E31" s="43"/>
      <c r="F31" s="69">
        <v>162924</v>
      </c>
      <c r="G31" s="76">
        <f t="shared" si="2"/>
        <v>17.285522404211573</v>
      </c>
      <c r="H31" s="69">
        <v>162071</v>
      </c>
      <c r="I31" s="82">
        <f t="shared" si="3"/>
        <v>0.5263125420340575</v>
      </c>
    </row>
    <row r="32" spans="1:9" ht="18" customHeight="1">
      <c r="A32" s="293"/>
      <c r="B32" s="293"/>
      <c r="C32" s="50" t="s">
        <v>14</v>
      </c>
      <c r="D32" s="51"/>
      <c r="E32" s="51"/>
      <c r="F32" s="65">
        <f>SUM(F33:F38)+400</f>
        <v>362863</v>
      </c>
      <c r="G32" s="74">
        <f t="shared" si="2"/>
        <v>38.498174094420854</v>
      </c>
      <c r="H32" s="65">
        <f>SUM(H33:H38)+400</f>
        <v>348624</v>
      </c>
      <c r="I32" s="81">
        <f t="shared" si="3"/>
        <v>4.08434301711873</v>
      </c>
    </row>
    <row r="33" spans="1:9" ht="18" customHeight="1">
      <c r="A33" s="293"/>
      <c r="B33" s="293"/>
      <c r="C33" s="7"/>
      <c r="D33" s="30" t="s">
        <v>15</v>
      </c>
      <c r="E33" s="43"/>
      <c r="F33" s="69">
        <v>26511</v>
      </c>
      <c r="G33" s="76">
        <f t="shared" si="2"/>
        <v>2.812700918575857</v>
      </c>
      <c r="H33" s="69">
        <v>26479</v>
      </c>
      <c r="I33" s="82">
        <f t="shared" si="3"/>
        <v>0.1208504852902248</v>
      </c>
    </row>
    <row r="34" spans="1:9" ht="18" customHeight="1">
      <c r="A34" s="293"/>
      <c r="B34" s="293"/>
      <c r="C34" s="7"/>
      <c r="D34" s="30" t="s">
        <v>34</v>
      </c>
      <c r="E34" s="43"/>
      <c r="F34" s="69">
        <v>11524</v>
      </c>
      <c r="G34" s="76">
        <f t="shared" si="2"/>
        <v>1.2226458973885623</v>
      </c>
      <c r="H34" s="69">
        <v>11785</v>
      </c>
      <c r="I34" s="82">
        <f t="shared" si="3"/>
        <v>-2.2146796775562194</v>
      </c>
    </row>
    <row r="35" spans="1:9" ht="18" customHeight="1">
      <c r="A35" s="293"/>
      <c r="B35" s="293"/>
      <c r="C35" s="7"/>
      <c r="D35" s="30" t="s">
        <v>35</v>
      </c>
      <c r="E35" s="43"/>
      <c r="F35" s="69">
        <v>281891</v>
      </c>
      <c r="G35" s="76">
        <f t="shared" si="2"/>
        <v>29.907399744946133</v>
      </c>
      <c r="H35" s="69">
        <v>267745</v>
      </c>
      <c r="I35" s="82">
        <f t="shared" si="3"/>
        <v>5.283385310650068</v>
      </c>
    </row>
    <row r="36" spans="1:9" ht="18" customHeight="1">
      <c r="A36" s="293"/>
      <c r="B36" s="293"/>
      <c r="C36" s="7"/>
      <c r="D36" s="30" t="s">
        <v>36</v>
      </c>
      <c r="E36" s="43"/>
      <c r="F36" s="69">
        <v>2658</v>
      </c>
      <c r="G36" s="76">
        <f t="shared" si="2"/>
        <v>0.28200215161912523</v>
      </c>
      <c r="H36" s="69">
        <v>2881</v>
      </c>
      <c r="I36" s="82">
        <f t="shared" si="3"/>
        <v>-7.740367927802849</v>
      </c>
    </row>
    <row r="37" spans="1:9" ht="18" customHeight="1">
      <c r="A37" s="293"/>
      <c r="B37" s="293"/>
      <c r="C37" s="7"/>
      <c r="D37" s="30" t="s">
        <v>16</v>
      </c>
      <c r="E37" s="43"/>
      <c r="F37" s="69">
        <v>5817</v>
      </c>
      <c r="G37" s="76">
        <f t="shared" si="2"/>
        <v>0.6171582076630743</v>
      </c>
      <c r="H37" s="69">
        <v>5438</v>
      </c>
      <c r="I37" s="82">
        <f t="shared" si="3"/>
        <v>6.969474071349757</v>
      </c>
    </row>
    <row r="38" spans="1:9" ht="18" customHeight="1">
      <c r="A38" s="293"/>
      <c r="B38" s="293"/>
      <c r="C38" s="19"/>
      <c r="D38" s="30" t="s">
        <v>37</v>
      </c>
      <c r="E38" s="43"/>
      <c r="F38" s="69">
        <v>34062</v>
      </c>
      <c r="G38" s="76">
        <f t="shared" si="2"/>
        <v>3.613828927182334</v>
      </c>
      <c r="H38" s="69">
        <v>33896</v>
      </c>
      <c r="I38" s="82">
        <f t="shared" si="3"/>
        <v>0.48973330186452557</v>
      </c>
    </row>
    <row r="39" spans="1:9" ht="18" customHeight="1">
      <c r="A39" s="293"/>
      <c r="B39" s="293"/>
      <c r="C39" s="50" t="s">
        <v>17</v>
      </c>
      <c r="D39" s="51"/>
      <c r="E39" s="51"/>
      <c r="F39" s="65">
        <f>SUM(F40,F43,F44)</f>
        <v>94300</v>
      </c>
      <c r="G39" s="74">
        <f t="shared" si="2"/>
        <v>10.004816741039695</v>
      </c>
      <c r="H39" s="65">
        <f>SUM(H40,H43,H44)</f>
        <v>107564</v>
      </c>
      <c r="I39" s="81">
        <f t="shared" si="3"/>
        <v>-12.331263247926817</v>
      </c>
    </row>
    <row r="40" spans="1:9" ht="18" customHeight="1">
      <c r="A40" s="293"/>
      <c r="B40" s="293"/>
      <c r="C40" s="7"/>
      <c r="D40" s="52" t="s">
        <v>18</v>
      </c>
      <c r="E40" s="53"/>
      <c r="F40" s="67">
        <v>88802</v>
      </c>
      <c r="G40" s="75">
        <f t="shared" si="2"/>
        <v>9.42150303539562</v>
      </c>
      <c r="H40" s="67">
        <v>100394</v>
      </c>
      <c r="I40" s="83">
        <f t="shared" si="3"/>
        <v>-11.546506763352394</v>
      </c>
    </row>
    <row r="41" spans="1:9" ht="18" customHeight="1">
      <c r="A41" s="293"/>
      <c r="B41" s="293"/>
      <c r="C41" s="7"/>
      <c r="D41" s="16"/>
      <c r="E41" s="99" t="s">
        <v>92</v>
      </c>
      <c r="F41" s="69">
        <v>52463</v>
      </c>
      <c r="G41" s="76">
        <f t="shared" si="2"/>
        <v>5.566094386905254</v>
      </c>
      <c r="H41" s="69">
        <v>59728</v>
      </c>
      <c r="I41" s="84">
        <f t="shared" si="3"/>
        <v>-12.163474417358689</v>
      </c>
    </row>
    <row r="42" spans="1:9" ht="18" customHeight="1">
      <c r="A42" s="293"/>
      <c r="B42" s="293"/>
      <c r="C42" s="7"/>
      <c r="D42" s="33"/>
      <c r="E42" s="32" t="s">
        <v>38</v>
      </c>
      <c r="F42" s="69">
        <v>36340</v>
      </c>
      <c r="G42" s="76">
        <f t="shared" si="2"/>
        <v>3.8555147441079796</v>
      </c>
      <c r="H42" s="69">
        <v>40666</v>
      </c>
      <c r="I42" s="84">
        <f t="shared" si="3"/>
        <v>-10.637879309496878</v>
      </c>
    </row>
    <row r="43" spans="1:9" ht="18" customHeight="1">
      <c r="A43" s="293"/>
      <c r="B43" s="293"/>
      <c r="C43" s="7"/>
      <c r="D43" s="30" t="s">
        <v>39</v>
      </c>
      <c r="E43" s="54"/>
      <c r="F43" s="69">
        <v>5498</v>
      </c>
      <c r="G43" s="76">
        <f t="shared" si="2"/>
        <v>0.5833137056440747</v>
      </c>
      <c r="H43" s="69">
        <v>7170</v>
      </c>
      <c r="I43" s="84">
        <f t="shared" si="3"/>
        <v>-23.31938633193863</v>
      </c>
    </row>
    <row r="44" spans="1:9" ht="18" customHeight="1">
      <c r="A44" s="293"/>
      <c r="B44" s="293"/>
      <c r="C44" s="11"/>
      <c r="D44" s="48" t="s">
        <v>40</v>
      </c>
      <c r="E44" s="49"/>
      <c r="F44" s="246">
        <v>0</v>
      </c>
      <c r="G44" s="78">
        <f t="shared" si="2"/>
        <v>0</v>
      </c>
      <c r="H44" s="246">
        <v>0</v>
      </c>
      <c r="I44" s="79">
        <v>0</v>
      </c>
    </row>
    <row r="45" spans="1:9" ht="18" customHeight="1">
      <c r="A45" s="294"/>
      <c r="B45" s="294"/>
      <c r="C45" s="11" t="s">
        <v>19</v>
      </c>
      <c r="D45" s="12"/>
      <c r="E45" s="12"/>
      <c r="F45" s="73">
        <f>SUM(F28,F32,F39)-1</f>
        <v>942546</v>
      </c>
      <c r="G45" s="80">
        <f t="shared" si="2"/>
        <v>100</v>
      </c>
      <c r="H45" s="73">
        <f>SUM(H28,H32,H39)</f>
        <v>941182</v>
      </c>
      <c r="I45" s="80">
        <f t="shared" si="3"/>
        <v>0.1449241485706354</v>
      </c>
    </row>
    <row r="46" ht="13.5">
      <c r="A46" s="100" t="s">
        <v>20</v>
      </c>
    </row>
    <row r="47" ht="13.5">
      <c r="A47" s="101" t="s">
        <v>21</v>
      </c>
    </row>
    <row r="48" ht="13.5">
      <c r="A48" s="101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300" verticalDpi="3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="85" zoomScaleNormal="85" zoomScalePageLayoutView="0" workbookViewId="0" topLeftCell="A1">
      <pane xSplit="4" ySplit="7" topLeftCell="E2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K23" sqref="K23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98" t="s">
        <v>247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223</v>
      </c>
      <c r="B5" s="31"/>
      <c r="C5" s="31"/>
      <c r="D5" s="31"/>
      <c r="K5" s="37"/>
      <c r="O5" s="37" t="s">
        <v>48</v>
      </c>
    </row>
    <row r="6" spans="1:15" ht="15.75" customHeight="1">
      <c r="A6" s="304" t="s">
        <v>49</v>
      </c>
      <c r="B6" s="305"/>
      <c r="C6" s="305"/>
      <c r="D6" s="305"/>
      <c r="E6" s="306"/>
      <c r="F6" s="299" t="s">
        <v>251</v>
      </c>
      <c r="G6" s="300"/>
      <c r="H6" s="299" t="s">
        <v>235</v>
      </c>
      <c r="I6" s="300"/>
      <c r="J6" s="299" t="s">
        <v>236</v>
      </c>
      <c r="K6" s="300"/>
      <c r="L6" s="299" t="s">
        <v>252</v>
      </c>
      <c r="M6" s="300"/>
      <c r="N6" s="321"/>
      <c r="O6" s="322"/>
    </row>
    <row r="7" spans="1:15" ht="15.75" customHeight="1">
      <c r="A7" s="307"/>
      <c r="B7" s="308"/>
      <c r="C7" s="308"/>
      <c r="D7" s="308"/>
      <c r="E7" s="309"/>
      <c r="F7" s="105" t="s">
        <v>230</v>
      </c>
      <c r="G7" s="38" t="s">
        <v>2</v>
      </c>
      <c r="H7" s="105" t="s">
        <v>230</v>
      </c>
      <c r="I7" s="38" t="s">
        <v>2</v>
      </c>
      <c r="J7" s="105" t="s">
        <v>230</v>
      </c>
      <c r="K7" s="38" t="s">
        <v>2</v>
      </c>
      <c r="L7" s="105" t="s">
        <v>230</v>
      </c>
      <c r="M7" s="38" t="s">
        <v>2</v>
      </c>
      <c r="N7" s="105" t="s">
        <v>230</v>
      </c>
      <c r="O7" s="283" t="s">
        <v>2</v>
      </c>
    </row>
    <row r="8" spans="1:25" ht="15.75" customHeight="1">
      <c r="A8" s="316" t="s">
        <v>83</v>
      </c>
      <c r="B8" s="55" t="s">
        <v>50</v>
      </c>
      <c r="C8" s="56"/>
      <c r="D8" s="56"/>
      <c r="E8" s="88" t="s">
        <v>41</v>
      </c>
      <c r="F8" s="354">
        <v>2905</v>
      </c>
      <c r="G8" s="355">
        <v>2917</v>
      </c>
      <c r="H8" s="354">
        <v>1248</v>
      </c>
      <c r="I8" s="355">
        <v>912</v>
      </c>
      <c r="J8" s="354">
        <v>11708</v>
      </c>
      <c r="K8" s="355">
        <v>11826</v>
      </c>
      <c r="L8" s="106">
        <v>25072</v>
      </c>
      <c r="M8" s="236">
        <v>24979</v>
      </c>
      <c r="N8" s="106"/>
      <c r="O8" s="107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.75" customHeight="1">
      <c r="A9" s="317"/>
      <c r="B9" s="8"/>
      <c r="C9" s="30" t="s">
        <v>51</v>
      </c>
      <c r="D9" s="43"/>
      <c r="E9" s="86" t="s">
        <v>42</v>
      </c>
      <c r="F9" s="257">
        <v>2905</v>
      </c>
      <c r="G9" s="356">
        <v>2917</v>
      </c>
      <c r="H9" s="257">
        <v>1248</v>
      </c>
      <c r="I9" s="356">
        <v>912</v>
      </c>
      <c r="J9" s="257">
        <v>11708</v>
      </c>
      <c r="K9" s="356">
        <v>11826</v>
      </c>
      <c r="L9" s="70">
        <v>25041</v>
      </c>
      <c r="M9" s="237">
        <v>24949</v>
      </c>
      <c r="N9" s="70"/>
      <c r="O9" s="111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15.75" customHeight="1">
      <c r="A10" s="317"/>
      <c r="B10" s="10"/>
      <c r="C10" s="30" t="s">
        <v>52</v>
      </c>
      <c r="D10" s="43"/>
      <c r="E10" s="86" t="s">
        <v>43</v>
      </c>
      <c r="F10" s="257">
        <v>0</v>
      </c>
      <c r="G10" s="356">
        <v>0</v>
      </c>
      <c r="H10" s="257">
        <v>0</v>
      </c>
      <c r="I10" s="356">
        <v>0</v>
      </c>
      <c r="J10" s="357">
        <v>0</v>
      </c>
      <c r="K10" s="358">
        <v>0</v>
      </c>
      <c r="L10" s="70">
        <v>31</v>
      </c>
      <c r="M10" s="237">
        <v>30</v>
      </c>
      <c r="N10" s="70"/>
      <c r="O10" s="111"/>
      <c r="P10" s="108"/>
      <c r="Q10" s="108"/>
      <c r="R10" s="108"/>
      <c r="S10" s="108"/>
      <c r="T10" s="108"/>
      <c r="U10" s="108"/>
      <c r="V10" s="108"/>
      <c r="W10" s="108"/>
      <c r="X10" s="108"/>
      <c r="Y10" s="108"/>
    </row>
    <row r="11" spans="1:25" ht="15.75" customHeight="1">
      <c r="A11" s="317"/>
      <c r="B11" s="50" t="s">
        <v>53</v>
      </c>
      <c r="C11" s="63"/>
      <c r="D11" s="63"/>
      <c r="E11" s="85" t="s">
        <v>44</v>
      </c>
      <c r="F11" s="359">
        <v>2824</v>
      </c>
      <c r="G11" s="360">
        <v>2828</v>
      </c>
      <c r="H11" s="359">
        <v>1633</v>
      </c>
      <c r="I11" s="360">
        <v>1328</v>
      </c>
      <c r="J11" s="359">
        <v>10226</v>
      </c>
      <c r="K11" s="360">
        <v>10053</v>
      </c>
      <c r="L11" s="113">
        <v>25373</v>
      </c>
      <c r="M11" s="238">
        <v>24937</v>
      </c>
      <c r="N11" s="113"/>
      <c r="O11" s="115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15.75" customHeight="1">
      <c r="A12" s="317"/>
      <c r="B12" s="7"/>
      <c r="C12" s="30" t="s">
        <v>54</v>
      </c>
      <c r="D12" s="43"/>
      <c r="E12" s="86" t="s">
        <v>45</v>
      </c>
      <c r="F12" s="257">
        <v>2794</v>
      </c>
      <c r="G12" s="356">
        <v>2751</v>
      </c>
      <c r="H12" s="359">
        <v>1633</v>
      </c>
      <c r="I12" s="360">
        <v>1247</v>
      </c>
      <c r="J12" s="359">
        <v>10031</v>
      </c>
      <c r="K12" s="360">
        <v>10021</v>
      </c>
      <c r="L12" s="70">
        <v>24358</v>
      </c>
      <c r="M12" s="237">
        <v>23925</v>
      </c>
      <c r="N12" s="70"/>
      <c r="O12" s="111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ht="15.75" customHeight="1">
      <c r="A13" s="317"/>
      <c r="B13" s="8"/>
      <c r="C13" s="52" t="s">
        <v>55</v>
      </c>
      <c r="D13" s="53"/>
      <c r="E13" s="90" t="s">
        <v>46</v>
      </c>
      <c r="F13" s="361">
        <v>30</v>
      </c>
      <c r="G13" s="362">
        <v>77</v>
      </c>
      <c r="H13" s="357">
        <v>0</v>
      </c>
      <c r="I13" s="358">
        <v>81</v>
      </c>
      <c r="J13" s="357">
        <v>195</v>
      </c>
      <c r="K13" s="358">
        <v>32</v>
      </c>
      <c r="L13" s="68">
        <v>1015</v>
      </c>
      <c r="M13" s="239">
        <v>1012</v>
      </c>
      <c r="N13" s="68"/>
      <c r="O13" s="117"/>
      <c r="P13" s="108"/>
      <c r="Q13" s="108"/>
      <c r="R13" s="108"/>
      <c r="S13" s="108"/>
      <c r="T13" s="108"/>
      <c r="U13" s="108"/>
      <c r="V13" s="108"/>
      <c r="W13" s="108"/>
      <c r="X13" s="108"/>
      <c r="Y13" s="108"/>
    </row>
    <row r="14" spans="1:25" ht="15.75" customHeight="1">
      <c r="A14" s="317"/>
      <c r="B14" s="44" t="s">
        <v>56</v>
      </c>
      <c r="C14" s="43"/>
      <c r="D14" s="43"/>
      <c r="E14" s="86" t="s">
        <v>97</v>
      </c>
      <c r="F14" s="223">
        <f aca="true" t="shared" si="0" ref="F14:O15">F9-F12</f>
        <v>111</v>
      </c>
      <c r="G14" s="363">
        <f>G9-G12</f>
        <v>166</v>
      </c>
      <c r="H14" s="223">
        <f t="shared" si="0"/>
        <v>-385</v>
      </c>
      <c r="I14" s="363">
        <f t="shared" si="0"/>
        <v>-335</v>
      </c>
      <c r="J14" s="223">
        <f t="shared" si="0"/>
        <v>1677</v>
      </c>
      <c r="K14" s="363">
        <f t="shared" si="0"/>
        <v>1805</v>
      </c>
      <c r="L14" s="69">
        <f t="shared" si="0"/>
        <v>683</v>
      </c>
      <c r="M14" s="240">
        <f t="shared" si="0"/>
        <v>1024</v>
      </c>
      <c r="N14" s="69">
        <f t="shared" si="0"/>
        <v>0</v>
      </c>
      <c r="O14" s="118">
        <f t="shared" si="0"/>
        <v>0</v>
      </c>
      <c r="P14" s="108"/>
      <c r="Q14" s="108"/>
      <c r="R14" s="108"/>
      <c r="S14" s="108"/>
      <c r="T14" s="108"/>
      <c r="U14" s="108"/>
      <c r="V14" s="108"/>
      <c r="W14" s="108"/>
      <c r="X14" s="108"/>
      <c r="Y14" s="108"/>
    </row>
    <row r="15" spans="1:25" ht="15.75" customHeight="1">
      <c r="A15" s="317"/>
      <c r="B15" s="44" t="s">
        <v>57</v>
      </c>
      <c r="C15" s="43"/>
      <c r="D15" s="43"/>
      <c r="E15" s="86" t="s">
        <v>98</v>
      </c>
      <c r="F15" s="223">
        <f aca="true" t="shared" si="1" ref="F15:O15">F10-F13</f>
        <v>-30</v>
      </c>
      <c r="G15" s="363">
        <f t="shared" si="1"/>
        <v>-77</v>
      </c>
      <c r="H15" s="223">
        <f t="shared" si="1"/>
        <v>0</v>
      </c>
      <c r="I15" s="363">
        <f t="shared" si="0"/>
        <v>-81</v>
      </c>
      <c r="J15" s="223">
        <f t="shared" si="1"/>
        <v>-195</v>
      </c>
      <c r="K15" s="363">
        <f t="shared" si="0"/>
        <v>-32</v>
      </c>
      <c r="L15" s="69">
        <f t="shared" si="1"/>
        <v>-984</v>
      </c>
      <c r="M15" s="240">
        <f t="shared" si="0"/>
        <v>-982</v>
      </c>
      <c r="N15" s="69">
        <f t="shared" si="1"/>
        <v>0</v>
      </c>
      <c r="O15" s="118">
        <f t="shared" si="1"/>
        <v>0</v>
      </c>
      <c r="P15" s="108"/>
      <c r="Q15" s="108"/>
      <c r="R15" s="108"/>
      <c r="S15" s="108"/>
      <c r="T15" s="108"/>
      <c r="U15" s="108"/>
      <c r="V15" s="108"/>
      <c r="W15" s="108"/>
      <c r="X15" s="108"/>
      <c r="Y15" s="108"/>
    </row>
    <row r="16" spans="1:25" ht="15.75" customHeight="1">
      <c r="A16" s="317"/>
      <c r="B16" s="44" t="s">
        <v>58</v>
      </c>
      <c r="C16" s="43"/>
      <c r="D16" s="43"/>
      <c r="E16" s="86" t="s">
        <v>99</v>
      </c>
      <c r="F16" s="361">
        <f aca="true" t="shared" si="2" ref="F16:O16">F8-F11</f>
        <v>81</v>
      </c>
      <c r="G16" s="362">
        <f t="shared" si="2"/>
        <v>89</v>
      </c>
      <c r="H16" s="361">
        <f t="shared" si="2"/>
        <v>-385</v>
      </c>
      <c r="I16" s="362">
        <f t="shared" si="2"/>
        <v>-416</v>
      </c>
      <c r="J16" s="361">
        <f t="shared" si="2"/>
        <v>1482</v>
      </c>
      <c r="K16" s="362">
        <f t="shared" si="2"/>
        <v>1773</v>
      </c>
      <c r="L16" s="67">
        <f t="shared" si="2"/>
        <v>-301</v>
      </c>
      <c r="M16" s="245">
        <f t="shared" si="2"/>
        <v>42</v>
      </c>
      <c r="N16" s="67">
        <f t="shared" si="2"/>
        <v>0</v>
      </c>
      <c r="O16" s="116">
        <f t="shared" si="2"/>
        <v>0</v>
      </c>
      <c r="P16" s="108"/>
      <c r="Q16" s="108"/>
      <c r="R16" s="108"/>
      <c r="S16" s="108"/>
      <c r="T16" s="108"/>
      <c r="U16" s="108"/>
      <c r="V16" s="108"/>
      <c r="W16" s="108"/>
      <c r="X16" s="108"/>
      <c r="Y16" s="108"/>
    </row>
    <row r="17" spans="1:25" ht="15.75" customHeight="1">
      <c r="A17" s="317"/>
      <c r="B17" s="44" t="s">
        <v>59</v>
      </c>
      <c r="C17" s="43"/>
      <c r="D17" s="43"/>
      <c r="E17" s="34"/>
      <c r="F17" s="223">
        <v>0</v>
      </c>
      <c r="G17" s="363">
        <v>0</v>
      </c>
      <c r="H17" s="357">
        <v>45406</v>
      </c>
      <c r="I17" s="358">
        <v>45098</v>
      </c>
      <c r="J17" s="257">
        <v>0</v>
      </c>
      <c r="K17" s="356">
        <v>0</v>
      </c>
      <c r="L17" s="257">
        <v>29721</v>
      </c>
      <c r="M17" s="237">
        <v>27749</v>
      </c>
      <c r="N17" s="112"/>
      <c r="O17" s="119"/>
      <c r="P17" s="108"/>
      <c r="Q17" s="108"/>
      <c r="R17" s="108"/>
      <c r="S17" s="108"/>
      <c r="T17" s="108"/>
      <c r="U17" s="108"/>
      <c r="V17" s="108"/>
      <c r="W17" s="108"/>
      <c r="X17" s="108"/>
      <c r="Y17" s="108"/>
    </row>
    <row r="18" spans="1:25" ht="15.75" customHeight="1">
      <c r="A18" s="318"/>
      <c r="B18" s="47" t="s">
        <v>60</v>
      </c>
      <c r="C18" s="31"/>
      <c r="D18" s="31"/>
      <c r="E18" s="17"/>
      <c r="F18" s="364">
        <v>0</v>
      </c>
      <c r="G18" s="365">
        <v>0</v>
      </c>
      <c r="H18" s="366">
        <v>0</v>
      </c>
      <c r="I18" s="367">
        <v>0</v>
      </c>
      <c r="J18" s="366">
        <v>0</v>
      </c>
      <c r="K18" s="367">
        <v>0</v>
      </c>
      <c r="L18" s="122">
        <v>0</v>
      </c>
      <c r="M18" s="252">
        <v>0</v>
      </c>
      <c r="N18" s="122"/>
      <c r="O18" s="123"/>
      <c r="P18" s="108"/>
      <c r="Q18" s="108"/>
      <c r="R18" s="108"/>
      <c r="S18" s="108"/>
      <c r="T18" s="108"/>
      <c r="U18" s="108"/>
      <c r="V18" s="108"/>
      <c r="W18" s="108"/>
      <c r="X18" s="108"/>
      <c r="Y18" s="108"/>
    </row>
    <row r="19" spans="1:25" ht="15.75" customHeight="1">
      <c r="A19" s="317" t="s">
        <v>84</v>
      </c>
      <c r="B19" s="50" t="s">
        <v>61</v>
      </c>
      <c r="C19" s="51"/>
      <c r="D19" s="51"/>
      <c r="E19" s="91"/>
      <c r="F19" s="368">
        <v>1594</v>
      </c>
      <c r="G19" s="369">
        <v>2707</v>
      </c>
      <c r="H19" s="370">
        <v>11660</v>
      </c>
      <c r="I19" s="371">
        <v>2228</v>
      </c>
      <c r="J19" s="370">
        <v>558</v>
      </c>
      <c r="K19" s="371">
        <v>862</v>
      </c>
      <c r="L19" s="66">
        <v>2460</v>
      </c>
      <c r="M19" s="247">
        <v>2027</v>
      </c>
      <c r="N19" s="66"/>
      <c r="O19" s="125"/>
      <c r="P19" s="108"/>
      <c r="Q19" s="108"/>
      <c r="R19" s="108"/>
      <c r="S19" s="108"/>
      <c r="T19" s="108"/>
      <c r="U19" s="108"/>
      <c r="V19" s="108"/>
      <c r="W19" s="108"/>
      <c r="X19" s="108"/>
      <c r="Y19" s="108"/>
    </row>
    <row r="20" spans="1:25" ht="15.75" customHeight="1">
      <c r="A20" s="317"/>
      <c r="B20" s="19"/>
      <c r="C20" s="30" t="s">
        <v>62</v>
      </c>
      <c r="D20" s="43"/>
      <c r="E20" s="86"/>
      <c r="F20" s="223">
        <v>848</v>
      </c>
      <c r="G20" s="363">
        <v>1211</v>
      </c>
      <c r="H20" s="257">
        <v>11330</v>
      </c>
      <c r="I20" s="356">
        <v>2223</v>
      </c>
      <c r="J20" s="257">
        <v>273</v>
      </c>
      <c r="K20" s="356">
        <v>522</v>
      </c>
      <c r="L20" s="70">
        <v>1685</v>
      </c>
      <c r="M20" s="237">
        <v>1268</v>
      </c>
      <c r="N20" s="70"/>
      <c r="O20" s="111"/>
      <c r="P20" s="108"/>
      <c r="Q20" s="108"/>
      <c r="R20" s="108"/>
      <c r="S20" s="108"/>
      <c r="T20" s="108"/>
      <c r="U20" s="108"/>
      <c r="V20" s="108"/>
      <c r="W20" s="108"/>
      <c r="X20" s="108"/>
      <c r="Y20" s="108"/>
    </row>
    <row r="21" spans="1:25" ht="15.75" customHeight="1">
      <c r="A21" s="317"/>
      <c r="B21" s="9" t="s">
        <v>63</v>
      </c>
      <c r="C21" s="63"/>
      <c r="D21" s="63"/>
      <c r="E21" s="85" t="s">
        <v>100</v>
      </c>
      <c r="F21" s="372">
        <v>1594</v>
      </c>
      <c r="G21" s="373">
        <v>2707</v>
      </c>
      <c r="H21" s="359">
        <v>11660</v>
      </c>
      <c r="I21" s="360">
        <v>2228</v>
      </c>
      <c r="J21" s="359">
        <v>558</v>
      </c>
      <c r="K21" s="360">
        <v>862</v>
      </c>
      <c r="L21" s="113">
        <v>2460</v>
      </c>
      <c r="M21" s="238">
        <v>2027</v>
      </c>
      <c r="N21" s="113"/>
      <c r="O21" s="115"/>
      <c r="P21" s="108"/>
      <c r="Q21" s="108"/>
      <c r="R21" s="108"/>
      <c r="S21" s="108"/>
      <c r="T21" s="108"/>
      <c r="U21" s="108"/>
      <c r="V21" s="108"/>
      <c r="W21" s="108"/>
      <c r="X21" s="108"/>
      <c r="Y21" s="108"/>
    </row>
    <row r="22" spans="1:25" ht="15.75" customHeight="1">
      <c r="A22" s="317"/>
      <c r="B22" s="50" t="s">
        <v>64</v>
      </c>
      <c r="C22" s="51"/>
      <c r="D22" s="51"/>
      <c r="E22" s="91" t="s">
        <v>101</v>
      </c>
      <c r="F22" s="368">
        <v>3303</v>
      </c>
      <c r="G22" s="369">
        <v>4177</v>
      </c>
      <c r="H22" s="370">
        <v>11412</v>
      </c>
      <c r="I22" s="371">
        <v>2327</v>
      </c>
      <c r="J22" s="370">
        <v>5640</v>
      </c>
      <c r="K22" s="371">
        <v>6744</v>
      </c>
      <c r="L22" s="66">
        <v>3931</v>
      </c>
      <c r="M22" s="247">
        <v>3562</v>
      </c>
      <c r="N22" s="66"/>
      <c r="O22" s="125"/>
      <c r="P22" s="108"/>
      <c r="Q22" s="108"/>
      <c r="R22" s="108"/>
      <c r="S22" s="108"/>
      <c r="T22" s="108"/>
      <c r="U22" s="108"/>
      <c r="V22" s="108"/>
      <c r="W22" s="108"/>
      <c r="X22" s="108"/>
      <c r="Y22" s="108"/>
    </row>
    <row r="23" spans="1:25" ht="15.75" customHeight="1">
      <c r="A23" s="317"/>
      <c r="B23" s="7" t="s">
        <v>65</v>
      </c>
      <c r="C23" s="52" t="s">
        <v>66</v>
      </c>
      <c r="D23" s="53"/>
      <c r="E23" s="90"/>
      <c r="F23" s="361">
        <v>502</v>
      </c>
      <c r="G23" s="362">
        <v>484</v>
      </c>
      <c r="H23" s="374">
        <v>11308</v>
      </c>
      <c r="I23" s="375">
        <v>2223</v>
      </c>
      <c r="J23" s="374">
        <v>2174</v>
      </c>
      <c r="K23" s="375">
        <v>2085</v>
      </c>
      <c r="L23" s="68">
        <v>2009</v>
      </c>
      <c r="M23" s="239">
        <v>1973</v>
      </c>
      <c r="N23" s="68"/>
      <c r="O23" s="117"/>
      <c r="P23" s="108"/>
      <c r="Q23" s="108"/>
      <c r="R23" s="108"/>
      <c r="S23" s="108"/>
      <c r="T23" s="108"/>
      <c r="U23" s="108"/>
      <c r="V23" s="108"/>
      <c r="W23" s="108"/>
      <c r="X23" s="108"/>
      <c r="Y23" s="108"/>
    </row>
    <row r="24" spans="1:25" ht="15.75" customHeight="1">
      <c r="A24" s="317"/>
      <c r="B24" s="44" t="s">
        <v>102</v>
      </c>
      <c r="C24" s="43"/>
      <c r="D24" s="43"/>
      <c r="E24" s="86" t="s">
        <v>103</v>
      </c>
      <c r="F24" s="223">
        <f aca="true" t="shared" si="3" ref="F24:O24">F21-F22</f>
        <v>-1709</v>
      </c>
      <c r="G24" s="363">
        <f t="shared" si="3"/>
        <v>-1470</v>
      </c>
      <c r="H24" s="223">
        <f t="shared" si="3"/>
        <v>248</v>
      </c>
      <c r="I24" s="363">
        <f t="shared" si="3"/>
        <v>-99</v>
      </c>
      <c r="J24" s="223">
        <f t="shared" si="3"/>
        <v>-5082</v>
      </c>
      <c r="K24" s="363">
        <f t="shared" si="3"/>
        <v>-5882</v>
      </c>
      <c r="L24" s="69">
        <f t="shared" si="3"/>
        <v>-1471</v>
      </c>
      <c r="M24" s="240">
        <f t="shared" si="3"/>
        <v>-1535</v>
      </c>
      <c r="N24" s="69">
        <f t="shared" si="3"/>
        <v>0</v>
      </c>
      <c r="O24" s="118">
        <f t="shared" si="3"/>
        <v>0</v>
      </c>
      <c r="P24" s="108"/>
      <c r="Q24" s="108"/>
      <c r="R24" s="108"/>
      <c r="S24" s="108"/>
      <c r="T24" s="108"/>
      <c r="U24" s="108"/>
      <c r="V24" s="108"/>
      <c r="W24" s="108"/>
      <c r="X24" s="108"/>
      <c r="Y24" s="108"/>
    </row>
    <row r="25" spans="1:25" ht="15.75" customHeight="1">
      <c r="A25" s="317"/>
      <c r="B25" s="96" t="s">
        <v>67</v>
      </c>
      <c r="C25" s="53"/>
      <c r="D25" s="53"/>
      <c r="E25" s="319" t="s">
        <v>104</v>
      </c>
      <c r="F25" s="376">
        <v>1709</v>
      </c>
      <c r="G25" s="377">
        <v>1470</v>
      </c>
      <c r="H25" s="378"/>
      <c r="I25" s="379">
        <v>99</v>
      </c>
      <c r="J25" s="378">
        <v>5082</v>
      </c>
      <c r="K25" s="379">
        <v>5882</v>
      </c>
      <c r="L25" s="327">
        <v>1471</v>
      </c>
      <c r="M25" s="329">
        <v>1535</v>
      </c>
      <c r="N25" s="327"/>
      <c r="O25" s="343"/>
      <c r="P25" s="108"/>
      <c r="Q25" s="108"/>
      <c r="R25" s="108"/>
      <c r="S25" s="108"/>
      <c r="T25" s="108"/>
      <c r="U25" s="108"/>
      <c r="V25" s="108"/>
      <c r="W25" s="108"/>
      <c r="X25" s="108"/>
      <c r="Y25" s="108"/>
    </row>
    <row r="26" spans="1:25" ht="15.75" customHeight="1">
      <c r="A26" s="317"/>
      <c r="B26" s="9" t="s">
        <v>68</v>
      </c>
      <c r="C26" s="63"/>
      <c r="D26" s="63"/>
      <c r="E26" s="320"/>
      <c r="F26" s="380"/>
      <c r="G26" s="381"/>
      <c r="H26" s="382"/>
      <c r="I26" s="383"/>
      <c r="J26" s="382"/>
      <c r="K26" s="383"/>
      <c r="L26" s="328"/>
      <c r="M26" s="330"/>
      <c r="N26" s="328"/>
      <c r="O26" s="344"/>
      <c r="P26" s="108"/>
      <c r="Q26" s="108"/>
      <c r="R26" s="108"/>
      <c r="S26" s="108"/>
      <c r="T26" s="108"/>
      <c r="U26" s="108"/>
      <c r="V26" s="108"/>
      <c r="W26" s="108"/>
      <c r="X26" s="108"/>
      <c r="Y26" s="108"/>
    </row>
    <row r="27" spans="1:25" ht="15.75" customHeight="1">
      <c r="A27" s="318"/>
      <c r="B27" s="47" t="s">
        <v>105</v>
      </c>
      <c r="C27" s="31"/>
      <c r="D27" s="31"/>
      <c r="E27" s="87" t="s">
        <v>106</v>
      </c>
      <c r="F27" s="384">
        <f aca="true" t="shared" si="4" ref="F27:O27">F24+F25</f>
        <v>0</v>
      </c>
      <c r="G27" s="385">
        <f t="shared" si="4"/>
        <v>0</v>
      </c>
      <c r="H27" s="384">
        <f t="shared" si="4"/>
        <v>248</v>
      </c>
      <c r="I27" s="385">
        <f t="shared" si="4"/>
        <v>0</v>
      </c>
      <c r="J27" s="384">
        <f t="shared" si="4"/>
        <v>0</v>
      </c>
      <c r="K27" s="385">
        <f t="shared" si="4"/>
        <v>0</v>
      </c>
      <c r="L27" s="72">
        <f t="shared" si="4"/>
        <v>0</v>
      </c>
      <c r="M27" s="246">
        <f t="shared" si="4"/>
        <v>0</v>
      </c>
      <c r="N27" s="72">
        <f t="shared" si="4"/>
        <v>0</v>
      </c>
      <c r="O27" s="128">
        <f t="shared" si="4"/>
        <v>0</v>
      </c>
      <c r="P27" s="108"/>
      <c r="Q27" s="108"/>
      <c r="R27" s="108"/>
      <c r="S27" s="108"/>
      <c r="T27" s="108"/>
      <c r="U27" s="108"/>
      <c r="V27" s="108"/>
      <c r="W27" s="108"/>
      <c r="X27" s="108"/>
      <c r="Y27" s="108"/>
    </row>
    <row r="28" spans="1:25" ht="15.75" customHeight="1">
      <c r="A28" s="13"/>
      <c r="F28" s="386"/>
      <c r="G28" s="386"/>
      <c r="H28" s="386"/>
      <c r="I28" s="386"/>
      <c r="J28" s="386"/>
      <c r="K28" s="386"/>
      <c r="L28" s="129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</row>
    <row r="29" spans="1:25" ht="15.75" customHeight="1">
      <c r="A29" s="31"/>
      <c r="F29" s="386"/>
      <c r="G29" s="386"/>
      <c r="H29" s="386"/>
      <c r="I29" s="386"/>
      <c r="J29" s="387"/>
      <c r="K29" s="387"/>
      <c r="L29" s="129"/>
      <c r="M29" s="108"/>
      <c r="N29" s="108"/>
      <c r="O29" s="130" t="s">
        <v>107</v>
      </c>
      <c r="P29" s="108"/>
      <c r="Q29" s="108"/>
      <c r="R29" s="108"/>
      <c r="S29" s="108"/>
      <c r="T29" s="108"/>
      <c r="U29" s="108"/>
      <c r="V29" s="108"/>
      <c r="W29" s="108"/>
      <c r="X29" s="108"/>
      <c r="Y29" s="130"/>
    </row>
    <row r="30" spans="1:25" ht="15.75" customHeight="1">
      <c r="A30" s="310" t="s">
        <v>69</v>
      </c>
      <c r="B30" s="311"/>
      <c r="C30" s="311"/>
      <c r="D30" s="311"/>
      <c r="E30" s="312"/>
      <c r="F30" s="337" t="s">
        <v>238</v>
      </c>
      <c r="G30" s="338"/>
      <c r="H30" s="339" t="s">
        <v>253</v>
      </c>
      <c r="I30" s="340"/>
      <c r="J30" s="339" t="s">
        <v>254</v>
      </c>
      <c r="K30" s="340"/>
      <c r="L30" s="335"/>
      <c r="M30" s="336"/>
      <c r="N30" s="335"/>
      <c r="O30" s="336"/>
      <c r="P30" s="131"/>
      <c r="Q30" s="129"/>
      <c r="R30" s="131"/>
      <c r="S30" s="129"/>
      <c r="T30" s="131"/>
      <c r="U30" s="129"/>
      <c r="V30" s="131"/>
      <c r="W30" s="129"/>
      <c r="X30" s="131"/>
      <c r="Y30" s="129"/>
    </row>
    <row r="31" spans="1:25" ht="15.75" customHeight="1">
      <c r="A31" s="313"/>
      <c r="B31" s="314"/>
      <c r="C31" s="314"/>
      <c r="D31" s="314"/>
      <c r="E31" s="315"/>
      <c r="F31" s="388" t="s">
        <v>230</v>
      </c>
      <c r="G31" s="389" t="s">
        <v>2</v>
      </c>
      <c r="H31" s="388" t="s">
        <v>230</v>
      </c>
      <c r="I31" s="389" t="s">
        <v>2</v>
      </c>
      <c r="J31" s="388" t="s">
        <v>230</v>
      </c>
      <c r="K31" s="390" t="s">
        <v>2</v>
      </c>
      <c r="L31" s="105" t="s">
        <v>230</v>
      </c>
      <c r="M31" s="132" t="s">
        <v>2</v>
      </c>
      <c r="N31" s="105" t="s">
        <v>230</v>
      </c>
      <c r="O31" s="133" t="s">
        <v>2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1:25" ht="15.75" customHeight="1">
      <c r="A32" s="316" t="s">
        <v>85</v>
      </c>
      <c r="B32" s="55" t="s">
        <v>50</v>
      </c>
      <c r="C32" s="56"/>
      <c r="D32" s="56"/>
      <c r="E32" s="15" t="s">
        <v>41</v>
      </c>
      <c r="F32" s="370">
        <v>4728</v>
      </c>
      <c r="G32" s="369">
        <v>4584</v>
      </c>
      <c r="H32" s="354">
        <v>15</v>
      </c>
      <c r="I32" s="355">
        <v>16</v>
      </c>
      <c r="J32" s="354">
        <v>3567</v>
      </c>
      <c r="K32" s="371">
        <v>4936</v>
      </c>
      <c r="L32" s="66"/>
      <c r="M32" s="135"/>
      <c r="N32" s="106"/>
      <c r="O32" s="136"/>
      <c r="P32" s="135"/>
      <c r="Q32" s="135"/>
      <c r="R32" s="135"/>
      <c r="S32" s="135"/>
      <c r="T32" s="137"/>
      <c r="U32" s="137"/>
      <c r="V32" s="135"/>
      <c r="W32" s="135"/>
      <c r="X32" s="137"/>
      <c r="Y32" s="137"/>
    </row>
    <row r="33" spans="1:25" ht="15.75" customHeight="1">
      <c r="A33" s="323"/>
      <c r="B33" s="8"/>
      <c r="C33" s="52" t="s">
        <v>70</v>
      </c>
      <c r="D33" s="53"/>
      <c r="E33" s="94"/>
      <c r="F33" s="374">
        <v>4097</v>
      </c>
      <c r="G33" s="362">
        <v>3952</v>
      </c>
      <c r="H33" s="374"/>
      <c r="I33" s="375"/>
      <c r="J33" s="374">
        <v>3072</v>
      </c>
      <c r="K33" s="375">
        <v>3331</v>
      </c>
      <c r="L33" s="68"/>
      <c r="M33" s="138"/>
      <c r="N33" s="68"/>
      <c r="O33" s="116"/>
      <c r="P33" s="135"/>
      <c r="Q33" s="135"/>
      <c r="R33" s="135"/>
      <c r="S33" s="135"/>
      <c r="T33" s="137"/>
      <c r="U33" s="137"/>
      <c r="V33" s="135"/>
      <c r="W33" s="135"/>
      <c r="X33" s="137"/>
      <c r="Y33" s="137"/>
    </row>
    <row r="34" spans="1:25" ht="15.75" customHeight="1">
      <c r="A34" s="323"/>
      <c r="B34" s="8"/>
      <c r="C34" s="24"/>
      <c r="D34" s="30" t="s">
        <v>71</v>
      </c>
      <c r="E34" s="89"/>
      <c r="F34" s="257"/>
      <c r="G34" s="363"/>
      <c r="H34" s="257"/>
      <c r="I34" s="356"/>
      <c r="J34" s="257">
        <v>2930</v>
      </c>
      <c r="K34" s="356">
        <v>3267</v>
      </c>
      <c r="L34" s="70"/>
      <c r="M34" s="109"/>
      <c r="N34" s="70"/>
      <c r="O34" s="118"/>
      <c r="P34" s="135"/>
      <c r="Q34" s="135"/>
      <c r="R34" s="135"/>
      <c r="S34" s="135"/>
      <c r="T34" s="137"/>
      <c r="U34" s="137"/>
      <c r="V34" s="135"/>
      <c r="W34" s="135"/>
      <c r="X34" s="137"/>
      <c r="Y34" s="137"/>
    </row>
    <row r="35" spans="1:25" ht="15.75" customHeight="1">
      <c r="A35" s="323"/>
      <c r="B35" s="10"/>
      <c r="C35" s="62" t="s">
        <v>72</v>
      </c>
      <c r="D35" s="63"/>
      <c r="E35" s="95"/>
      <c r="F35" s="359">
        <v>631</v>
      </c>
      <c r="G35" s="373">
        <v>632</v>
      </c>
      <c r="H35" s="359">
        <v>15</v>
      </c>
      <c r="I35" s="360">
        <v>16</v>
      </c>
      <c r="J35" s="391">
        <v>495</v>
      </c>
      <c r="K35" s="360">
        <v>1605</v>
      </c>
      <c r="L35" s="113"/>
      <c r="M35" s="114"/>
      <c r="N35" s="113"/>
      <c r="O35" s="127"/>
      <c r="P35" s="135"/>
      <c r="Q35" s="135"/>
      <c r="R35" s="135"/>
      <c r="S35" s="135"/>
      <c r="T35" s="137"/>
      <c r="U35" s="137"/>
      <c r="V35" s="135"/>
      <c r="W35" s="135"/>
      <c r="X35" s="137"/>
      <c r="Y35" s="137"/>
    </row>
    <row r="36" spans="1:25" ht="15.75" customHeight="1">
      <c r="A36" s="323"/>
      <c r="B36" s="50" t="s">
        <v>53</v>
      </c>
      <c r="C36" s="51"/>
      <c r="D36" s="51"/>
      <c r="E36" s="15" t="s">
        <v>42</v>
      </c>
      <c r="F36" s="368">
        <v>4728</v>
      </c>
      <c r="G36" s="369">
        <v>4584</v>
      </c>
      <c r="H36" s="370">
        <v>15</v>
      </c>
      <c r="I36" s="371">
        <v>16</v>
      </c>
      <c r="J36" s="370">
        <v>2856</v>
      </c>
      <c r="K36" s="369">
        <v>3122</v>
      </c>
      <c r="L36" s="66"/>
      <c r="M36" s="135"/>
      <c r="N36" s="66"/>
      <c r="O36" s="124"/>
      <c r="P36" s="135"/>
      <c r="Q36" s="135"/>
      <c r="R36" s="135"/>
      <c r="S36" s="135"/>
      <c r="T36" s="135"/>
      <c r="U36" s="135"/>
      <c r="V36" s="135"/>
      <c r="W36" s="135"/>
      <c r="X36" s="137"/>
      <c r="Y36" s="137"/>
    </row>
    <row r="37" spans="1:25" ht="15.75" customHeight="1">
      <c r="A37" s="323"/>
      <c r="B37" s="8"/>
      <c r="C37" s="30" t="s">
        <v>73</v>
      </c>
      <c r="D37" s="43"/>
      <c r="E37" s="89"/>
      <c r="F37" s="223">
        <v>4234</v>
      </c>
      <c r="G37" s="363">
        <v>4050</v>
      </c>
      <c r="H37" s="257"/>
      <c r="I37" s="356"/>
      <c r="J37" s="257">
        <v>1727</v>
      </c>
      <c r="K37" s="363">
        <v>1879</v>
      </c>
      <c r="L37" s="70"/>
      <c r="M37" s="109"/>
      <c r="N37" s="70"/>
      <c r="O37" s="118"/>
      <c r="P37" s="135"/>
      <c r="Q37" s="135"/>
      <c r="R37" s="135"/>
      <c r="S37" s="135"/>
      <c r="T37" s="135"/>
      <c r="U37" s="135"/>
      <c r="V37" s="135"/>
      <c r="W37" s="135"/>
      <c r="X37" s="137"/>
      <c r="Y37" s="137"/>
    </row>
    <row r="38" spans="1:25" ht="15.75" customHeight="1">
      <c r="A38" s="323"/>
      <c r="B38" s="10"/>
      <c r="C38" s="30" t="s">
        <v>74</v>
      </c>
      <c r="D38" s="43"/>
      <c r="E38" s="89"/>
      <c r="F38" s="223">
        <v>493</v>
      </c>
      <c r="G38" s="363">
        <v>534</v>
      </c>
      <c r="H38" s="257">
        <v>15</v>
      </c>
      <c r="I38" s="356">
        <v>16</v>
      </c>
      <c r="J38" s="257">
        <v>1129</v>
      </c>
      <c r="K38" s="363">
        <v>1243</v>
      </c>
      <c r="L38" s="70"/>
      <c r="M38" s="109"/>
      <c r="N38" s="70"/>
      <c r="O38" s="118"/>
      <c r="P38" s="135"/>
      <c r="Q38" s="135"/>
      <c r="R38" s="137"/>
      <c r="S38" s="137"/>
      <c r="T38" s="135"/>
      <c r="U38" s="135"/>
      <c r="V38" s="135"/>
      <c r="W38" s="135"/>
      <c r="X38" s="137"/>
      <c r="Y38" s="137"/>
    </row>
    <row r="39" spans="1:25" ht="15.75" customHeight="1">
      <c r="A39" s="324"/>
      <c r="B39" s="11" t="s">
        <v>75</v>
      </c>
      <c r="C39" s="12"/>
      <c r="D39" s="12"/>
      <c r="E39" s="93" t="s">
        <v>108</v>
      </c>
      <c r="F39" s="384">
        <v>0</v>
      </c>
      <c r="G39" s="385">
        <v>0</v>
      </c>
      <c r="H39" s="384">
        <v>0</v>
      </c>
      <c r="I39" s="392">
        <v>0</v>
      </c>
      <c r="J39" s="384">
        <v>711</v>
      </c>
      <c r="K39" s="385">
        <v>1814</v>
      </c>
      <c r="L39" s="72">
        <f>L32-L36</f>
        <v>0</v>
      </c>
      <c r="M39" s="128">
        <f>M32-M36</f>
        <v>0</v>
      </c>
      <c r="N39" s="72">
        <f>N32-N36</f>
        <v>0</v>
      </c>
      <c r="O39" s="128">
        <f>O32-O36</f>
        <v>0</v>
      </c>
      <c r="P39" s="135"/>
      <c r="Q39" s="135"/>
      <c r="R39" s="135"/>
      <c r="S39" s="135"/>
      <c r="T39" s="135"/>
      <c r="U39" s="135"/>
      <c r="V39" s="135"/>
      <c r="W39" s="135"/>
      <c r="X39" s="137"/>
      <c r="Y39" s="137"/>
    </row>
    <row r="40" spans="1:25" ht="15.75" customHeight="1">
      <c r="A40" s="316" t="s">
        <v>86</v>
      </c>
      <c r="B40" s="50" t="s">
        <v>76</v>
      </c>
      <c r="C40" s="51"/>
      <c r="D40" s="51"/>
      <c r="E40" s="15" t="s">
        <v>44</v>
      </c>
      <c r="F40" s="368">
        <v>4281</v>
      </c>
      <c r="G40" s="369">
        <v>4149</v>
      </c>
      <c r="H40" s="370">
        <v>45</v>
      </c>
      <c r="I40" s="371">
        <v>44</v>
      </c>
      <c r="J40" s="370">
        <v>8083</v>
      </c>
      <c r="K40" s="369">
        <v>10822</v>
      </c>
      <c r="L40" s="66"/>
      <c r="M40" s="135"/>
      <c r="N40" s="66"/>
      <c r="O40" s="124"/>
      <c r="P40" s="135"/>
      <c r="Q40" s="135"/>
      <c r="R40" s="135"/>
      <c r="S40" s="135"/>
      <c r="T40" s="137"/>
      <c r="U40" s="137"/>
      <c r="V40" s="137"/>
      <c r="W40" s="137"/>
      <c r="X40" s="135"/>
      <c r="Y40" s="135"/>
    </row>
    <row r="41" spans="1:25" ht="15.75" customHeight="1">
      <c r="A41" s="325"/>
      <c r="B41" s="10"/>
      <c r="C41" s="30" t="s">
        <v>77</v>
      </c>
      <c r="D41" s="43"/>
      <c r="E41" s="89"/>
      <c r="F41" s="393">
        <v>605</v>
      </c>
      <c r="G41" s="394">
        <v>605</v>
      </c>
      <c r="H41" s="391"/>
      <c r="I41" s="395"/>
      <c r="J41" s="257">
        <v>4888</v>
      </c>
      <c r="K41" s="394">
        <v>5511</v>
      </c>
      <c r="L41" s="70"/>
      <c r="M41" s="109"/>
      <c r="N41" s="70"/>
      <c r="O41" s="118"/>
      <c r="P41" s="137"/>
      <c r="Q41" s="137"/>
      <c r="R41" s="137"/>
      <c r="S41" s="137"/>
      <c r="T41" s="137"/>
      <c r="U41" s="137"/>
      <c r="V41" s="137"/>
      <c r="W41" s="137"/>
      <c r="X41" s="135"/>
      <c r="Y41" s="135"/>
    </row>
    <row r="42" spans="1:25" ht="15.75" customHeight="1">
      <c r="A42" s="325"/>
      <c r="B42" s="50" t="s">
        <v>64</v>
      </c>
      <c r="C42" s="51"/>
      <c r="D42" s="51"/>
      <c r="E42" s="15" t="s">
        <v>45</v>
      </c>
      <c r="F42" s="368">
        <v>4281</v>
      </c>
      <c r="G42" s="369">
        <v>4149</v>
      </c>
      <c r="H42" s="370">
        <v>45</v>
      </c>
      <c r="I42" s="371">
        <v>44</v>
      </c>
      <c r="J42" s="370">
        <v>8431</v>
      </c>
      <c r="K42" s="369">
        <v>12483</v>
      </c>
      <c r="L42" s="66"/>
      <c r="M42" s="135"/>
      <c r="N42" s="66"/>
      <c r="O42" s="124"/>
      <c r="P42" s="135"/>
      <c r="Q42" s="135"/>
      <c r="R42" s="135"/>
      <c r="S42" s="135"/>
      <c r="T42" s="137"/>
      <c r="U42" s="137"/>
      <c r="V42" s="135"/>
      <c r="W42" s="135"/>
      <c r="X42" s="135"/>
      <c r="Y42" s="135"/>
    </row>
    <row r="43" spans="1:25" ht="15.75" customHeight="1">
      <c r="A43" s="325"/>
      <c r="B43" s="10"/>
      <c r="C43" s="30" t="s">
        <v>78</v>
      </c>
      <c r="D43" s="43"/>
      <c r="E43" s="89"/>
      <c r="F43" s="223">
        <v>1488</v>
      </c>
      <c r="G43" s="363">
        <v>1415</v>
      </c>
      <c r="H43" s="257">
        <v>45</v>
      </c>
      <c r="I43" s="356">
        <v>44</v>
      </c>
      <c r="J43" s="391">
        <v>7292</v>
      </c>
      <c r="K43" s="363">
        <v>11411</v>
      </c>
      <c r="L43" s="70"/>
      <c r="M43" s="109"/>
      <c r="N43" s="70"/>
      <c r="O43" s="118"/>
      <c r="P43" s="135"/>
      <c r="Q43" s="135"/>
      <c r="R43" s="137"/>
      <c r="S43" s="135"/>
      <c r="T43" s="137"/>
      <c r="U43" s="137"/>
      <c r="V43" s="135"/>
      <c r="W43" s="135"/>
      <c r="X43" s="137"/>
      <c r="Y43" s="137"/>
    </row>
    <row r="44" spans="1:25" ht="15.75" customHeight="1">
      <c r="A44" s="326"/>
      <c r="B44" s="47" t="s">
        <v>75</v>
      </c>
      <c r="C44" s="31"/>
      <c r="D44" s="31"/>
      <c r="E44" s="93" t="s">
        <v>109</v>
      </c>
      <c r="F44" s="364">
        <f>F40-F42</f>
        <v>0</v>
      </c>
      <c r="G44" s="396">
        <f aca="true" t="shared" si="5" ref="G44:O44">G40-G42</f>
        <v>0</v>
      </c>
      <c r="H44" s="364">
        <v>0</v>
      </c>
      <c r="I44" s="396">
        <v>0</v>
      </c>
      <c r="J44" s="364">
        <v>-348</v>
      </c>
      <c r="K44" s="365">
        <v>-1661</v>
      </c>
      <c r="L44" s="120">
        <f t="shared" si="5"/>
        <v>0</v>
      </c>
      <c r="M44" s="121">
        <f t="shared" si="5"/>
        <v>0</v>
      </c>
      <c r="N44" s="120">
        <f t="shared" si="5"/>
        <v>0</v>
      </c>
      <c r="O44" s="121">
        <f t="shared" si="5"/>
        <v>0</v>
      </c>
      <c r="P44" s="137"/>
      <c r="Q44" s="137"/>
      <c r="R44" s="135"/>
      <c r="S44" s="135"/>
      <c r="T44" s="137"/>
      <c r="U44" s="137"/>
      <c r="V44" s="135"/>
      <c r="W44" s="135"/>
      <c r="X44" s="135"/>
      <c r="Y44" s="135"/>
    </row>
    <row r="45" spans="1:25" ht="15.75" customHeight="1">
      <c r="A45" s="301" t="s">
        <v>87</v>
      </c>
      <c r="B45" s="25" t="s">
        <v>79</v>
      </c>
      <c r="C45" s="20"/>
      <c r="D45" s="20"/>
      <c r="E45" s="92" t="s">
        <v>110</v>
      </c>
      <c r="F45" s="397">
        <f>F39+F44</f>
        <v>0</v>
      </c>
      <c r="G45" s="398">
        <f aca="true" t="shared" si="6" ref="G45:O45">G39+G44</f>
        <v>0</v>
      </c>
      <c r="H45" s="397">
        <v>0</v>
      </c>
      <c r="I45" s="398">
        <v>0</v>
      </c>
      <c r="J45" s="397">
        <v>363</v>
      </c>
      <c r="K45" s="399">
        <v>153</v>
      </c>
      <c r="L45" s="141">
        <f t="shared" si="6"/>
        <v>0</v>
      </c>
      <c r="M45" s="142">
        <f t="shared" si="6"/>
        <v>0</v>
      </c>
      <c r="N45" s="141">
        <f t="shared" si="6"/>
        <v>0</v>
      </c>
      <c r="O45" s="142">
        <f t="shared" si="6"/>
        <v>0</v>
      </c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1:25" ht="15.75" customHeight="1">
      <c r="A46" s="302"/>
      <c r="B46" s="44" t="s">
        <v>80</v>
      </c>
      <c r="C46" s="43"/>
      <c r="D46" s="43"/>
      <c r="E46" s="43"/>
      <c r="F46" s="393"/>
      <c r="G46" s="400"/>
      <c r="H46" s="391"/>
      <c r="I46" s="401"/>
      <c r="J46" s="391">
        <v>363</v>
      </c>
      <c r="K46" s="394">
        <v>153</v>
      </c>
      <c r="L46" s="70"/>
      <c r="M46" s="109"/>
      <c r="N46" s="139"/>
      <c r="O46" s="119"/>
      <c r="P46" s="137"/>
      <c r="Q46" s="137"/>
      <c r="R46" s="137"/>
      <c r="S46" s="137"/>
      <c r="T46" s="137"/>
      <c r="U46" s="137"/>
      <c r="V46" s="137"/>
      <c r="W46" s="137"/>
      <c r="X46" s="137"/>
      <c r="Y46" s="137"/>
    </row>
    <row r="47" spans="1:25" ht="15.75" customHeight="1">
      <c r="A47" s="302"/>
      <c r="B47" s="44" t="s">
        <v>81</v>
      </c>
      <c r="C47" s="43"/>
      <c r="D47" s="43"/>
      <c r="E47" s="43"/>
      <c r="F47" s="69"/>
      <c r="G47" s="118"/>
      <c r="H47" s="70"/>
      <c r="I47" s="110"/>
      <c r="J47" s="70"/>
      <c r="K47" s="111"/>
      <c r="L47" s="70"/>
      <c r="M47" s="109"/>
      <c r="N47" s="70"/>
      <c r="O47" s="118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spans="1:25" ht="15.75" customHeight="1">
      <c r="A48" s="303"/>
      <c r="B48" s="47" t="s">
        <v>82</v>
      </c>
      <c r="C48" s="31"/>
      <c r="D48" s="31"/>
      <c r="E48" s="31"/>
      <c r="F48" s="73"/>
      <c r="G48" s="143"/>
      <c r="H48" s="73"/>
      <c r="I48" s="144"/>
      <c r="J48" s="73"/>
      <c r="K48" s="145"/>
      <c r="L48" s="73"/>
      <c r="M48" s="143"/>
      <c r="N48" s="73"/>
      <c r="O48" s="128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F6:G6"/>
    <mergeCell ref="H6:I6"/>
    <mergeCell ref="A45:A48"/>
    <mergeCell ref="A6:E7"/>
    <mergeCell ref="A30:E31"/>
    <mergeCell ref="A8:A18"/>
    <mergeCell ref="A19:A27"/>
    <mergeCell ref="E25:E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1">
      <selection activeCell="D17" sqref="D17:E17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97" t="s">
        <v>248</v>
      </c>
      <c r="F1" s="1"/>
    </row>
    <row r="3" ht="14.25">
      <c r="A3" s="27" t="s">
        <v>112</v>
      </c>
    </row>
    <row r="5" spans="1:5" ht="13.5">
      <c r="A5" s="58" t="s">
        <v>224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225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92" t="s">
        <v>88</v>
      </c>
      <c r="B9" s="292" t="s">
        <v>90</v>
      </c>
      <c r="C9" s="55" t="s">
        <v>4</v>
      </c>
      <c r="D9" s="56"/>
      <c r="E9" s="56"/>
      <c r="F9" s="65">
        <v>324264</v>
      </c>
      <c r="G9" s="74">
        <f>F9/$F$27*100</f>
        <v>35.08970890596256</v>
      </c>
      <c r="H9" s="65">
        <v>308658</v>
      </c>
      <c r="I9" s="254">
        <f aca="true" t="shared" si="0" ref="I9:I45">(F9/H9-1)*100</f>
        <v>5.05608148824912</v>
      </c>
    </row>
    <row r="10" spans="1:9" ht="18" customHeight="1">
      <c r="A10" s="293"/>
      <c r="B10" s="293"/>
      <c r="C10" s="7"/>
      <c r="D10" s="52" t="s">
        <v>23</v>
      </c>
      <c r="E10" s="53"/>
      <c r="F10" s="67">
        <v>125379</v>
      </c>
      <c r="G10" s="75">
        <f aca="true" t="shared" si="1" ref="G10:G27">F10/$F$27*100</f>
        <v>13.567687479709988</v>
      </c>
      <c r="H10" s="262">
        <v>121526</v>
      </c>
      <c r="I10" s="83">
        <f t="shared" si="0"/>
        <v>3.170514951532999</v>
      </c>
    </row>
    <row r="11" spans="1:9" ht="18" customHeight="1">
      <c r="A11" s="293"/>
      <c r="B11" s="293"/>
      <c r="C11" s="7"/>
      <c r="D11" s="16"/>
      <c r="E11" s="23" t="s">
        <v>24</v>
      </c>
      <c r="F11" s="69">
        <v>94714</v>
      </c>
      <c r="G11" s="76">
        <f t="shared" si="1"/>
        <v>10.249323666269884</v>
      </c>
      <c r="H11" s="263">
        <v>94381</v>
      </c>
      <c r="I11" s="82">
        <f t="shared" si="0"/>
        <v>0.3528252508449903</v>
      </c>
    </row>
    <row r="12" spans="1:9" ht="18" customHeight="1">
      <c r="A12" s="293"/>
      <c r="B12" s="293"/>
      <c r="C12" s="7"/>
      <c r="D12" s="16"/>
      <c r="E12" s="23" t="s">
        <v>25</v>
      </c>
      <c r="F12" s="69">
        <v>14527</v>
      </c>
      <c r="G12" s="76">
        <f t="shared" si="1"/>
        <v>1.5720160155827292</v>
      </c>
      <c r="H12" s="263">
        <v>12579</v>
      </c>
      <c r="I12" s="82">
        <f t="shared" si="0"/>
        <v>15.486127673105976</v>
      </c>
    </row>
    <row r="13" spans="1:9" ht="18" customHeight="1">
      <c r="A13" s="293"/>
      <c r="B13" s="293"/>
      <c r="C13" s="7"/>
      <c r="D13" s="33"/>
      <c r="E13" s="23" t="s">
        <v>26</v>
      </c>
      <c r="F13" s="69">
        <v>2008</v>
      </c>
      <c r="G13" s="76">
        <f t="shared" si="1"/>
        <v>0.21729250081160048</v>
      </c>
      <c r="H13" s="263">
        <v>2215</v>
      </c>
      <c r="I13" s="82">
        <f t="shared" si="0"/>
        <v>-9.345372460496614</v>
      </c>
    </row>
    <row r="14" spans="1:9" ht="18" customHeight="1">
      <c r="A14" s="293"/>
      <c r="B14" s="293"/>
      <c r="C14" s="7"/>
      <c r="D14" s="61" t="s">
        <v>27</v>
      </c>
      <c r="E14" s="51"/>
      <c r="F14" s="65">
        <v>62782</v>
      </c>
      <c r="G14" s="74">
        <f t="shared" si="1"/>
        <v>6.793853479060708</v>
      </c>
      <c r="H14" s="264">
        <v>57817</v>
      </c>
      <c r="I14" s="81">
        <f t="shared" si="0"/>
        <v>8.587439680370835</v>
      </c>
    </row>
    <row r="15" spans="1:9" ht="18" customHeight="1">
      <c r="A15" s="293"/>
      <c r="B15" s="293"/>
      <c r="C15" s="7"/>
      <c r="D15" s="16"/>
      <c r="E15" s="23" t="s">
        <v>28</v>
      </c>
      <c r="F15" s="69">
        <v>3515</v>
      </c>
      <c r="G15" s="76">
        <f t="shared" si="1"/>
        <v>0.3803700898171194</v>
      </c>
      <c r="H15" s="263">
        <v>3333</v>
      </c>
      <c r="I15" s="82">
        <f t="shared" si="0"/>
        <v>5.460546054605464</v>
      </c>
    </row>
    <row r="16" spans="1:9" ht="18" customHeight="1">
      <c r="A16" s="293"/>
      <c r="B16" s="293"/>
      <c r="C16" s="7"/>
      <c r="D16" s="16"/>
      <c r="E16" s="29" t="s">
        <v>29</v>
      </c>
      <c r="F16" s="67">
        <v>59267</v>
      </c>
      <c r="G16" s="75">
        <f t="shared" si="1"/>
        <v>6.413483389243588</v>
      </c>
      <c r="H16" s="262">
        <v>54484</v>
      </c>
      <c r="I16" s="83">
        <f t="shared" si="0"/>
        <v>8.778724029072759</v>
      </c>
    </row>
    <row r="17" spans="1:9" ht="18" customHeight="1">
      <c r="A17" s="293"/>
      <c r="B17" s="293"/>
      <c r="C17" s="7"/>
      <c r="D17" s="297" t="s">
        <v>30</v>
      </c>
      <c r="E17" s="345"/>
      <c r="F17" s="67">
        <v>66791</v>
      </c>
      <c r="G17" s="75">
        <f t="shared" si="1"/>
        <v>7.227680986906179</v>
      </c>
      <c r="H17" s="262">
        <v>57106</v>
      </c>
      <c r="I17" s="83">
        <f t="shared" si="0"/>
        <v>16.95968899940461</v>
      </c>
    </row>
    <row r="18" spans="1:9" ht="18" customHeight="1">
      <c r="A18" s="293"/>
      <c r="B18" s="293"/>
      <c r="C18" s="7"/>
      <c r="D18" s="297" t="s">
        <v>94</v>
      </c>
      <c r="E18" s="298"/>
      <c r="F18" s="69">
        <v>6678</v>
      </c>
      <c r="G18" s="76">
        <f t="shared" si="1"/>
        <v>0.7226490639541175</v>
      </c>
      <c r="H18" s="263">
        <v>6550</v>
      </c>
      <c r="I18" s="82">
        <f t="shared" si="0"/>
        <v>1.9541984732824424</v>
      </c>
    </row>
    <row r="19" spans="1:9" ht="18" customHeight="1">
      <c r="A19" s="293"/>
      <c r="B19" s="293"/>
      <c r="C19" s="10"/>
      <c r="D19" s="297" t="s">
        <v>95</v>
      </c>
      <c r="E19" s="298"/>
      <c r="F19" s="69">
        <v>0</v>
      </c>
      <c r="G19" s="76">
        <f t="shared" si="1"/>
        <v>0</v>
      </c>
      <c r="H19" s="232">
        <v>0</v>
      </c>
      <c r="I19" s="82">
        <v>0</v>
      </c>
    </row>
    <row r="20" spans="1:9" ht="18" customHeight="1">
      <c r="A20" s="293"/>
      <c r="B20" s="293"/>
      <c r="C20" s="44" t="s">
        <v>5</v>
      </c>
      <c r="D20" s="43"/>
      <c r="E20" s="43"/>
      <c r="F20" s="69">
        <v>55971</v>
      </c>
      <c r="G20" s="76">
        <f t="shared" si="1"/>
        <v>6.056812033329726</v>
      </c>
      <c r="H20" s="69">
        <v>47230</v>
      </c>
      <c r="I20" s="82">
        <f t="shared" si="0"/>
        <v>18.507304679229296</v>
      </c>
    </row>
    <row r="21" spans="1:9" ht="18" customHeight="1">
      <c r="A21" s="293"/>
      <c r="B21" s="293"/>
      <c r="C21" s="44" t="s">
        <v>6</v>
      </c>
      <c r="D21" s="43"/>
      <c r="E21" s="43"/>
      <c r="F21" s="69">
        <v>186563</v>
      </c>
      <c r="G21" s="76">
        <f t="shared" si="1"/>
        <v>20.18861595065469</v>
      </c>
      <c r="H21" s="69">
        <v>186758</v>
      </c>
      <c r="I21" s="82">
        <f t="shared" si="0"/>
        <v>-0.10441319782820147</v>
      </c>
    </row>
    <row r="22" spans="1:9" ht="18" customHeight="1">
      <c r="A22" s="293"/>
      <c r="B22" s="293"/>
      <c r="C22" s="44" t="s">
        <v>31</v>
      </c>
      <c r="D22" s="43"/>
      <c r="E22" s="43"/>
      <c r="F22" s="69">
        <v>10959</v>
      </c>
      <c r="G22" s="76">
        <f t="shared" si="1"/>
        <v>1.1859106157342278</v>
      </c>
      <c r="H22" s="69">
        <v>9088</v>
      </c>
      <c r="I22" s="82">
        <f t="shared" si="0"/>
        <v>20.587588028169023</v>
      </c>
    </row>
    <row r="23" spans="1:9" ht="18" customHeight="1">
      <c r="A23" s="293"/>
      <c r="B23" s="293"/>
      <c r="C23" s="44" t="s">
        <v>7</v>
      </c>
      <c r="D23" s="43"/>
      <c r="E23" s="43"/>
      <c r="F23" s="69">
        <v>103868</v>
      </c>
      <c r="G23" s="76">
        <f t="shared" si="1"/>
        <v>11.239909100746672</v>
      </c>
      <c r="H23" s="69">
        <v>120635</v>
      </c>
      <c r="I23" s="82">
        <f t="shared" si="0"/>
        <v>-13.898951382268832</v>
      </c>
    </row>
    <row r="24" spans="1:9" ht="18" customHeight="1">
      <c r="A24" s="293"/>
      <c r="B24" s="293"/>
      <c r="C24" s="44" t="s">
        <v>32</v>
      </c>
      <c r="D24" s="43"/>
      <c r="E24" s="43"/>
      <c r="F24" s="69">
        <v>5384</v>
      </c>
      <c r="G24" s="76">
        <f t="shared" si="1"/>
        <v>0.5826209284709447</v>
      </c>
      <c r="H24" s="69">
        <v>3515</v>
      </c>
      <c r="I24" s="82">
        <f t="shared" si="0"/>
        <v>53.172119487908965</v>
      </c>
    </row>
    <row r="25" spans="1:9" ht="18" customHeight="1">
      <c r="A25" s="293"/>
      <c r="B25" s="293"/>
      <c r="C25" s="44" t="s">
        <v>8</v>
      </c>
      <c r="D25" s="43"/>
      <c r="E25" s="43"/>
      <c r="F25" s="69">
        <v>151000</v>
      </c>
      <c r="G25" s="76">
        <f t="shared" si="1"/>
        <v>16.340222919597448</v>
      </c>
      <c r="H25" s="69">
        <v>161098</v>
      </c>
      <c r="I25" s="82">
        <f t="shared" si="0"/>
        <v>-6.268234242510773</v>
      </c>
    </row>
    <row r="26" spans="1:9" ht="18" customHeight="1">
      <c r="A26" s="293"/>
      <c r="B26" s="293"/>
      <c r="C26" s="45" t="s">
        <v>9</v>
      </c>
      <c r="D26" s="46"/>
      <c r="E26" s="46"/>
      <c r="F26" s="71">
        <v>86091</v>
      </c>
      <c r="G26" s="77">
        <f t="shared" si="1"/>
        <v>9.316199545503734</v>
      </c>
      <c r="H26" s="71">
        <v>85399</v>
      </c>
      <c r="I26" s="255">
        <f t="shared" si="0"/>
        <v>0.8103139381023139</v>
      </c>
    </row>
    <row r="27" spans="1:9" ht="18" customHeight="1">
      <c r="A27" s="293"/>
      <c r="B27" s="294"/>
      <c r="C27" s="47" t="s">
        <v>10</v>
      </c>
      <c r="D27" s="31"/>
      <c r="E27" s="31"/>
      <c r="F27" s="72">
        <f>SUM(F9,F20:F26)</f>
        <v>924100</v>
      </c>
      <c r="G27" s="78">
        <f t="shared" si="1"/>
        <v>100</v>
      </c>
      <c r="H27" s="72">
        <f>SUM(H9,H20:H26)</f>
        <v>922381</v>
      </c>
      <c r="I27" s="80">
        <f t="shared" si="0"/>
        <v>0.1863655040595935</v>
      </c>
    </row>
    <row r="28" spans="1:9" ht="18" customHeight="1">
      <c r="A28" s="293"/>
      <c r="B28" s="292" t="s">
        <v>89</v>
      </c>
      <c r="C28" s="55" t="s">
        <v>11</v>
      </c>
      <c r="D28" s="56"/>
      <c r="E28" s="56"/>
      <c r="F28" s="65">
        <v>470460</v>
      </c>
      <c r="G28" s="74">
        <f aca="true" t="shared" si="2" ref="G28:G45">F28/$F$45*100</f>
        <v>51.70537847598491</v>
      </c>
      <c r="H28" s="65">
        <v>455165</v>
      </c>
      <c r="I28" s="81">
        <f t="shared" si="0"/>
        <v>3.3603198839981196</v>
      </c>
    </row>
    <row r="29" spans="1:9" ht="18" customHeight="1">
      <c r="A29" s="293"/>
      <c r="B29" s="293"/>
      <c r="C29" s="7"/>
      <c r="D29" s="30" t="s">
        <v>12</v>
      </c>
      <c r="E29" s="43"/>
      <c r="F29" s="69">
        <v>288678</v>
      </c>
      <c r="G29" s="76">
        <f t="shared" si="2"/>
        <v>31.72683171298382</v>
      </c>
      <c r="H29" s="69">
        <v>281721</v>
      </c>
      <c r="I29" s="82">
        <f t="shared" si="0"/>
        <v>2.469464470167293</v>
      </c>
    </row>
    <row r="30" spans="1:9" ht="18" customHeight="1">
      <c r="A30" s="293"/>
      <c r="B30" s="293"/>
      <c r="C30" s="7"/>
      <c r="D30" s="30" t="s">
        <v>33</v>
      </c>
      <c r="E30" s="43"/>
      <c r="F30" s="69">
        <v>25106</v>
      </c>
      <c r="G30" s="76">
        <f t="shared" si="2"/>
        <v>2.7592467627812716</v>
      </c>
      <c r="H30" s="69">
        <v>26176</v>
      </c>
      <c r="I30" s="82">
        <f t="shared" si="0"/>
        <v>-4.087713936430315</v>
      </c>
    </row>
    <row r="31" spans="1:9" ht="18" customHeight="1">
      <c r="A31" s="293"/>
      <c r="B31" s="293"/>
      <c r="C31" s="19"/>
      <c r="D31" s="30" t="s">
        <v>13</v>
      </c>
      <c r="E31" s="43"/>
      <c r="F31" s="69">
        <v>156675</v>
      </c>
      <c r="G31" s="76">
        <f t="shared" si="2"/>
        <v>17.219190096341737</v>
      </c>
      <c r="H31" s="69">
        <v>147268</v>
      </c>
      <c r="I31" s="82">
        <f t="shared" si="0"/>
        <v>6.387674172257385</v>
      </c>
    </row>
    <row r="32" spans="1:9" ht="18" customHeight="1">
      <c r="A32" s="293"/>
      <c r="B32" s="293"/>
      <c r="C32" s="50" t="s">
        <v>14</v>
      </c>
      <c r="D32" s="51"/>
      <c r="E32" s="51"/>
      <c r="F32" s="65">
        <v>333053</v>
      </c>
      <c r="G32" s="74">
        <f t="shared" si="2"/>
        <v>36.60381630226205</v>
      </c>
      <c r="H32" s="65">
        <v>346353</v>
      </c>
      <c r="I32" s="81">
        <f t="shared" si="0"/>
        <v>-3.8400129347804124</v>
      </c>
    </row>
    <row r="33" spans="1:9" ht="18" customHeight="1">
      <c r="A33" s="293"/>
      <c r="B33" s="293"/>
      <c r="C33" s="7"/>
      <c r="D33" s="30" t="s">
        <v>15</v>
      </c>
      <c r="E33" s="43"/>
      <c r="F33" s="69">
        <v>25147</v>
      </c>
      <c r="G33" s="76">
        <f t="shared" si="2"/>
        <v>2.7637528217820693</v>
      </c>
      <c r="H33" s="69">
        <v>24602</v>
      </c>
      <c r="I33" s="82">
        <f t="shared" si="0"/>
        <v>2.2152670514592243</v>
      </c>
    </row>
    <row r="34" spans="1:9" ht="18" customHeight="1">
      <c r="A34" s="293"/>
      <c r="B34" s="293"/>
      <c r="C34" s="7"/>
      <c r="D34" s="30" t="s">
        <v>34</v>
      </c>
      <c r="E34" s="43"/>
      <c r="F34" s="69">
        <v>11265</v>
      </c>
      <c r="G34" s="76">
        <f t="shared" si="2"/>
        <v>1.2380671864387407</v>
      </c>
      <c r="H34" s="69">
        <v>10045</v>
      </c>
      <c r="I34" s="82">
        <f t="shared" si="0"/>
        <v>12.145345943255359</v>
      </c>
    </row>
    <row r="35" spans="1:9" ht="18" customHeight="1">
      <c r="A35" s="293"/>
      <c r="B35" s="293"/>
      <c r="C35" s="7"/>
      <c r="D35" s="30" t="s">
        <v>35</v>
      </c>
      <c r="E35" s="43"/>
      <c r="F35" s="69">
        <v>235187</v>
      </c>
      <c r="G35" s="76">
        <f t="shared" si="2"/>
        <v>25.847963371235515</v>
      </c>
      <c r="H35" s="69">
        <v>245296</v>
      </c>
      <c r="I35" s="82">
        <f t="shared" si="0"/>
        <v>-4.121143434870522</v>
      </c>
    </row>
    <row r="36" spans="1:9" ht="18" customHeight="1">
      <c r="A36" s="293"/>
      <c r="B36" s="293"/>
      <c r="C36" s="7"/>
      <c r="D36" s="30" t="s">
        <v>36</v>
      </c>
      <c r="E36" s="43"/>
      <c r="F36" s="69">
        <v>3323</v>
      </c>
      <c r="G36" s="76">
        <f t="shared" si="2"/>
        <v>0.36521058682076657</v>
      </c>
      <c r="H36" s="69">
        <v>2607</v>
      </c>
      <c r="I36" s="82">
        <f t="shared" si="0"/>
        <v>27.464518603759114</v>
      </c>
    </row>
    <row r="37" spans="1:9" ht="18" customHeight="1">
      <c r="A37" s="293"/>
      <c r="B37" s="293"/>
      <c r="C37" s="7"/>
      <c r="D37" s="30" t="s">
        <v>16</v>
      </c>
      <c r="E37" s="43"/>
      <c r="F37" s="69">
        <v>29856</v>
      </c>
      <c r="G37" s="76">
        <f t="shared" si="2"/>
        <v>3.281290183605419</v>
      </c>
      <c r="H37" s="69">
        <v>30824</v>
      </c>
      <c r="I37" s="82">
        <f t="shared" si="0"/>
        <v>-3.1404100700752613</v>
      </c>
    </row>
    <row r="38" spans="1:9" ht="18" customHeight="1">
      <c r="A38" s="293"/>
      <c r="B38" s="293"/>
      <c r="C38" s="19"/>
      <c r="D38" s="30" t="s">
        <v>37</v>
      </c>
      <c r="E38" s="43"/>
      <c r="F38" s="69">
        <v>28275</v>
      </c>
      <c r="G38" s="76">
        <f t="shared" si="2"/>
        <v>3.107532152379529</v>
      </c>
      <c r="H38" s="69">
        <v>32979</v>
      </c>
      <c r="I38" s="82">
        <f t="shared" si="0"/>
        <v>-14.263622305103251</v>
      </c>
    </row>
    <row r="39" spans="1:9" ht="18" customHeight="1">
      <c r="A39" s="293"/>
      <c r="B39" s="293"/>
      <c r="C39" s="50" t="s">
        <v>17</v>
      </c>
      <c r="D39" s="51"/>
      <c r="E39" s="51"/>
      <c r="F39" s="65">
        <v>106373</v>
      </c>
      <c r="G39" s="74">
        <f t="shared" si="2"/>
        <v>11.690805221753054</v>
      </c>
      <c r="H39" s="65">
        <v>107446</v>
      </c>
      <c r="I39" s="81">
        <f t="shared" si="0"/>
        <v>-0.9986411778940107</v>
      </c>
    </row>
    <row r="40" spans="1:9" ht="18" customHeight="1">
      <c r="A40" s="293"/>
      <c r="B40" s="293"/>
      <c r="C40" s="7"/>
      <c r="D40" s="52" t="s">
        <v>18</v>
      </c>
      <c r="E40" s="53"/>
      <c r="F40" s="67">
        <v>103268</v>
      </c>
      <c r="G40" s="75">
        <f t="shared" si="2"/>
        <v>11.349553680351166</v>
      </c>
      <c r="H40" s="67">
        <v>106063</v>
      </c>
      <c r="I40" s="83">
        <f t="shared" si="0"/>
        <v>-2.6352262334650156</v>
      </c>
    </row>
    <row r="41" spans="1:9" ht="18" customHeight="1">
      <c r="A41" s="293"/>
      <c r="B41" s="293"/>
      <c r="C41" s="7"/>
      <c r="D41" s="16"/>
      <c r="E41" s="99" t="s">
        <v>92</v>
      </c>
      <c r="F41" s="69">
        <v>51997</v>
      </c>
      <c r="G41" s="76">
        <f t="shared" si="2"/>
        <v>5.714671947914354</v>
      </c>
      <c r="H41" s="69">
        <v>58399</v>
      </c>
      <c r="I41" s="84">
        <f t="shared" si="0"/>
        <v>-10.962516481446604</v>
      </c>
    </row>
    <row r="42" spans="1:9" ht="18" customHeight="1">
      <c r="A42" s="293"/>
      <c r="B42" s="293"/>
      <c r="C42" s="7"/>
      <c r="D42" s="33"/>
      <c r="E42" s="32" t="s">
        <v>38</v>
      </c>
      <c r="F42" s="69">
        <v>38978</v>
      </c>
      <c r="G42" s="76">
        <f t="shared" si="2"/>
        <v>4.283833359343918</v>
      </c>
      <c r="H42" s="69">
        <v>35624</v>
      </c>
      <c r="I42" s="84">
        <f t="shared" si="0"/>
        <v>9.415001122838529</v>
      </c>
    </row>
    <row r="43" spans="1:9" ht="18" customHeight="1">
      <c r="A43" s="293"/>
      <c r="B43" s="293"/>
      <c r="C43" s="7"/>
      <c r="D43" s="30" t="s">
        <v>39</v>
      </c>
      <c r="E43" s="54"/>
      <c r="F43" s="69">
        <v>3105</v>
      </c>
      <c r="G43" s="76">
        <f t="shared" si="2"/>
        <v>0.3412515414018899</v>
      </c>
      <c r="H43" s="69">
        <v>1383</v>
      </c>
      <c r="I43" s="146">
        <f t="shared" si="0"/>
        <v>124.5119305856833</v>
      </c>
    </row>
    <row r="44" spans="1:9" ht="18" customHeight="1">
      <c r="A44" s="293"/>
      <c r="B44" s="293"/>
      <c r="C44" s="11"/>
      <c r="D44" s="48" t="s">
        <v>40</v>
      </c>
      <c r="E44" s="49"/>
      <c r="F44" s="72">
        <v>0</v>
      </c>
      <c r="G44" s="78">
        <f t="shared" si="2"/>
        <v>0</v>
      </c>
      <c r="H44" s="72">
        <v>0</v>
      </c>
      <c r="I44" s="79">
        <v>0</v>
      </c>
    </row>
    <row r="45" spans="1:9" ht="18" customHeight="1">
      <c r="A45" s="294"/>
      <c r="B45" s="294"/>
      <c r="C45" s="11" t="s">
        <v>19</v>
      </c>
      <c r="D45" s="12"/>
      <c r="E45" s="12"/>
      <c r="F45" s="73">
        <f>SUM(F28,F32,F39)</f>
        <v>909886</v>
      </c>
      <c r="G45" s="78">
        <f t="shared" si="2"/>
        <v>100</v>
      </c>
      <c r="H45" s="73">
        <f>SUM(H28,H32,H39)</f>
        <v>908964</v>
      </c>
      <c r="I45" s="147">
        <f t="shared" si="0"/>
        <v>0.10143416020875762</v>
      </c>
    </row>
    <row r="46" ht="13.5">
      <c r="A46" s="100" t="s">
        <v>20</v>
      </c>
    </row>
    <row r="47" ht="13.5">
      <c r="A47" s="101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25">
      <selection activeCell="C6" sqref="C6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48" t="s">
        <v>0</v>
      </c>
      <c r="B1" s="148"/>
      <c r="C1" s="97" t="s">
        <v>248</v>
      </c>
      <c r="D1" s="149"/>
      <c r="E1" s="149"/>
    </row>
    <row r="4" ht="13.5">
      <c r="A4" s="150" t="s">
        <v>114</v>
      </c>
    </row>
    <row r="5" ht="13.5">
      <c r="I5" s="14" t="s">
        <v>115</v>
      </c>
    </row>
    <row r="6" spans="1:9" s="155" customFormat="1" ht="29.25" customHeight="1">
      <c r="A6" s="151" t="s">
        <v>116</v>
      </c>
      <c r="B6" s="152"/>
      <c r="C6" s="152"/>
      <c r="D6" s="153"/>
      <c r="E6" s="154" t="s">
        <v>217</v>
      </c>
      <c r="F6" s="154" t="s">
        <v>218</v>
      </c>
      <c r="G6" s="154" t="s">
        <v>219</v>
      </c>
      <c r="H6" s="154" t="s">
        <v>220</v>
      </c>
      <c r="I6" s="154" t="s">
        <v>226</v>
      </c>
    </row>
    <row r="7" spans="1:9" ht="27" customHeight="1">
      <c r="A7" s="346" t="s">
        <v>117</v>
      </c>
      <c r="B7" s="55" t="s">
        <v>118</v>
      </c>
      <c r="C7" s="56"/>
      <c r="D7" s="88" t="s">
        <v>119</v>
      </c>
      <c r="E7" s="156">
        <v>961534</v>
      </c>
      <c r="F7" s="156">
        <v>921438</v>
      </c>
      <c r="G7" s="156">
        <v>900106</v>
      </c>
      <c r="H7" s="156">
        <v>922381</v>
      </c>
      <c r="I7" s="156">
        <v>924100</v>
      </c>
    </row>
    <row r="8" spans="1:9" ht="27" customHeight="1">
      <c r="A8" s="293"/>
      <c r="B8" s="9"/>
      <c r="C8" s="30" t="s">
        <v>120</v>
      </c>
      <c r="D8" s="86" t="s">
        <v>42</v>
      </c>
      <c r="E8" s="158">
        <v>533730</v>
      </c>
      <c r="F8" s="157">
        <v>532178</v>
      </c>
      <c r="G8" s="158">
        <v>531067</v>
      </c>
      <c r="H8" s="158">
        <v>544444</v>
      </c>
      <c r="I8" s="158">
        <v>568456</v>
      </c>
    </row>
    <row r="9" spans="1:9" ht="27" customHeight="1">
      <c r="A9" s="293"/>
      <c r="B9" s="44" t="s">
        <v>121</v>
      </c>
      <c r="C9" s="43"/>
      <c r="D9" s="89"/>
      <c r="E9" s="160">
        <v>945113</v>
      </c>
      <c r="F9" s="159">
        <v>912066</v>
      </c>
      <c r="G9" s="160">
        <v>887501</v>
      </c>
      <c r="H9" s="160">
        <v>908964</v>
      </c>
      <c r="I9" s="160">
        <v>909885</v>
      </c>
    </row>
    <row r="10" spans="1:9" ht="27" customHeight="1">
      <c r="A10" s="293"/>
      <c r="B10" s="44" t="s">
        <v>122</v>
      </c>
      <c r="C10" s="43"/>
      <c r="D10" s="89"/>
      <c r="E10" s="160">
        <v>16421</v>
      </c>
      <c r="F10" s="159">
        <v>9372</v>
      </c>
      <c r="G10" s="160">
        <v>12605</v>
      </c>
      <c r="H10" s="160">
        <v>13417</v>
      </c>
      <c r="I10" s="160">
        <v>14215</v>
      </c>
    </row>
    <row r="11" spans="1:9" ht="27" customHeight="1">
      <c r="A11" s="293"/>
      <c r="B11" s="44" t="s">
        <v>123</v>
      </c>
      <c r="C11" s="43"/>
      <c r="D11" s="89"/>
      <c r="E11" s="160">
        <v>10936</v>
      </c>
      <c r="F11" s="159">
        <v>6512</v>
      </c>
      <c r="G11" s="160">
        <v>9894</v>
      </c>
      <c r="H11" s="160">
        <v>9322</v>
      </c>
      <c r="I11" s="160">
        <v>9639</v>
      </c>
    </row>
    <row r="12" spans="1:9" ht="27" customHeight="1">
      <c r="A12" s="293"/>
      <c r="B12" s="44" t="s">
        <v>124</v>
      </c>
      <c r="C12" s="43"/>
      <c r="D12" s="89"/>
      <c r="E12" s="160">
        <v>5485</v>
      </c>
      <c r="F12" s="159">
        <v>2860</v>
      </c>
      <c r="G12" s="160">
        <v>2711</v>
      </c>
      <c r="H12" s="160">
        <v>4095</v>
      </c>
      <c r="I12" s="160">
        <v>4576</v>
      </c>
    </row>
    <row r="13" spans="1:9" ht="27" customHeight="1">
      <c r="A13" s="293"/>
      <c r="B13" s="44" t="s">
        <v>125</v>
      </c>
      <c r="C13" s="43"/>
      <c r="D13" s="94"/>
      <c r="E13" s="162">
        <v>3086</v>
      </c>
      <c r="F13" s="161">
        <v>-2625</v>
      </c>
      <c r="G13" s="162">
        <v>-149</v>
      </c>
      <c r="H13" s="162">
        <v>1384</v>
      </c>
      <c r="I13" s="162">
        <v>481</v>
      </c>
    </row>
    <row r="14" spans="1:9" ht="27" customHeight="1">
      <c r="A14" s="293"/>
      <c r="B14" s="96" t="s">
        <v>126</v>
      </c>
      <c r="C14" s="53"/>
      <c r="D14" s="94"/>
      <c r="E14" s="162">
        <v>0</v>
      </c>
      <c r="F14" s="161">
        <v>0</v>
      </c>
      <c r="G14" s="162">
        <v>400</v>
      </c>
      <c r="H14" s="162">
        <v>0</v>
      </c>
      <c r="I14" s="162">
        <v>0</v>
      </c>
    </row>
    <row r="15" spans="1:9" ht="27" customHeight="1">
      <c r="A15" s="293"/>
      <c r="B15" s="45" t="s">
        <v>127</v>
      </c>
      <c r="C15" s="46"/>
      <c r="D15" s="163"/>
      <c r="E15" s="165">
        <v>2787</v>
      </c>
      <c r="F15" s="164">
        <v>1538</v>
      </c>
      <c r="G15" s="165">
        <v>1467</v>
      </c>
      <c r="H15" s="165">
        <v>6710</v>
      </c>
      <c r="I15" s="165">
        <v>7169</v>
      </c>
    </row>
    <row r="16" spans="1:9" ht="27" customHeight="1">
      <c r="A16" s="293"/>
      <c r="B16" s="166" t="s">
        <v>128</v>
      </c>
      <c r="C16" s="167"/>
      <c r="D16" s="168" t="s">
        <v>43</v>
      </c>
      <c r="E16" s="170">
        <v>148225</v>
      </c>
      <c r="F16" s="169">
        <v>142867</v>
      </c>
      <c r="G16" s="170">
        <v>134326</v>
      </c>
      <c r="H16" s="170">
        <v>144649</v>
      </c>
      <c r="I16" s="170">
        <v>153844</v>
      </c>
    </row>
    <row r="17" spans="1:9" ht="27" customHeight="1">
      <c r="A17" s="293"/>
      <c r="B17" s="44" t="s">
        <v>129</v>
      </c>
      <c r="C17" s="43"/>
      <c r="D17" s="86" t="s">
        <v>44</v>
      </c>
      <c r="E17" s="160">
        <v>87380</v>
      </c>
      <c r="F17" s="159">
        <v>98292</v>
      </c>
      <c r="G17" s="160">
        <v>82502</v>
      </c>
      <c r="H17" s="160">
        <v>87883</v>
      </c>
      <c r="I17" s="160">
        <v>84610</v>
      </c>
    </row>
    <row r="18" spans="1:9" ht="27" customHeight="1">
      <c r="A18" s="293"/>
      <c r="B18" s="44" t="s">
        <v>130</v>
      </c>
      <c r="C18" s="43"/>
      <c r="D18" s="86" t="s">
        <v>45</v>
      </c>
      <c r="E18" s="160">
        <v>2011725</v>
      </c>
      <c r="F18" s="159">
        <v>2041692</v>
      </c>
      <c r="G18" s="160">
        <v>2081722</v>
      </c>
      <c r="H18" s="160">
        <v>2128351</v>
      </c>
      <c r="I18" s="160">
        <v>2153988</v>
      </c>
    </row>
    <row r="19" spans="1:9" ht="27" customHeight="1">
      <c r="A19" s="293"/>
      <c r="B19" s="44" t="s">
        <v>131</v>
      </c>
      <c r="C19" s="43"/>
      <c r="D19" s="86" t="s">
        <v>132</v>
      </c>
      <c r="E19" s="159">
        <f>E17+E18-E16</f>
        <v>1950880</v>
      </c>
      <c r="F19" s="159">
        <f>F17+F18-F16</f>
        <v>1997117</v>
      </c>
      <c r="G19" s="159">
        <f>G17+G18-G16</f>
        <v>2029898</v>
      </c>
      <c r="H19" s="159">
        <f>H17+H18-H16</f>
        <v>2071585</v>
      </c>
      <c r="I19" s="159">
        <v>2084754</v>
      </c>
    </row>
    <row r="20" spans="1:9" ht="27" customHeight="1">
      <c r="A20" s="293"/>
      <c r="B20" s="44" t="s">
        <v>133</v>
      </c>
      <c r="C20" s="43"/>
      <c r="D20" s="89" t="s">
        <v>134</v>
      </c>
      <c r="E20" s="171">
        <f>E18/E8</f>
        <v>3.769181046596594</v>
      </c>
      <c r="F20" s="171">
        <f>F18/F8</f>
        <v>3.836483281909436</v>
      </c>
      <c r="G20" s="171">
        <f>G18/G8</f>
        <v>3.9198858147841986</v>
      </c>
      <c r="H20" s="171">
        <f>H18/H8</f>
        <v>3.9092193136484195</v>
      </c>
      <c r="I20" s="171">
        <v>3.789190368295875</v>
      </c>
    </row>
    <row r="21" spans="1:9" ht="27" customHeight="1">
      <c r="A21" s="293"/>
      <c r="B21" s="44" t="s">
        <v>135</v>
      </c>
      <c r="C21" s="43"/>
      <c r="D21" s="89" t="s">
        <v>136</v>
      </c>
      <c r="E21" s="171">
        <f>E19/E8</f>
        <v>3.655181458790025</v>
      </c>
      <c r="F21" s="171">
        <f>F19/F8</f>
        <v>3.752723712742729</v>
      </c>
      <c r="G21" s="171">
        <f>G19/G8</f>
        <v>3.8223011409106573</v>
      </c>
      <c r="H21" s="171">
        <f>H19/H8</f>
        <v>3.8049551469021607</v>
      </c>
      <c r="I21" s="171">
        <v>3.667397300758546</v>
      </c>
    </row>
    <row r="22" spans="1:9" ht="27" customHeight="1">
      <c r="A22" s="293"/>
      <c r="B22" s="44" t="s">
        <v>137</v>
      </c>
      <c r="C22" s="43"/>
      <c r="D22" s="89" t="s">
        <v>138</v>
      </c>
      <c r="E22" s="159">
        <f>E18/E24*1000000</f>
        <v>703215.9398759067</v>
      </c>
      <c r="F22" s="159">
        <f>F18/F24*1000000</f>
        <v>713691.1649043083</v>
      </c>
      <c r="G22" s="159">
        <f>G18/G24*1000000</f>
        <v>727683.9989513239</v>
      </c>
      <c r="H22" s="159">
        <f>H18/H24*1000000</f>
        <v>743983.5707419383</v>
      </c>
      <c r="I22" s="159">
        <v>752945.2066765708</v>
      </c>
    </row>
    <row r="23" spans="1:9" ht="27" customHeight="1">
      <c r="A23" s="293"/>
      <c r="B23" s="44" t="s">
        <v>139</v>
      </c>
      <c r="C23" s="43"/>
      <c r="D23" s="89" t="s">
        <v>140</v>
      </c>
      <c r="E23" s="159">
        <f>E19/E24*1000000</f>
        <v>681947.0418596521</v>
      </c>
      <c r="F23" s="159">
        <f>F19/F24*1000000</f>
        <v>698109.5866468583</v>
      </c>
      <c r="G23" s="159">
        <f>G19/G24*1000000</f>
        <v>709568.4698068688</v>
      </c>
      <c r="H23" s="159">
        <f>H19/H24*1000000</f>
        <v>724140.5225902299</v>
      </c>
      <c r="I23" s="159">
        <v>728743.8608756445</v>
      </c>
    </row>
    <row r="24" spans="1:9" ht="27" customHeight="1">
      <c r="A24" s="293"/>
      <c r="B24" s="172" t="s">
        <v>141</v>
      </c>
      <c r="C24" s="173"/>
      <c r="D24" s="174" t="s">
        <v>142</v>
      </c>
      <c r="E24" s="165">
        <f>2860750</f>
        <v>2860750</v>
      </c>
      <c r="F24" s="165">
        <v>2860750</v>
      </c>
      <c r="G24" s="165">
        <v>2860750</v>
      </c>
      <c r="H24" s="165">
        <f>G24</f>
        <v>2860750</v>
      </c>
      <c r="I24" s="165">
        <v>2860750</v>
      </c>
    </row>
    <row r="25" spans="1:9" ht="27" customHeight="1">
      <c r="A25" s="293"/>
      <c r="B25" s="10" t="s">
        <v>143</v>
      </c>
      <c r="C25" s="175"/>
      <c r="D25" s="176"/>
      <c r="E25" s="177">
        <v>575768</v>
      </c>
      <c r="F25" s="157">
        <v>574848</v>
      </c>
      <c r="G25" s="177">
        <v>581891</v>
      </c>
      <c r="H25" s="177">
        <v>580694</v>
      </c>
      <c r="I25" s="177">
        <v>589041</v>
      </c>
    </row>
    <row r="26" spans="1:9" ht="27" customHeight="1">
      <c r="A26" s="293"/>
      <c r="B26" s="178" t="s">
        <v>144</v>
      </c>
      <c r="C26" s="179"/>
      <c r="D26" s="180"/>
      <c r="E26" s="182">
        <v>0.584</v>
      </c>
      <c r="F26" s="181">
        <v>0.554</v>
      </c>
      <c r="G26" s="182">
        <v>0.546</v>
      </c>
      <c r="H26" s="182">
        <v>0.556</v>
      </c>
      <c r="I26" s="182">
        <v>0.566</v>
      </c>
    </row>
    <row r="27" spans="1:9" ht="27" customHeight="1">
      <c r="A27" s="293"/>
      <c r="B27" s="178" t="s">
        <v>145</v>
      </c>
      <c r="C27" s="179"/>
      <c r="D27" s="180"/>
      <c r="E27" s="184">
        <f>E12/E25*100</f>
        <v>0.9526406469272346</v>
      </c>
      <c r="F27" s="183">
        <v>0.5</v>
      </c>
      <c r="G27" s="184">
        <v>0.47</v>
      </c>
      <c r="H27" s="184">
        <v>0.71</v>
      </c>
      <c r="I27" s="184">
        <v>0.8</v>
      </c>
    </row>
    <row r="28" spans="1:9" ht="27" customHeight="1">
      <c r="A28" s="293"/>
      <c r="B28" s="178" t="s">
        <v>146</v>
      </c>
      <c r="C28" s="179"/>
      <c r="D28" s="180"/>
      <c r="E28" s="184">
        <v>89.4</v>
      </c>
      <c r="F28" s="183">
        <v>90.9</v>
      </c>
      <c r="G28" s="184">
        <v>91.7</v>
      </c>
      <c r="H28" s="184">
        <v>90.1</v>
      </c>
      <c r="I28" s="184">
        <v>91.2</v>
      </c>
    </row>
    <row r="29" spans="1:9" ht="27" customHeight="1">
      <c r="A29" s="293"/>
      <c r="B29" s="185" t="s">
        <v>147</v>
      </c>
      <c r="C29" s="186"/>
      <c r="D29" s="187"/>
      <c r="E29" s="233">
        <f>(300080843+5487270+5248473+4345992+3451881+21990+37486784+13851975+42301552)/961533793*100</f>
        <v>42.87699121979793</v>
      </c>
      <c r="F29" s="188">
        <f>(415309463/921438180)*100</f>
        <v>45.07187481638758</v>
      </c>
      <c r="G29" s="189">
        <f>398403638/900106460*100</f>
        <v>44.26183520558224</v>
      </c>
      <c r="H29" s="189">
        <f>404861843/922380910*100</f>
        <v>43.893129032776706</v>
      </c>
      <c r="I29" s="189">
        <v>45.99501543456643</v>
      </c>
    </row>
    <row r="30" spans="1:9" ht="27" customHeight="1">
      <c r="A30" s="293"/>
      <c r="B30" s="346" t="s">
        <v>148</v>
      </c>
      <c r="C30" s="25" t="s">
        <v>149</v>
      </c>
      <c r="D30" s="190"/>
      <c r="E30" s="234" t="s">
        <v>232</v>
      </c>
      <c r="F30" s="258" t="s">
        <v>233</v>
      </c>
      <c r="G30" s="259" t="s">
        <v>233</v>
      </c>
      <c r="H30" s="259">
        <v>0</v>
      </c>
      <c r="I30" s="191">
        <v>0</v>
      </c>
    </row>
    <row r="31" spans="1:9" ht="27" customHeight="1">
      <c r="A31" s="293"/>
      <c r="B31" s="293"/>
      <c r="C31" s="178" t="s">
        <v>150</v>
      </c>
      <c r="D31" s="180"/>
      <c r="E31" s="235" t="s">
        <v>232</v>
      </c>
      <c r="F31" s="260" t="s">
        <v>233</v>
      </c>
      <c r="G31" s="261" t="s">
        <v>233</v>
      </c>
      <c r="H31" s="261">
        <v>0</v>
      </c>
      <c r="I31" s="184">
        <v>0</v>
      </c>
    </row>
    <row r="32" spans="1:9" ht="27" customHeight="1">
      <c r="A32" s="293"/>
      <c r="B32" s="293"/>
      <c r="C32" s="178" t="s">
        <v>151</v>
      </c>
      <c r="D32" s="180"/>
      <c r="E32" s="184">
        <v>14.2</v>
      </c>
      <c r="F32" s="183">
        <v>14</v>
      </c>
      <c r="G32" s="184">
        <v>13.8</v>
      </c>
      <c r="H32" s="184">
        <v>13.7</v>
      </c>
      <c r="I32" s="184">
        <v>14.6</v>
      </c>
    </row>
    <row r="33" spans="1:9" ht="27" customHeight="1">
      <c r="A33" s="294"/>
      <c r="B33" s="294"/>
      <c r="C33" s="185" t="s">
        <v>152</v>
      </c>
      <c r="D33" s="187"/>
      <c r="E33" s="192">
        <v>262.8</v>
      </c>
      <c r="F33" s="188">
        <v>260.4</v>
      </c>
      <c r="G33" s="192">
        <v>255.1</v>
      </c>
      <c r="H33" s="192">
        <v>251.3</v>
      </c>
      <c r="I33" s="192">
        <v>241.8</v>
      </c>
    </row>
    <row r="34" spans="1:9" ht="27" customHeight="1">
      <c r="A34" s="2" t="s">
        <v>231</v>
      </c>
      <c r="B34" s="8"/>
      <c r="C34" s="8"/>
      <c r="D34" s="8"/>
      <c r="E34" s="193"/>
      <c r="F34" s="193"/>
      <c r="G34" s="193"/>
      <c r="H34" s="193"/>
      <c r="I34" s="194"/>
    </row>
    <row r="35" ht="27" customHeight="1">
      <c r="A35" s="13" t="s">
        <v>111</v>
      </c>
    </row>
    <row r="36" ht="13.5">
      <c r="A36" s="195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37">
      <selection activeCell="A32" sqref="A32:A39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1.898437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98"/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227</v>
      </c>
      <c r="B5" s="31"/>
      <c r="C5" s="31"/>
      <c r="D5" s="31"/>
      <c r="K5" s="37"/>
      <c r="O5" s="37" t="s">
        <v>48</v>
      </c>
    </row>
    <row r="6" spans="1:15" ht="15.75" customHeight="1">
      <c r="A6" s="304" t="s">
        <v>49</v>
      </c>
      <c r="B6" s="305"/>
      <c r="C6" s="305"/>
      <c r="D6" s="305"/>
      <c r="E6" s="306"/>
      <c r="F6" s="299" t="s">
        <v>234</v>
      </c>
      <c r="G6" s="300"/>
      <c r="H6" s="299" t="s">
        <v>235</v>
      </c>
      <c r="I6" s="300"/>
      <c r="J6" s="299" t="s">
        <v>236</v>
      </c>
      <c r="K6" s="300"/>
      <c r="L6" s="299" t="s">
        <v>237</v>
      </c>
      <c r="M6" s="300"/>
      <c r="N6" s="299"/>
      <c r="O6" s="300"/>
    </row>
    <row r="7" spans="1:15" ht="15.75" customHeight="1">
      <c r="A7" s="307"/>
      <c r="B7" s="308"/>
      <c r="C7" s="308"/>
      <c r="D7" s="308"/>
      <c r="E7" s="309"/>
      <c r="F7" s="105" t="s">
        <v>228</v>
      </c>
      <c r="G7" s="38" t="s">
        <v>2</v>
      </c>
      <c r="H7" s="105" t="s">
        <v>228</v>
      </c>
      <c r="I7" s="38" t="s">
        <v>2</v>
      </c>
      <c r="J7" s="105" t="s">
        <v>228</v>
      </c>
      <c r="K7" s="38" t="s">
        <v>2</v>
      </c>
      <c r="L7" s="105" t="s">
        <v>228</v>
      </c>
      <c r="M7" s="38" t="s">
        <v>2</v>
      </c>
      <c r="N7" s="105" t="s">
        <v>228</v>
      </c>
      <c r="O7" s="283" t="s">
        <v>2</v>
      </c>
    </row>
    <row r="8" spans="1:25" ht="15.75" customHeight="1">
      <c r="A8" s="316" t="s">
        <v>83</v>
      </c>
      <c r="B8" s="55" t="s">
        <v>50</v>
      </c>
      <c r="C8" s="56"/>
      <c r="D8" s="56"/>
      <c r="E8" s="88" t="s">
        <v>41</v>
      </c>
      <c r="F8" s="106">
        <v>3140</v>
      </c>
      <c r="G8" s="236">
        <v>2692</v>
      </c>
      <c r="H8" s="106">
        <v>3146</v>
      </c>
      <c r="I8" s="236">
        <v>3785</v>
      </c>
      <c r="J8" s="106">
        <v>12062</v>
      </c>
      <c r="K8" s="236">
        <f>SUM(K9:K10)</f>
        <v>11122</v>
      </c>
      <c r="L8" s="106">
        <v>23747</v>
      </c>
      <c r="M8" s="236">
        <v>22971</v>
      </c>
      <c r="N8" s="106"/>
      <c r="O8" s="107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.75" customHeight="1">
      <c r="A9" s="317"/>
      <c r="B9" s="8"/>
      <c r="C9" s="30" t="s">
        <v>51</v>
      </c>
      <c r="D9" s="43"/>
      <c r="E9" s="86" t="s">
        <v>42</v>
      </c>
      <c r="F9" s="70">
        <v>2670</v>
      </c>
      <c r="G9" s="237">
        <v>2692</v>
      </c>
      <c r="H9" s="70">
        <v>2788</v>
      </c>
      <c r="I9" s="237">
        <v>3785</v>
      </c>
      <c r="J9" s="70">
        <v>11107</v>
      </c>
      <c r="K9" s="237">
        <v>11122</v>
      </c>
      <c r="L9" s="70">
        <v>23709</v>
      </c>
      <c r="M9" s="237">
        <v>22965</v>
      </c>
      <c r="N9" s="70"/>
      <c r="O9" s="111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15.75" customHeight="1">
      <c r="A10" s="317"/>
      <c r="B10" s="10"/>
      <c r="C10" s="30" t="s">
        <v>52</v>
      </c>
      <c r="D10" s="43"/>
      <c r="E10" s="86" t="s">
        <v>43</v>
      </c>
      <c r="F10" s="70">
        <v>470</v>
      </c>
      <c r="G10" s="237">
        <v>0</v>
      </c>
      <c r="H10" s="70">
        <v>358</v>
      </c>
      <c r="I10" s="237">
        <v>0</v>
      </c>
      <c r="J10" s="112">
        <v>955</v>
      </c>
      <c r="K10" s="251">
        <v>0</v>
      </c>
      <c r="L10" s="70">
        <v>38</v>
      </c>
      <c r="M10" s="237">
        <v>5</v>
      </c>
      <c r="N10" s="70"/>
      <c r="O10" s="111"/>
      <c r="P10" s="108"/>
      <c r="Q10" s="108"/>
      <c r="R10" s="108"/>
      <c r="S10" s="108"/>
      <c r="T10" s="108"/>
      <c r="U10" s="108"/>
      <c r="V10" s="108"/>
      <c r="W10" s="108"/>
      <c r="X10" s="108"/>
      <c r="Y10" s="108"/>
    </row>
    <row r="11" spans="1:25" ht="15.75" customHeight="1">
      <c r="A11" s="317"/>
      <c r="B11" s="50" t="s">
        <v>53</v>
      </c>
      <c r="C11" s="63"/>
      <c r="D11" s="63"/>
      <c r="E11" s="85" t="s">
        <v>44</v>
      </c>
      <c r="F11" s="113">
        <v>2289</v>
      </c>
      <c r="G11" s="238">
        <v>2585</v>
      </c>
      <c r="H11" s="113">
        <v>27507</v>
      </c>
      <c r="I11" s="238">
        <v>4960</v>
      </c>
      <c r="J11" s="113">
        <v>9599</v>
      </c>
      <c r="K11" s="238">
        <v>8900</v>
      </c>
      <c r="L11" s="113">
        <v>25095</v>
      </c>
      <c r="M11" s="238">
        <v>22607</v>
      </c>
      <c r="N11" s="113"/>
      <c r="O11" s="115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15.75" customHeight="1">
      <c r="A12" s="317"/>
      <c r="B12" s="7"/>
      <c r="C12" s="30" t="s">
        <v>54</v>
      </c>
      <c r="D12" s="43"/>
      <c r="E12" s="86" t="s">
        <v>45</v>
      </c>
      <c r="F12" s="70">
        <v>2266</v>
      </c>
      <c r="G12" s="237">
        <v>2585</v>
      </c>
      <c r="H12" s="113">
        <v>2854</v>
      </c>
      <c r="I12" s="238">
        <v>4960</v>
      </c>
      <c r="J12" s="113">
        <v>9347</v>
      </c>
      <c r="K12" s="238">
        <v>8756</v>
      </c>
      <c r="L12" s="70">
        <v>23653</v>
      </c>
      <c r="M12" s="237">
        <v>22578</v>
      </c>
      <c r="N12" s="70"/>
      <c r="O12" s="111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ht="15.75" customHeight="1">
      <c r="A13" s="317"/>
      <c r="B13" s="8"/>
      <c r="C13" s="52" t="s">
        <v>55</v>
      </c>
      <c r="D13" s="53"/>
      <c r="E13" s="90" t="s">
        <v>46</v>
      </c>
      <c r="F13" s="68">
        <v>23</v>
      </c>
      <c r="G13" s="239">
        <v>0</v>
      </c>
      <c r="H13" s="112">
        <v>24653</v>
      </c>
      <c r="I13" s="251">
        <v>0</v>
      </c>
      <c r="J13" s="112">
        <v>252</v>
      </c>
      <c r="K13" s="251">
        <v>144</v>
      </c>
      <c r="L13" s="68">
        <v>1494</v>
      </c>
      <c r="M13" s="239">
        <v>29</v>
      </c>
      <c r="N13" s="68"/>
      <c r="O13" s="117"/>
      <c r="P13" s="108"/>
      <c r="Q13" s="108"/>
      <c r="R13" s="108"/>
      <c r="S13" s="108"/>
      <c r="T13" s="108"/>
      <c r="U13" s="108"/>
      <c r="V13" s="108"/>
      <c r="W13" s="108"/>
      <c r="X13" s="108"/>
      <c r="Y13" s="108"/>
    </row>
    <row r="14" spans="1:25" ht="15.75" customHeight="1">
      <c r="A14" s="317"/>
      <c r="B14" s="44" t="s">
        <v>56</v>
      </c>
      <c r="C14" s="43"/>
      <c r="D14" s="43"/>
      <c r="E14" s="86" t="s">
        <v>154</v>
      </c>
      <c r="F14" s="69">
        <f aca="true" t="shared" si="0" ref="F14:O15">F9-F12</f>
        <v>404</v>
      </c>
      <c r="G14" s="240">
        <f>G9-G12</f>
        <v>107</v>
      </c>
      <c r="H14" s="69">
        <f t="shared" si="0"/>
        <v>-66</v>
      </c>
      <c r="I14" s="240">
        <f>I9-I12</f>
        <v>-1175</v>
      </c>
      <c r="J14" s="69">
        <f t="shared" si="0"/>
        <v>1760</v>
      </c>
      <c r="K14" s="240">
        <f>K9-K12</f>
        <v>2366</v>
      </c>
      <c r="L14" s="69">
        <f t="shared" si="0"/>
        <v>56</v>
      </c>
      <c r="M14" s="240">
        <f>M9-M12</f>
        <v>387</v>
      </c>
      <c r="N14" s="69">
        <f t="shared" si="0"/>
        <v>0</v>
      </c>
      <c r="O14" s="118">
        <f t="shared" si="0"/>
        <v>0</v>
      </c>
      <c r="P14" s="108"/>
      <c r="Q14" s="108"/>
      <c r="R14" s="108"/>
      <c r="S14" s="108"/>
      <c r="T14" s="108"/>
      <c r="U14" s="108"/>
      <c r="V14" s="108"/>
      <c r="W14" s="108"/>
      <c r="X14" s="108"/>
      <c r="Y14" s="108"/>
    </row>
    <row r="15" spans="1:25" ht="15.75" customHeight="1">
      <c r="A15" s="317"/>
      <c r="B15" s="44" t="s">
        <v>57</v>
      </c>
      <c r="C15" s="43"/>
      <c r="D15" s="43"/>
      <c r="E15" s="86" t="s">
        <v>155</v>
      </c>
      <c r="F15" s="69">
        <f t="shared" si="0"/>
        <v>447</v>
      </c>
      <c r="G15" s="240">
        <f>G10-G13</f>
        <v>0</v>
      </c>
      <c r="H15" s="69">
        <f t="shared" si="0"/>
        <v>-24295</v>
      </c>
      <c r="I15" s="240">
        <f>I10-I13</f>
        <v>0</v>
      </c>
      <c r="J15" s="69">
        <f t="shared" si="0"/>
        <v>703</v>
      </c>
      <c r="K15" s="240">
        <f>K10-K13</f>
        <v>-144</v>
      </c>
      <c r="L15" s="69">
        <f t="shared" si="0"/>
        <v>-1456</v>
      </c>
      <c r="M15" s="240">
        <f>M10-M13</f>
        <v>-24</v>
      </c>
      <c r="N15" s="69">
        <f t="shared" si="0"/>
        <v>0</v>
      </c>
      <c r="O15" s="118">
        <f t="shared" si="0"/>
        <v>0</v>
      </c>
      <c r="P15" s="108"/>
      <c r="Q15" s="108"/>
      <c r="R15" s="108"/>
      <c r="S15" s="108"/>
      <c r="T15" s="108"/>
      <c r="U15" s="108"/>
      <c r="V15" s="108"/>
      <c r="W15" s="108"/>
      <c r="X15" s="108"/>
      <c r="Y15" s="108"/>
    </row>
    <row r="16" spans="1:25" ht="15.75" customHeight="1">
      <c r="A16" s="317"/>
      <c r="B16" s="44" t="s">
        <v>58</v>
      </c>
      <c r="C16" s="43"/>
      <c r="D16" s="43"/>
      <c r="E16" s="86" t="s">
        <v>156</v>
      </c>
      <c r="F16" s="69">
        <f aca="true" t="shared" si="1" ref="F16:O16">F8-F11</f>
        <v>851</v>
      </c>
      <c r="G16" s="240">
        <f>G8-G11</f>
        <v>107</v>
      </c>
      <c r="H16" s="69">
        <f t="shared" si="1"/>
        <v>-24361</v>
      </c>
      <c r="I16" s="240">
        <f>I8-I11</f>
        <v>-1175</v>
      </c>
      <c r="J16" s="69">
        <f t="shared" si="1"/>
        <v>2463</v>
      </c>
      <c r="K16" s="240">
        <f>K8-K11</f>
        <v>2222</v>
      </c>
      <c r="L16" s="69">
        <f t="shared" si="1"/>
        <v>-1348</v>
      </c>
      <c r="M16" s="240">
        <f>M8-M11</f>
        <v>364</v>
      </c>
      <c r="N16" s="69">
        <f t="shared" si="1"/>
        <v>0</v>
      </c>
      <c r="O16" s="118">
        <f t="shared" si="1"/>
        <v>0</v>
      </c>
      <c r="P16" s="108"/>
      <c r="Q16" s="108"/>
      <c r="R16" s="108"/>
      <c r="S16" s="108"/>
      <c r="T16" s="108"/>
      <c r="U16" s="108"/>
      <c r="V16" s="108"/>
      <c r="W16" s="108"/>
      <c r="X16" s="108"/>
      <c r="Y16" s="108"/>
    </row>
    <row r="17" spans="1:25" ht="15.75" customHeight="1">
      <c r="A17" s="317"/>
      <c r="B17" s="44" t="s">
        <v>59</v>
      </c>
      <c r="C17" s="43"/>
      <c r="D17" s="43"/>
      <c r="E17" s="34"/>
      <c r="F17" s="197">
        <v>0</v>
      </c>
      <c r="G17" s="241">
        <v>0</v>
      </c>
      <c r="H17" s="112">
        <v>45021</v>
      </c>
      <c r="I17" s="251">
        <v>20660</v>
      </c>
      <c r="J17" s="70"/>
      <c r="K17" s="237">
        <v>0</v>
      </c>
      <c r="L17" s="70">
        <v>28473</v>
      </c>
      <c r="M17" s="241">
        <v>27214</v>
      </c>
      <c r="N17" s="112"/>
      <c r="O17" s="119"/>
      <c r="P17" s="108"/>
      <c r="Q17" s="108"/>
      <c r="R17" s="108"/>
      <c r="S17" s="108"/>
      <c r="T17" s="108"/>
      <c r="U17" s="108"/>
      <c r="V17" s="108"/>
      <c r="W17" s="108"/>
      <c r="X17" s="108"/>
      <c r="Y17" s="108"/>
    </row>
    <row r="18" spans="1:25" ht="15.75" customHeight="1">
      <c r="A18" s="318"/>
      <c r="B18" s="47" t="s">
        <v>60</v>
      </c>
      <c r="C18" s="31"/>
      <c r="D18" s="31"/>
      <c r="E18" s="17"/>
      <c r="F18" s="120">
        <v>0</v>
      </c>
      <c r="G18" s="242">
        <v>0</v>
      </c>
      <c r="H18" s="122">
        <v>0</v>
      </c>
      <c r="I18" s="252">
        <v>0</v>
      </c>
      <c r="J18" s="122"/>
      <c r="K18" s="252">
        <v>0</v>
      </c>
      <c r="L18" s="122"/>
      <c r="M18" s="242"/>
      <c r="N18" s="122"/>
      <c r="O18" s="123"/>
      <c r="P18" s="108"/>
      <c r="Q18" s="108"/>
      <c r="R18" s="108"/>
      <c r="S18" s="108"/>
      <c r="T18" s="108"/>
      <c r="U18" s="108"/>
      <c r="V18" s="108"/>
      <c r="W18" s="108"/>
      <c r="X18" s="108"/>
      <c r="Y18" s="108"/>
    </row>
    <row r="19" spans="1:25" ht="15.75" customHeight="1">
      <c r="A19" s="317" t="s">
        <v>84</v>
      </c>
      <c r="B19" s="50" t="s">
        <v>61</v>
      </c>
      <c r="C19" s="51"/>
      <c r="D19" s="51"/>
      <c r="E19" s="91"/>
      <c r="F19" s="65">
        <v>1679</v>
      </c>
      <c r="G19" s="243">
        <v>1355</v>
      </c>
      <c r="H19" s="66">
        <v>5363</v>
      </c>
      <c r="I19" s="247">
        <v>8588</v>
      </c>
      <c r="J19" s="66">
        <v>1002</v>
      </c>
      <c r="K19" s="247">
        <v>404</v>
      </c>
      <c r="L19" s="66">
        <v>1526</v>
      </c>
      <c r="M19" s="243">
        <v>1461</v>
      </c>
      <c r="N19" s="66"/>
      <c r="O19" s="125"/>
      <c r="P19" s="108"/>
      <c r="Q19" s="108"/>
      <c r="R19" s="108"/>
      <c r="S19" s="108"/>
      <c r="T19" s="108"/>
      <c r="U19" s="108"/>
      <c r="V19" s="108"/>
      <c r="W19" s="108"/>
      <c r="X19" s="108"/>
      <c r="Y19" s="108"/>
    </row>
    <row r="20" spans="1:25" ht="15.75" customHeight="1">
      <c r="A20" s="317"/>
      <c r="B20" s="19"/>
      <c r="C20" s="30" t="s">
        <v>62</v>
      </c>
      <c r="D20" s="43"/>
      <c r="E20" s="86"/>
      <c r="F20" s="69">
        <v>867</v>
      </c>
      <c r="G20" s="240">
        <v>745</v>
      </c>
      <c r="H20" s="70">
        <v>5363</v>
      </c>
      <c r="I20" s="237">
        <v>6408</v>
      </c>
      <c r="J20" s="70">
        <v>471</v>
      </c>
      <c r="K20" s="237">
        <v>194</v>
      </c>
      <c r="L20" s="70">
        <v>799</v>
      </c>
      <c r="M20" s="240">
        <v>629</v>
      </c>
      <c r="N20" s="70"/>
      <c r="O20" s="111"/>
      <c r="P20" s="108"/>
      <c r="Q20" s="108"/>
      <c r="R20" s="108"/>
      <c r="S20" s="108"/>
      <c r="T20" s="108"/>
      <c r="U20" s="108"/>
      <c r="V20" s="108"/>
      <c r="W20" s="108"/>
      <c r="X20" s="108"/>
      <c r="Y20" s="108"/>
    </row>
    <row r="21" spans="1:25" ht="15.75" customHeight="1">
      <c r="A21" s="317"/>
      <c r="B21" s="9" t="s">
        <v>63</v>
      </c>
      <c r="C21" s="63"/>
      <c r="D21" s="63"/>
      <c r="E21" s="85" t="s">
        <v>157</v>
      </c>
      <c r="F21" s="126">
        <v>1679</v>
      </c>
      <c r="G21" s="244">
        <v>1355</v>
      </c>
      <c r="H21" s="113">
        <v>5363</v>
      </c>
      <c r="I21" s="238">
        <v>8588</v>
      </c>
      <c r="J21" s="113">
        <v>1002</v>
      </c>
      <c r="K21" s="238">
        <v>404</v>
      </c>
      <c r="L21" s="113">
        <v>1526</v>
      </c>
      <c r="M21" s="244">
        <v>1461</v>
      </c>
      <c r="N21" s="113"/>
      <c r="O21" s="115"/>
      <c r="P21" s="108"/>
      <c r="Q21" s="108"/>
      <c r="R21" s="108"/>
      <c r="S21" s="108"/>
      <c r="T21" s="108"/>
      <c r="U21" s="108"/>
      <c r="V21" s="108"/>
      <c r="W21" s="108"/>
      <c r="X21" s="108"/>
      <c r="Y21" s="108"/>
    </row>
    <row r="22" spans="1:25" ht="15.75" customHeight="1">
      <c r="A22" s="317"/>
      <c r="B22" s="50" t="s">
        <v>64</v>
      </c>
      <c r="C22" s="51"/>
      <c r="D22" s="51"/>
      <c r="E22" s="91" t="s">
        <v>158</v>
      </c>
      <c r="F22" s="65">
        <v>2655</v>
      </c>
      <c r="G22" s="243">
        <v>2413</v>
      </c>
      <c r="H22" s="66">
        <v>6072</v>
      </c>
      <c r="I22" s="247">
        <v>7927</v>
      </c>
      <c r="J22" s="66">
        <v>6259</v>
      </c>
      <c r="K22" s="247">
        <v>6348</v>
      </c>
      <c r="L22" s="66">
        <v>3009</v>
      </c>
      <c r="M22" s="243">
        <v>3199</v>
      </c>
      <c r="N22" s="66"/>
      <c r="O22" s="125"/>
      <c r="P22" s="108"/>
      <c r="Q22" s="108"/>
      <c r="R22" s="108"/>
      <c r="S22" s="108"/>
      <c r="T22" s="108"/>
      <c r="U22" s="108"/>
      <c r="V22" s="108"/>
      <c r="W22" s="108"/>
      <c r="X22" s="108"/>
      <c r="Y22" s="108"/>
    </row>
    <row r="23" spans="1:25" ht="15.75" customHeight="1">
      <c r="A23" s="317"/>
      <c r="B23" s="7" t="s">
        <v>65</v>
      </c>
      <c r="C23" s="52" t="s">
        <v>66</v>
      </c>
      <c r="D23" s="53"/>
      <c r="E23" s="90"/>
      <c r="F23" s="67">
        <v>467</v>
      </c>
      <c r="G23" s="245">
        <v>453</v>
      </c>
      <c r="H23" s="68">
        <v>6068</v>
      </c>
      <c r="I23" s="239">
        <v>7892</v>
      </c>
      <c r="J23" s="68">
        <v>2010</v>
      </c>
      <c r="K23" s="239">
        <v>3303</v>
      </c>
      <c r="L23" s="68">
        <v>1911</v>
      </c>
      <c r="M23" s="245">
        <v>2102</v>
      </c>
      <c r="N23" s="68"/>
      <c r="O23" s="117"/>
      <c r="P23" s="108"/>
      <c r="Q23" s="108"/>
      <c r="R23" s="108"/>
      <c r="S23" s="108"/>
      <c r="T23" s="108"/>
      <c r="U23" s="108"/>
      <c r="V23" s="108"/>
      <c r="W23" s="108"/>
      <c r="X23" s="108"/>
      <c r="Y23" s="108"/>
    </row>
    <row r="24" spans="1:25" ht="15.75" customHeight="1">
      <c r="A24" s="317"/>
      <c r="B24" s="44" t="s">
        <v>159</v>
      </c>
      <c r="C24" s="43"/>
      <c r="D24" s="43"/>
      <c r="E24" s="86" t="s">
        <v>160</v>
      </c>
      <c r="F24" s="69">
        <f aca="true" t="shared" si="2" ref="F24:O24">F21-F22</f>
        <v>-976</v>
      </c>
      <c r="G24" s="240">
        <f>G21-G22</f>
        <v>-1058</v>
      </c>
      <c r="H24" s="69">
        <f t="shared" si="2"/>
        <v>-709</v>
      </c>
      <c r="I24" s="240">
        <f>I21-I22</f>
        <v>661</v>
      </c>
      <c r="J24" s="69">
        <f t="shared" si="2"/>
        <v>-5257</v>
      </c>
      <c r="K24" s="240">
        <f>K21-K22</f>
        <v>-5944</v>
      </c>
      <c r="L24" s="69">
        <f t="shared" si="2"/>
        <v>-1483</v>
      </c>
      <c r="M24" s="240">
        <f>M21-M22</f>
        <v>-1738</v>
      </c>
      <c r="N24" s="69">
        <f t="shared" si="2"/>
        <v>0</v>
      </c>
      <c r="O24" s="118">
        <f t="shared" si="2"/>
        <v>0</v>
      </c>
      <c r="P24" s="108"/>
      <c r="Q24" s="108"/>
      <c r="R24" s="108"/>
      <c r="S24" s="108"/>
      <c r="T24" s="108"/>
      <c r="U24" s="108"/>
      <c r="V24" s="108"/>
      <c r="W24" s="108"/>
      <c r="X24" s="108"/>
      <c r="Y24" s="108"/>
    </row>
    <row r="25" spans="1:25" ht="15.75" customHeight="1">
      <c r="A25" s="317"/>
      <c r="B25" s="96" t="s">
        <v>67</v>
      </c>
      <c r="C25" s="53"/>
      <c r="D25" s="53"/>
      <c r="E25" s="319" t="s">
        <v>161</v>
      </c>
      <c r="F25" s="331">
        <v>976</v>
      </c>
      <c r="G25" s="333">
        <v>1058</v>
      </c>
      <c r="H25" s="327">
        <v>709</v>
      </c>
      <c r="I25" s="329"/>
      <c r="J25" s="327">
        <v>5257</v>
      </c>
      <c r="K25" s="329">
        <v>5944</v>
      </c>
      <c r="L25" s="327">
        <v>1483</v>
      </c>
      <c r="M25" s="333">
        <v>1738</v>
      </c>
      <c r="N25" s="327"/>
      <c r="O25" s="343"/>
      <c r="P25" s="108"/>
      <c r="Q25" s="108"/>
      <c r="R25" s="108"/>
      <c r="S25" s="108"/>
      <c r="T25" s="108"/>
      <c r="U25" s="108"/>
      <c r="V25" s="108"/>
      <c r="W25" s="108"/>
      <c r="X25" s="108"/>
      <c r="Y25" s="108"/>
    </row>
    <row r="26" spans="1:25" ht="15.75" customHeight="1">
      <c r="A26" s="317"/>
      <c r="B26" s="9" t="s">
        <v>68</v>
      </c>
      <c r="C26" s="63"/>
      <c r="D26" s="63"/>
      <c r="E26" s="320"/>
      <c r="F26" s="332"/>
      <c r="G26" s="334"/>
      <c r="H26" s="328"/>
      <c r="I26" s="330"/>
      <c r="J26" s="328"/>
      <c r="K26" s="330"/>
      <c r="L26" s="328"/>
      <c r="M26" s="334"/>
      <c r="N26" s="328"/>
      <c r="O26" s="344"/>
      <c r="P26" s="108"/>
      <c r="Q26" s="108"/>
      <c r="R26" s="108"/>
      <c r="S26" s="108"/>
      <c r="T26" s="108"/>
      <c r="U26" s="108"/>
      <c r="V26" s="108"/>
      <c r="W26" s="108"/>
      <c r="X26" s="108"/>
      <c r="Y26" s="108"/>
    </row>
    <row r="27" spans="1:25" ht="15.75" customHeight="1">
      <c r="A27" s="318"/>
      <c r="B27" s="47" t="s">
        <v>162</v>
      </c>
      <c r="C27" s="31"/>
      <c r="D27" s="31"/>
      <c r="E27" s="87" t="s">
        <v>163</v>
      </c>
      <c r="F27" s="72">
        <f aca="true" t="shared" si="3" ref="F27:O27">F24+F25</f>
        <v>0</v>
      </c>
      <c r="G27" s="246">
        <f t="shared" si="3"/>
        <v>0</v>
      </c>
      <c r="H27" s="72">
        <f t="shared" si="3"/>
        <v>0</v>
      </c>
      <c r="I27" s="246">
        <f t="shared" si="3"/>
        <v>661</v>
      </c>
      <c r="J27" s="72">
        <f t="shared" si="3"/>
        <v>0</v>
      </c>
      <c r="K27" s="246">
        <f t="shared" si="3"/>
        <v>0</v>
      </c>
      <c r="L27" s="72">
        <f t="shared" si="3"/>
        <v>0</v>
      </c>
      <c r="M27" s="246">
        <f t="shared" si="3"/>
        <v>0</v>
      </c>
      <c r="N27" s="72">
        <f t="shared" si="3"/>
        <v>0</v>
      </c>
      <c r="O27" s="128">
        <f t="shared" si="3"/>
        <v>0</v>
      </c>
      <c r="P27" s="108"/>
      <c r="Q27" s="108"/>
      <c r="R27" s="108"/>
      <c r="S27" s="108"/>
      <c r="T27" s="108"/>
      <c r="U27" s="108"/>
      <c r="V27" s="108"/>
      <c r="W27" s="108"/>
      <c r="X27" s="108"/>
      <c r="Y27" s="108"/>
    </row>
    <row r="28" spans="1:25" ht="15.75" customHeight="1">
      <c r="A28" s="13"/>
      <c r="F28" s="108"/>
      <c r="G28" s="108"/>
      <c r="H28" s="108"/>
      <c r="I28" s="108"/>
      <c r="J28" s="108"/>
      <c r="K28" s="108"/>
      <c r="L28" s="129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</row>
    <row r="29" spans="1:25" ht="15.75" customHeight="1">
      <c r="A29" s="31"/>
      <c r="F29" s="108"/>
      <c r="G29" s="108"/>
      <c r="H29" s="108"/>
      <c r="I29" s="108"/>
      <c r="J29" s="130"/>
      <c r="K29" s="130"/>
      <c r="L29" s="129"/>
      <c r="M29" s="108"/>
      <c r="N29" s="108"/>
      <c r="O29" s="130" t="s">
        <v>164</v>
      </c>
      <c r="P29" s="108"/>
      <c r="Q29" s="108"/>
      <c r="R29" s="108"/>
      <c r="S29" s="108"/>
      <c r="T29" s="108"/>
      <c r="U29" s="108"/>
      <c r="V29" s="108"/>
      <c r="W29" s="108"/>
      <c r="X29" s="108"/>
      <c r="Y29" s="130"/>
    </row>
    <row r="30" spans="1:25" ht="15.75" customHeight="1">
      <c r="A30" s="310" t="s">
        <v>69</v>
      </c>
      <c r="B30" s="311"/>
      <c r="C30" s="311"/>
      <c r="D30" s="311"/>
      <c r="E30" s="312"/>
      <c r="F30" s="337" t="s">
        <v>238</v>
      </c>
      <c r="G30" s="338"/>
      <c r="H30" s="337" t="s">
        <v>239</v>
      </c>
      <c r="I30" s="338"/>
      <c r="J30" s="341" t="s">
        <v>240</v>
      </c>
      <c r="K30" s="342"/>
      <c r="L30" s="335"/>
      <c r="M30" s="336"/>
      <c r="N30" s="335"/>
      <c r="O30" s="336"/>
      <c r="P30" s="131"/>
      <c r="Q30" s="129"/>
      <c r="R30" s="131"/>
      <c r="S30" s="129"/>
      <c r="T30" s="131"/>
      <c r="U30" s="129"/>
      <c r="V30" s="131"/>
      <c r="W30" s="129"/>
      <c r="X30" s="131"/>
      <c r="Y30" s="129"/>
    </row>
    <row r="31" spans="1:25" ht="15.75" customHeight="1">
      <c r="A31" s="313"/>
      <c r="B31" s="314"/>
      <c r="C31" s="314"/>
      <c r="D31" s="314"/>
      <c r="E31" s="315"/>
      <c r="F31" s="105" t="s">
        <v>228</v>
      </c>
      <c r="G31" s="38" t="s">
        <v>2</v>
      </c>
      <c r="H31" s="105" t="s">
        <v>228</v>
      </c>
      <c r="I31" s="38" t="s">
        <v>2</v>
      </c>
      <c r="J31" s="105" t="s">
        <v>228</v>
      </c>
      <c r="K31" s="38" t="s">
        <v>2</v>
      </c>
      <c r="L31" s="105" t="s">
        <v>228</v>
      </c>
      <c r="M31" s="38" t="s">
        <v>2</v>
      </c>
      <c r="N31" s="105" t="s">
        <v>228</v>
      </c>
      <c r="O31" s="196" t="s">
        <v>2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1:25" ht="15.75" customHeight="1">
      <c r="A32" s="316" t="s">
        <v>85</v>
      </c>
      <c r="B32" s="55" t="s">
        <v>50</v>
      </c>
      <c r="C32" s="56"/>
      <c r="D32" s="56"/>
      <c r="E32" s="15" t="s">
        <v>41</v>
      </c>
      <c r="F32" s="66">
        <v>4058</v>
      </c>
      <c r="G32" s="247">
        <v>3751</v>
      </c>
      <c r="H32" s="106">
        <v>16</v>
      </c>
      <c r="I32" s="236">
        <v>17</v>
      </c>
      <c r="J32" s="106">
        <v>3499</v>
      </c>
      <c r="K32" s="236">
        <v>3555</v>
      </c>
      <c r="L32" s="66"/>
      <c r="M32" s="135"/>
      <c r="N32" s="106"/>
      <c r="O32" s="136"/>
      <c r="P32" s="135"/>
      <c r="Q32" s="135"/>
      <c r="R32" s="135"/>
      <c r="S32" s="135"/>
      <c r="T32" s="137"/>
      <c r="U32" s="137"/>
      <c r="V32" s="135"/>
      <c r="W32" s="135"/>
      <c r="X32" s="137"/>
      <c r="Y32" s="137"/>
    </row>
    <row r="33" spans="1:25" ht="15.75" customHeight="1">
      <c r="A33" s="323"/>
      <c r="B33" s="8"/>
      <c r="C33" s="52" t="s">
        <v>70</v>
      </c>
      <c r="D33" s="53"/>
      <c r="E33" s="94"/>
      <c r="F33" s="68">
        <v>3457</v>
      </c>
      <c r="G33" s="239">
        <v>3111</v>
      </c>
      <c r="H33" s="68"/>
      <c r="I33" s="239"/>
      <c r="J33" s="68">
        <v>3380</v>
      </c>
      <c r="K33" s="239">
        <v>3233</v>
      </c>
      <c r="L33" s="68"/>
      <c r="M33" s="138"/>
      <c r="N33" s="68"/>
      <c r="O33" s="116"/>
      <c r="P33" s="135"/>
      <c r="Q33" s="135"/>
      <c r="R33" s="135"/>
      <c r="S33" s="135"/>
      <c r="T33" s="137"/>
      <c r="U33" s="137"/>
      <c r="V33" s="135"/>
      <c r="W33" s="135"/>
      <c r="X33" s="137"/>
      <c r="Y33" s="137"/>
    </row>
    <row r="34" spans="1:25" ht="15.75" customHeight="1">
      <c r="A34" s="323"/>
      <c r="B34" s="8"/>
      <c r="C34" s="24"/>
      <c r="D34" s="30" t="s">
        <v>71</v>
      </c>
      <c r="E34" s="89"/>
      <c r="F34" s="70"/>
      <c r="G34" s="237"/>
      <c r="H34" s="70"/>
      <c r="I34" s="237"/>
      <c r="J34" s="70">
        <v>3289</v>
      </c>
      <c r="K34" s="237">
        <v>3138</v>
      </c>
      <c r="L34" s="70"/>
      <c r="M34" s="109"/>
      <c r="N34" s="70"/>
      <c r="O34" s="118"/>
      <c r="P34" s="135"/>
      <c r="Q34" s="135"/>
      <c r="R34" s="135"/>
      <c r="S34" s="135"/>
      <c r="T34" s="137"/>
      <c r="U34" s="137"/>
      <c r="V34" s="135"/>
      <c r="W34" s="135"/>
      <c r="X34" s="137"/>
      <c r="Y34" s="137"/>
    </row>
    <row r="35" spans="1:25" ht="15.75" customHeight="1">
      <c r="A35" s="323"/>
      <c r="B35" s="10"/>
      <c r="C35" s="62" t="s">
        <v>72</v>
      </c>
      <c r="D35" s="63"/>
      <c r="E35" s="95"/>
      <c r="F35" s="113">
        <v>601</v>
      </c>
      <c r="G35" s="238">
        <v>641</v>
      </c>
      <c r="H35" s="113">
        <v>16</v>
      </c>
      <c r="I35" s="238">
        <v>17</v>
      </c>
      <c r="J35" s="139">
        <v>119</v>
      </c>
      <c r="K35" s="253">
        <v>322</v>
      </c>
      <c r="L35" s="113"/>
      <c r="M35" s="114"/>
      <c r="N35" s="113"/>
      <c r="O35" s="127"/>
      <c r="P35" s="135"/>
      <c r="Q35" s="135"/>
      <c r="R35" s="135"/>
      <c r="S35" s="135"/>
      <c r="T35" s="137"/>
      <c r="U35" s="137"/>
      <c r="V35" s="135"/>
      <c r="W35" s="135"/>
      <c r="X35" s="137"/>
      <c r="Y35" s="137"/>
    </row>
    <row r="36" spans="1:25" ht="15.75" customHeight="1">
      <c r="A36" s="323"/>
      <c r="B36" s="50" t="s">
        <v>53</v>
      </c>
      <c r="C36" s="51"/>
      <c r="D36" s="51"/>
      <c r="E36" s="15" t="s">
        <v>42</v>
      </c>
      <c r="F36" s="66">
        <v>4015</v>
      </c>
      <c r="G36" s="243">
        <v>3713</v>
      </c>
      <c r="H36" s="66">
        <v>16</v>
      </c>
      <c r="I36" s="247">
        <v>17</v>
      </c>
      <c r="J36" s="66">
        <v>2963</v>
      </c>
      <c r="K36" s="247">
        <v>3315</v>
      </c>
      <c r="L36" s="66"/>
      <c r="M36" s="135"/>
      <c r="N36" s="66"/>
      <c r="O36" s="124"/>
      <c r="P36" s="135"/>
      <c r="Q36" s="135"/>
      <c r="R36" s="135"/>
      <c r="S36" s="135"/>
      <c r="T36" s="135"/>
      <c r="U36" s="135"/>
      <c r="V36" s="135"/>
      <c r="W36" s="135"/>
      <c r="X36" s="137"/>
      <c r="Y36" s="137"/>
    </row>
    <row r="37" spans="1:25" ht="15.75" customHeight="1">
      <c r="A37" s="323"/>
      <c r="B37" s="8"/>
      <c r="C37" s="30" t="s">
        <v>73</v>
      </c>
      <c r="D37" s="43"/>
      <c r="E37" s="89"/>
      <c r="F37" s="70">
        <v>3456</v>
      </c>
      <c r="G37" s="240">
        <v>3110</v>
      </c>
      <c r="H37" s="70"/>
      <c r="I37" s="237"/>
      <c r="J37" s="70">
        <v>1771</v>
      </c>
      <c r="K37" s="237">
        <v>2030</v>
      </c>
      <c r="L37" s="70"/>
      <c r="M37" s="109"/>
      <c r="N37" s="70"/>
      <c r="O37" s="118"/>
      <c r="P37" s="135"/>
      <c r="Q37" s="135"/>
      <c r="R37" s="135"/>
      <c r="S37" s="135"/>
      <c r="T37" s="135"/>
      <c r="U37" s="135"/>
      <c r="V37" s="135"/>
      <c r="W37" s="135"/>
      <c r="X37" s="137"/>
      <c r="Y37" s="137"/>
    </row>
    <row r="38" spans="1:25" ht="15.75" customHeight="1">
      <c r="A38" s="323"/>
      <c r="B38" s="10"/>
      <c r="C38" s="30" t="s">
        <v>74</v>
      </c>
      <c r="D38" s="43"/>
      <c r="E38" s="89"/>
      <c r="F38" s="69">
        <v>559</v>
      </c>
      <c r="G38" s="240">
        <v>603</v>
      </c>
      <c r="H38" s="70">
        <v>16</v>
      </c>
      <c r="I38" s="237">
        <v>17</v>
      </c>
      <c r="J38" s="70">
        <v>1192</v>
      </c>
      <c r="K38" s="237">
        <v>1285</v>
      </c>
      <c r="L38" s="70"/>
      <c r="M38" s="109"/>
      <c r="N38" s="70"/>
      <c r="O38" s="118"/>
      <c r="P38" s="135"/>
      <c r="Q38" s="135"/>
      <c r="R38" s="137"/>
      <c r="S38" s="137"/>
      <c r="T38" s="135"/>
      <c r="U38" s="135"/>
      <c r="V38" s="135"/>
      <c r="W38" s="135"/>
      <c r="X38" s="137"/>
      <c r="Y38" s="137"/>
    </row>
    <row r="39" spans="1:25" ht="15.75" customHeight="1">
      <c r="A39" s="324"/>
      <c r="B39" s="11" t="s">
        <v>75</v>
      </c>
      <c r="C39" s="12"/>
      <c r="D39" s="12"/>
      <c r="E39" s="93" t="s">
        <v>165</v>
      </c>
      <c r="F39" s="72">
        <v>43</v>
      </c>
      <c r="G39" s="246">
        <v>38</v>
      </c>
      <c r="H39" s="72">
        <v>0</v>
      </c>
      <c r="I39" s="246">
        <v>0</v>
      </c>
      <c r="J39" s="72">
        <v>536</v>
      </c>
      <c r="K39" s="246">
        <v>240</v>
      </c>
      <c r="L39" s="72">
        <f>L32-L36</f>
        <v>0</v>
      </c>
      <c r="M39" s="128">
        <f>M32-M36</f>
        <v>0</v>
      </c>
      <c r="N39" s="72">
        <f>N32-N36</f>
        <v>0</v>
      </c>
      <c r="O39" s="128">
        <f>O32-O36</f>
        <v>0</v>
      </c>
      <c r="P39" s="135"/>
      <c r="Q39" s="135"/>
      <c r="R39" s="135"/>
      <c r="S39" s="135"/>
      <c r="T39" s="135"/>
      <c r="U39" s="135"/>
      <c r="V39" s="135"/>
      <c r="W39" s="135"/>
      <c r="X39" s="137"/>
      <c r="Y39" s="137"/>
    </row>
    <row r="40" spans="1:25" ht="15.75" customHeight="1">
      <c r="A40" s="316" t="s">
        <v>86</v>
      </c>
      <c r="B40" s="50" t="s">
        <v>76</v>
      </c>
      <c r="C40" s="51"/>
      <c r="D40" s="51"/>
      <c r="E40" s="15" t="s">
        <v>44</v>
      </c>
      <c r="F40" s="65">
        <v>3360</v>
      </c>
      <c r="G40" s="243">
        <v>3281</v>
      </c>
      <c r="H40" s="66">
        <v>43</v>
      </c>
      <c r="I40" s="247">
        <v>42</v>
      </c>
      <c r="J40" s="66">
        <v>9443</v>
      </c>
      <c r="K40" s="247">
        <v>13643</v>
      </c>
      <c r="L40" s="66"/>
      <c r="M40" s="135"/>
      <c r="N40" s="66"/>
      <c r="O40" s="124"/>
      <c r="P40" s="135"/>
      <c r="Q40" s="135"/>
      <c r="R40" s="135"/>
      <c r="S40" s="135"/>
      <c r="T40" s="137"/>
      <c r="U40" s="137"/>
      <c r="V40" s="137"/>
      <c r="W40" s="137"/>
      <c r="X40" s="135"/>
      <c r="Y40" s="135"/>
    </row>
    <row r="41" spans="1:25" ht="15.75" customHeight="1">
      <c r="A41" s="325"/>
      <c r="B41" s="10"/>
      <c r="C41" s="30" t="s">
        <v>77</v>
      </c>
      <c r="D41" s="43"/>
      <c r="E41" s="89"/>
      <c r="F41" s="140">
        <v>457</v>
      </c>
      <c r="G41" s="248">
        <v>392</v>
      </c>
      <c r="H41" s="139"/>
      <c r="I41" s="253"/>
      <c r="J41" s="70">
        <v>3624</v>
      </c>
      <c r="K41" s="237">
        <v>7341</v>
      </c>
      <c r="L41" s="70"/>
      <c r="M41" s="109"/>
      <c r="N41" s="70"/>
      <c r="O41" s="118"/>
      <c r="P41" s="137"/>
      <c r="Q41" s="137"/>
      <c r="R41" s="137"/>
      <c r="S41" s="137"/>
      <c r="T41" s="137"/>
      <c r="U41" s="137"/>
      <c r="V41" s="137"/>
      <c r="W41" s="137"/>
      <c r="X41" s="135"/>
      <c r="Y41" s="135"/>
    </row>
    <row r="42" spans="1:25" ht="15.75" customHeight="1">
      <c r="A42" s="325"/>
      <c r="B42" s="50" t="s">
        <v>64</v>
      </c>
      <c r="C42" s="51"/>
      <c r="D42" s="51"/>
      <c r="E42" s="15" t="s">
        <v>45</v>
      </c>
      <c r="F42" s="65">
        <v>3404</v>
      </c>
      <c r="G42" s="243">
        <v>3318</v>
      </c>
      <c r="H42" s="66">
        <v>43</v>
      </c>
      <c r="I42" s="247">
        <v>42</v>
      </c>
      <c r="J42" s="66">
        <v>8165</v>
      </c>
      <c r="K42" s="247">
        <v>12642</v>
      </c>
      <c r="L42" s="66"/>
      <c r="M42" s="135"/>
      <c r="N42" s="66"/>
      <c r="O42" s="124"/>
      <c r="P42" s="135"/>
      <c r="Q42" s="135"/>
      <c r="R42" s="135"/>
      <c r="S42" s="135"/>
      <c r="T42" s="137"/>
      <c r="U42" s="137"/>
      <c r="V42" s="135"/>
      <c r="W42" s="135"/>
      <c r="X42" s="135"/>
      <c r="Y42" s="135"/>
    </row>
    <row r="43" spans="1:25" ht="15.75" customHeight="1">
      <c r="A43" s="325"/>
      <c r="B43" s="10"/>
      <c r="C43" s="30" t="s">
        <v>78</v>
      </c>
      <c r="D43" s="43"/>
      <c r="E43" s="89"/>
      <c r="F43" s="69">
        <v>1356</v>
      </c>
      <c r="G43" s="240">
        <v>1280</v>
      </c>
      <c r="H43" s="70">
        <v>43</v>
      </c>
      <c r="I43" s="237">
        <v>42</v>
      </c>
      <c r="J43" s="139">
        <v>7977</v>
      </c>
      <c r="K43" s="253">
        <v>11957</v>
      </c>
      <c r="L43" s="70"/>
      <c r="M43" s="109"/>
      <c r="N43" s="70"/>
      <c r="O43" s="118"/>
      <c r="P43" s="135"/>
      <c r="Q43" s="135"/>
      <c r="R43" s="137"/>
      <c r="S43" s="135"/>
      <c r="T43" s="137"/>
      <c r="U43" s="137"/>
      <c r="V43" s="135"/>
      <c r="W43" s="135"/>
      <c r="X43" s="137"/>
      <c r="Y43" s="137"/>
    </row>
    <row r="44" spans="1:25" ht="15.75" customHeight="1">
      <c r="A44" s="326"/>
      <c r="B44" s="47" t="s">
        <v>75</v>
      </c>
      <c r="C44" s="31"/>
      <c r="D44" s="31"/>
      <c r="E44" s="93" t="s">
        <v>166</v>
      </c>
      <c r="F44" s="120">
        <v>-44</v>
      </c>
      <c r="G44" s="242">
        <v>-37</v>
      </c>
      <c r="H44" s="120">
        <v>0</v>
      </c>
      <c r="I44" s="242">
        <v>0</v>
      </c>
      <c r="J44" s="120">
        <v>1278</v>
      </c>
      <c r="K44" s="242">
        <v>1001</v>
      </c>
      <c r="L44" s="120">
        <f>L40-L42</f>
        <v>0</v>
      </c>
      <c r="M44" s="121">
        <f>M40-M42</f>
        <v>0</v>
      </c>
      <c r="N44" s="120">
        <f>N40-N42</f>
        <v>0</v>
      </c>
      <c r="O44" s="121">
        <f>O40-O42</f>
        <v>0</v>
      </c>
      <c r="P44" s="137"/>
      <c r="Q44" s="137"/>
      <c r="R44" s="135"/>
      <c r="S44" s="135"/>
      <c r="T44" s="137"/>
      <c r="U44" s="137"/>
      <c r="V44" s="135"/>
      <c r="W44" s="135"/>
      <c r="X44" s="135"/>
      <c r="Y44" s="135"/>
    </row>
    <row r="45" spans="1:25" ht="15.75" customHeight="1">
      <c r="A45" s="301" t="s">
        <v>87</v>
      </c>
      <c r="B45" s="25" t="s">
        <v>79</v>
      </c>
      <c r="C45" s="20"/>
      <c r="D45" s="20"/>
      <c r="E45" s="92" t="s">
        <v>167</v>
      </c>
      <c r="F45" s="141">
        <v>-1</v>
      </c>
      <c r="G45" s="249">
        <v>1</v>
      </c>
      <c r="H45" s="141">
        <v>0</v>
      </c>
      <c r="I45" s="249">
        <v>0</v>
      </c>
      <c r="J45" s="141">
        <v>1814</v>
      </c>
      <c r="K45" s="249">
        <v>1241</v>
      </c>
      <c r="L45" s="141">
        <f>L39+L44</f>
        <v>0</v>
      </c>
      <c r="M45" s="142">
        <f>M39+M44</f>
        <v>0</v>
      </c>
      <c r="N45" s="141">
        <f>N39+N44</f>
        <v>0</v>
      </c>
      <c r="O45" s="142">
        <f>O39+O44</f>
        <v>0</v>
      </c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1:25" ht="15.75" customHeight="1">
      <c r="A46" s="302"/>
      <c r="B46" s="44" t="s">
        <v>80</v>
      </c>
      <c r="C46" s="43"/>
      <c r="D46" s="43"/>
      <c r="E46" s="43"/>
      <c r="F46" s="140"/>
      <c r="G46" s="248"/>
      <c r="H46" s="139"/>
      <c r="I46" s="253"/>
      <c r="J46" s="139">
        <v>2048</v>
      </c>
      <c r="K46" s="253">
        <v>2685</v>
      </c>
      <c r="L46" s="70"/>
      <c r="M46" s="109"/>
      <c r="N46" s="139"/>
      <c r="O46" s="119"/>
      <c r="P46" s="137"/>
      <c r="Q46" s="137"/>
      <c r="R46" s="137"/>
      <c r="S46" s="137"/>
      <c r="T46" s="137"/>
      <c r="U46" s="137"/>
      <c r="V46" s="137"/>
      <c r="W46" s="137"/>
      <c r="X46" s="137"/>
      <c r="Y46" s="137"/>
    </row>
    <row r="47" spans="1:25" ht="15.75" customHeight="1">
      <c r="A47" s="302"/>
      <c r="B47" s="44" t="s">
        <v>81</v>
      </c>
      <c r="C47" s="43"/>
      <c r="D47" s="43"/>
      <c r="E47" s="43"/>
      <c r="F47" s="70"/>
      <c r="G47" s="237"/>
      <c r="H47" s="70"/>
      <c r="I47" s="237"/>
      <c r="J47" s="70"/>
      <c r="K47" s="237"/>
      <c r="L47" s="70"/>
      <c r="M47" s="109"/>
      <c r="N47" s="70"/>
      <c r="O47" s="118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spans="1:25" ht="15.75" customHeight="1">
      <c r="A48" s="303"/>
      <c r="B48" s="47" t="s">
        <v>82</v>
      </c>
      <c r="C48" s="31"/>
      <c r="D48" s="31"/>
      <c r="E48" s="31"/>
      <c r="F48" s="73"/>
      <c r="G48" s="250"/>
      <c r="H48" s="73"/>
      <c r="I48" s="250"/>
      <c r="J48" s="73"/>
      <c r="K48" s="250"/>
      <c r="L48" s="73"/>
      <c r="M48" s="143"/>
      <c r="N48" s="73"/>
      <c r="O48" s="128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SheetLayoutView="55" zoomScalePageLayoutView="0" workbookViewId="0" topLeftCell="A10">
      <selection activeCell="C6" sqref="C6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6" width="12.59765625" style="2" customWidth="1"/>
    <col min="17" max="16384" width="9" style="2" customWidth="1"/>
  </cols>
  <sheetData>
    <row r="1" spans="1:4" ht="33.75" customHeight="1">
      <c r="A1" s="148" t="s">
        <v>0</v>
      </c>
      <c r="B1" s="148"/>
      <c r="C1" s="198" t="s">
        <v>255</v>
      </c>
      <c r="D1" s="199"/>
    </row>
    <row r="3" spans="1:10" ht="15" customHeight="1">
      <c r="A3" s="36" t="s">
        <v>256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6" ht="15" customHeight="1">
      <c r="A5" s="200"/>
      <c r="B5" s="200" t="s">
        <v>229</v>
      </c>
      <c r="C5" s="200"/>
      <c r="D5" s="200"/>
      <c r="H5" s="37"/>
      <c r="L5" s="37"/>
      <c r="N5" s="37"/>
      <c r="P5" s="37" t="s">
        <v>169</v>
      </c>
    </row>
    <row r="6" spans="1:16" ht="15" customHeight="1">
      <c r="A6" s="201"/>
      <c r="B6" s="202"/>
      <c r="C6" s="202"/>
      <c r="D6" s="202"/>
      <c r="E6" s="347" t="s">
        <v>241</v>
      </c>
      <c r="F6" s="348"/>
      <c r="G6" s="347" t="s">
        <v>242</v>
      </c>
      <c r="H6" s="348"/>
      <c r="I6" s="347" t="s">
        <v>243</v>
      </c>
      <c r="J6" s="348"/>
      <c r="K6" s="349" t="s">
        <v>244</v>
      </c>
      <c r="L6" s="348"/>
      <c r="M6" s="347" t="s">
        <v>245</v>
      </c>
      <c r="N6" s="348"/>
      <c r="O6" s="350" t="s">
        <v>246</v>
      </c>
      <c r="P6" s="351"/>
    </row>
    <row r="7" spans="1:16" ht="15" customHeight="1">
      <c r="A7" s="59"/>
      <c r="B7" s="60"/>
      <c r="C7" s="60"/>
      <c r="D7" s="60"/>
      <c r="E7" s="203" t="s">
        <v>228</v>
      </c>
      <c r="F7" s="204" t="s">
        <v>2</v>
      </c>
      <c r="G7" s="203" t="s">
        <v>228</v>
      </c>
      <c r="H7" s="204" t="s">
        <v>2</v>
      </c>
      <c r="I7" s="203" t="s">
        <v>228</v>
      </c>
      <c r="J7" s="204" t="s">
        <v>2</v>
      </c>
      <c r="K7" s="203" t="s">
        <v>228</v>
      </c>
      <c r="L7" s="204" t="s">
        <v>2</v>
      </c>
      <c r="M7" s="203" t="s">
        <v>228</v>
      </c>
      <c r="N7" s="204" t="s">
        <v>2</v>
      </c>
      <c r="O7" s="203" t="s">
        <v>228</v>
      </c>
      <c r="P7" s="284" t="s">
        <v>2</v>
      </c>
    </row>
    <row r="8" spans="1:16" ht="18" customHeight="1">
      <c r="A8" s="292" t="s">
        <v>170</v>
      </c>
      <c r="B8" s="205" t="s">
        <v>171</v>
      </c>
      <c r="C8" s="206"/>
      <c r="D8" s="206"/>
      <c r="E8" s="207">
        <v>1</v>
      </c>
      <c r="F8" s="265">
        <v>1</v>
      </c>
      <c r="G8" s="207">
        <v>6</v>
      </c>
      <c r="H8" s="265">
        <v>6</v>
      </c>
      <c r="I8" s="207">
        <v>1</v>
      </c>
      <c r="J8" s="208">
        <v>1</v>
      </c>
      <c r="K8" s="207">
        <v>2</v>
      </c>
      <c r="L8" s="209">
        <v>2</v>
      </c>
      <c r="M8" s="207"/>
      <c r="N8" s="265"/>
      <c r="O8" s="207">
        <v>1</v>
      </c>
      <c r="P8" s="285">
        <v>1</v>
      </c>
    </row>
    <row r="9" spans="1:16" ht="18" customHeight="1">
      <c r="A9" s="293"/>
      <c r="B9" s="292" t="s">
        <v>172</v>
      </c>
      <c r="C9" s="166" t="s">
        <v>173</v>
      </c>
      <c r="D9" s="167"/>
      <c r="E9" s="210">
        <v>30</v>
      </c>
      <c r="F9" s="266">
        <v>30</v>
      </c>
      <c r="G9" s="210">
        <v>10</v>
      </c>
      <c r="H9" s="266">
        <v>10</v>
      </c>
      <c r="I9" s="210">
        <v>6325</v>
      </c>
      <c r="J9" s="211">
        <v>6325</v>
      </c>
      <c r="K9" s="210">
        <v>78955</v>
      </c>
      <c r="L9" s="212">
        <v>78490</v>
      </c>
      <c r="M9" s="210">
        <v>1000</v>
      </c>
      <c r="N9" s="266">
        <v>1000</v>
      </c>
      <c r="O9" s="210">
        <v>100</v>
      </c>
      <c r="P9" s="286">
        <v>100</v>
      </c>
    </row>
    <row r="10" spans="1:16" ht="18" customHeight="1">
      <c r="A10" s="293"/>
      <c r="B10" s="293"/>
      <c r="C10" s="44" t="s">
        <v>174</v>
      </c>
      <c r="D10" s="43"/>
      <c r="E10" s="213">
        <v>30</v>
      </c>
      <c r="F10" s="267">
        <v>30</v>
      </c>
      <c r="G10" s="213">
        <v>8</v>
      </c>
      <c r="H10" s="267">
        <v>8</v>
      </c>
      <c r="I10" s="213">
        <v>6325</v>
      </c>
      <c r="J10" s="214">
        <v>6325</v>
      </c>
      <c r="K10" s="213">
        <v>39477</v>
      </c>
      <c r="L10" s="215">
        <v>39245</v>
      </c>
      <c r="M10" s="213">
        <v>510</v>
      </c>
      <c r="N10" s="267">
        <v>510</v>
      </c>
      <c r="O10" s="213">
        <v>100</v>
      </c>
      <c r="P10" s="287">
        <v>100</v>
      </c>
    </row>
    <row r="11" spans="1:16" ht="18" customHeight="1">
      <c r="A11" s="293"/>
      <c r="B11" s="293"/>
      <c r="C11" s="44" t="s">
        <v>175</v>
      </c>
      <c r="D11" s="43"/>
      <c r="E11" s="213">
        <v>0</v>
      </c>
      <c r="F11" s="267">
        <v>0</v>
      </c>
      <c r="G11" s="213">
        <v>2</v>
      </c>
      <c r="H11" s="268">
        <v>2</v>
      </c>
      <c r="I11" s="269">
        <v>0</v>
      </c>
      <c r="J11" s="215">
        <v>0</v>
      </c>
      <c r="K11" s="213">
        <v>39477</v>
      </c>
      <c r="L11" s="215">
        <v>39245</v>
      </c>
      <c r="M11" s="213">
        <v>90</v>
      </c>
      <c r="N11" s="267">
        <v>90</v>
      </c>
      <c r="O11" s="213">
        <v>0</v>
      </c>
      <c r="P11" s="288">
        <v>0</v>
      </c>
    </row>
    <row r="12" spans="1:16" ht="18" customHeight="1">
      <c r="A12" s="293"/>
      <c r="B12" s="293"/>
      <c r="C12" s="44" t="s">
        <v>176</v>
      </c>
      <c r="D12" s="43"/>
      <c r="E12" s="213">
        <v>0</v>
      </c>
      <c r="F12" s="267">
        <v>0</v>
      </c>
      <c r="G12" s="213">
        <v>0</v>
      </c>
      <c r="H12" s="268">
        <v>0</v>
      </c>
      <c r="I12" s="269">
        <v>0</v>
      </c>
      <c r="J12" s="215">
        <v>0</v>
      </c>
      <c r="K12" s="213">
        <v>0</v>
      </c>
      <c r="L12" s="215">
        <v>0</v>
      </c>
      <c r="M12" s="213">
        <v>235</v>
      </c>
      <c r="N12" s="267">
        <v>235</v>
      </c>
      <c r="O12" s="213">
        <v>0</v>
      </c>
      <c r="P12" s="288">
        <v>0</v>
      </c>
    </row>
    <row r="13" spans="1:16" ht="18" customHeight="1">
      <c r="A13" s="293"/>
      <c r="B13" s="293"/>
      <c r="C13" s="44" t="s">
        <v>177</v>
      </c>
      <c r="D13" s="43"/>
      <c r="E13" s="213">
        <v>0</v>
      </c>
      <c r="F13" s="267">
        <v>0</v>
      </c>
      <c r="G13" s="213">
        <v>0</v>
      </c>
      <c r="H13" s="268">
        <v>0</v>
      </c>
      <c r="I13" s="269">
        <v>0</v>
      </c>
      <c r="J13" s="215">
        <v>0</v>
      </c>
      <c r="K13" s="213">
        <v>0</v>
      </c>
      <c r="L13" s="215">
        <v>0</v>
      </c>
      <c r="M13" s="213">
        <v>0</v>
      </c>
      <c r="N13" s="267">
        <v>0</v>
      </c>
      <c r="O13" s="213">
        <v>0</v>
      </c>
      <c r="P13" s="288">
        <v>0</v>
      </c>
    </row>
    <row r="14" spans="1:16" ht="18" customHeight="1">
      <c r="A14" s="294"/>
      <c r="B14" s="294"/>
      <c r="C14" s="47" t="s">
        <v>178</v>
      </c>
      <c r="D14" s="31"/>
      <c r="E14" s="216">
        <v>0</v>
      </c>
      <c r="F14" s="270">
        <v>0</v>
      </c>
      <c r="G14" s="216">
        <v>0</v>
      </c>
      <c r="H14" s="271">
        <v>0</v>
      </c>
      <c r="I14" s="272">
        <v>0</v>
      </c>
      <c r="J14" s="217">
        <v>0</v>
      </c>
      <c r="K14" s="216">
        <v>0</v>
      </c>
      <c r="L14" s="217">
        <v>0</v>
      </c>
      <c r="M14" s="216">
        <v>165</v>
      </c>
      <c r="N14" s="270">
        <v>165</v>
      </c>
      <c r="O14" s="216">
        <v>0</v>
      </c>
      <c r="P14" s="289">
        <v>0</v>
      </c>
    </row>
    <row r="15" spans="1:16" ht="18" customHeight="1">
      <c r="A15" s="346" t="s">
        <v>179</v>
      </c>
      <c r="B15" s="292" t="s">
        <v>180</v>
      </c>
      <c r="C15" s="166" t="s">
        <v>181</v>
      </c>
      <c r="D15" s="167"/>
      <c r="E15" s="218">
        <v>28070</v>
      </c>
      <c r="F15" s="273">
        <v>27187</v>
      </c>
      <c r="G15" s="218">
        <v>4402</v>
      </c>
      <c r="H15" s="273">
        <v>4060</v>
      </c>
      <c r="I15" s="218">
        <v>4184</v>
      </c>
      <c r="J15" s="219">
        <v>4126</v>
      </c>
      <c r="K15" s="218">
        <v>4305</v>
      </c>
      <c r="L15" s="142">
        <v>7274</v>
      </c>
      <c r="M15" s="218">
        <v>1141</v>
      </c>
      <c r="N15" s="273">
        <v>1245</v>
      </c>
      <c r="O15" s="218">
        <v>269</v>
      </c>
      <c r="P15" s="282">
        <v>237</v>
      </c>
    </row>
    <row r="16" spans="1:16" ht="18" customHeight="1">
      <c r="A16" s="293"/>
      <c r="B16" s="293"/>
      <c r="C16" s="44" t="s">
        <v>182</v>
      </c>
      <c r="D16" s="43"/>
      <c r="E16" s="70">
        <v>75</v>
      </c>
      <c r="F16" s="274">
        <v>77</v>
      </c>
      <c r="G16" s="70">
        <v>16920</v>
      </c>
      <c r="H16" s="274">
        <v>17573</v>
      </c>
      <c r="I16" s="70">
        <v>19054</v>
      </c>
      <c r="J16" s="110">
        <v>19058</v>
      </c>
      <c r="K16" s="70">
        <v>367541</v>
      </c>
      <c r="L16" s="118">
        <v>365258</v>
      </c>
      <c r="M16" s="70">
        <v>1635</v>
      </c>
      <c r="N16" s="274">
        <v>1600</v>
      </c>
      <c r="O16" s="70">
        <v>29</v>
      </c>
      <c r="P16" s="111">
        <v>25</v>
      </c>
    </row>
    <row r="17" spans="1:16" ht="18" customHeight="1">
      <c r="A17" s="293"/>
      <c r="B17" s="293"/>
      <c r="C17" s="44" t="s">
        <v>183</v>
      </c>
      <c r="D17" s="43"/>
      <c r="E17" s="70">
        <v>0</v>
      </c>
      <c r="F17" s="274">
        <v>0</v>
      </c>
      <c r="G17" s="70">
        <v>0</v>
      </c>
      <c r="H17" s="274">
        <v>0</v>
      </c>
      <c r="I17" s="110">
        <v>0</v>
      </c>
      <c r="J17" s="110">
        <v>0</v>
      </c>
      <c r="K17" s="70">
        <v>228</v>
      </c>
      <c r="L17" s="118">
        <v>255</v>
      </c>
      <c r="M17" s="70">
        <v>0</v>
      </c>
      <c r="N17" s="274">
        <v>0</v>
      </c>
      <c r="O17" s="70">
        <v>0</v>
      </c>
      <c r="P17" s="290">
        <v>0</v>
      </c>
    </row>
    <row r="18" spans="1:16" ht="18" customHeight="1">
      <c r="A18" s="293"/>
      <c r="B18" s="294"/>
      <c r="C18" s="47" t="s">
        <v>184</v>
      </c>
      <c r="D18" s="31"/>
      <c r="E18" s="73">
        <v>28145</v>
      </c>
      <c r="F18" s="143">
        <v>27264</v>
      </c>
      <c r="G18" s="73">
        <v>21321</v>
      </c>
      <c r="H18" s="143">
        <v>21633</v>
      </c>
      <c r="I18" s="72">
        <v>23237</v>
      </c>
      <c r="J18" s="220">
        <v>23184</v>
      </c>
      <c r="K18" s="72">
        <v>372073</v>
      </c>
      <c r="L18" s="220">
        <v>372787</v>
      </c>
      <c r="M18" s="73">
        <v>2776</v>
      </c>
      <c r="N18" s="143">
        <v>2845</v>
      </c>
      <c r="O18" s="73">
        <v>298</v>
      </c>
      <c r="P18" s="145">
        <v>262</v>
      </c>
    </row>
    <row r="19" spans="1:16" ht="18" customHeight="1">
      <c r="A19" s="293"/>
      <c r="B19" s="292" t="s">
        <v>185</v>
      </c>
      <c r="C19" s="166" t="s">
        <v>186</v>
      </c>
      <c r="D19" s="167"/>
      <c r="E19" s="218">
        <v>8106</v>
      </c>
      <c r="F19" s="275">
        <v>7419</v>
      </c>
      <c r="G19" s="218">
        <v>6166</v>
      </c>
      <c r="H19" s="275">
        <v>6262</v>
      </c>
      <c r="I19" s="141">
        <v>749</v>
      </c>
      <c r="J19" s="142">
        <v>687</v>
      </c>
      <c r="K19" s="141">
        <v>17546</v>
      </c>
      <c r="L19" s="142">
        <v>18652</v>
      </c>
      <c r="M19" s="218">
        <v>484</v>
      </c>
      <c r="N19" s="275">
        <v>503</v>
      </c>
      <c r="O19" s="218">
        <v>97</v>
      </c>
      <c r="P19" s="282">
        <v>93</v>
      </c>
    </row>
    <row r="20" spans="1:16" ht="18" customHeight="1">
      <c r="A20" s="293"/>
      <c r="B20" s="293"/>
      <c r="C20" s="44" t="s">
        <v>187</v>
      </c>
      <c r="D20" s="43"/>
      <c r="E20" s="70">
        <v>71</v>
      </c>
      <c r="F20" s="109">
        <v>82</v>
      </c>
      <c r="G20" s="70">
        <v>6848</v>
      </c>
      <c r="H20" s="109">
        <v>7326</v>
      </c>
      <c r="I20" s="69">
        <v>1429</v>
      </c>
      <c r="J20" s="118">
        <v>2046</v>
      </c>
      <c r="K20" s="69">
        <v>232030</v>
      </c>
      <c r="L20" s="118">
        <v>237016</v>
      </c>
      <c r="M20" s="70">
        <v>1130</v>
      </c>
      <c r="N20" s="109">
        <v>1200</v>
      </c>
      <c r="O20" s="70">
        <v>0</v>
      </c>
      <c r="P20" s="111">
        <v>0</v>
      </c>
    </row>
    <row r="21" spans="1:16" s="225" customFormat="1" ht="18" customHeight="1">
      <c r="A21" s="293"/>
      <c r="B21" s="293"/>
      <c r="C21" s="221" t="s">
        <v>188</v>
      </c>
      <c r="D21" s="222"/>
      <c r="E21" s="257">
        <v>0</v>
      </c>
      <c r="F21" s="276">
        <v>0</v>
      </c>
      <c r="G21" s="257">
        <v>0</v>
      </c>
      <c r="H21" s="276">
        <v>0</v>
      </c>
      <c r="I21" s="223">
        <v>14734</v>
      </c>
      <c r="J21" s="224">
        <v>14126</v>
      </c>
      <c r="K21" s="223">
        <v>43408</v>
      </c>
      <c r="L21" s="224">
        <v>38495</v>
      </c>
      <c r="M21" s="257">
        <v>0</v>
      </c>
      <c r="N21" s="276">
        <v>0</v>
      </c>
      <c r="O21" s="257">
        <v>0</v>
      </c>
      <c r="P21" s="291">
        <v>0</v>
      </c>
    </row>
    <row r="22" spans="1:16" ht="18" customHeight="1">
      <c r="A22" s="293"/>
      <c r="B22" s="294"/>
      <c r="C22" s="11" t="s">
        <v>189</v>
      </c>
      <c r="D22" s="12"/>
      <c r="E22" s="73">
        <v>8177</v>
      </c>
      <c r="F22" s="143">
        <v>7501</v>
      </c>
      <c r="G22" s="73">
        <v>13014</v>
      </c>
      <c r="H22" s="143">
        <v>13588</v>
      </c>
      <c r="I22" s="72">
        <v>16912</v>
      </c>
      <c r="J22" s="128">
        <v>16859</v>
      </c>
      <c r="K22" s="72">
        <v>292984</v>
      </c>
      <c r="L22" s="128">
        <v>294163</v>
      </c>
      <c r="M22" s="73">
        <v>1613</v>
      </c>
      <c r="N22" s="143">
        <v>1703</v>
      </c>
      <c r="O22" s="73">
        <v>97</v>
      </c>
      <c r="P22" s="145">
        <v>93</v>
      </c>
    </row>
    <row r="23" spans="1:16" ht="18" customHeight="1">
      <c r="A23" s="293"/>
      <c r="B23" s="292" t="s">
        <v>190</v>
      </c>
      <c r="C23" s="166" t="s">
        <v>191</v>
      </c>
      <c r="D23" s="167"/>
      <c r="E23" s="218">
        <v>30</v>
      </c>
      <c r="F23" s="275">
        <v>30</v>
      </c>
      <c r="G23" s="218">
        <v>10</v>
      </c>
      <c r="H23" s="275">
        <v>10</v>
      </c>
      <c r="I23" s="141">
        <v>6325</v>
      </c>
      <c r="J23" s="142">
        <v>6325</v>
      </c>
      <c r="K23" s="141">
        <v>78955</v>
      </c>
      <c r="L23" s="142">
        <v>78490</v>
      </c>
      <c r="M23" s="218">
        <v>1000</v>
      </c>
      <c r="N23" s="275">
        <v>1000</v>
      </c>
      <c r="O23" s="218">
        <v>50</v>
      </c>
      <c r="P23" s="282">
        <v>50</v>
      </c>
    </row>
    <row r="24" spans="1:16" ht="18" customHeight="1">
      <c r="A24" s="293"/>
      <c r="B24" s="293"/>
      <c r="C24" s="44" t="s">
        <v>192</v>
      </c>
      <c r="D24" s="43"/>
      <c r="E24" s="70">
        <v>19938</v>
      </c>
      <c r="F24" s="109">
        <v>19733</v>
      </c>
      <c r="G24" s="70">
        <v>8297</v>
      </c>
      <c r="H24" s="111">
        <v>8035</v>
      </c>
      <c r="I24" s="70">
        <v>0</v>
      </c>
      <c r="J24" s="111">
        <v>0</v>
      </c>
      <c r="K24" s="69">
        <v>134</v>
      </c>
      <c r="L24" s="118">
        <v>134</v>
      </c>
      <c r="M24" s="70">
        <v>163</v>
      </c>
      <c r="N24" s="109">
        <v>142</v>
      </c>
      <c r="O24" s="70">
        <v>151</v>
      </c>
      <c r="P24" s="111">
        <v>119</v>
      </c>
    </row>
    <row r="25" spans="1:16" ht="18" customHeight="1">
      <c r="A25" s="293"/>
      <c r="B25" s="293"/>
      <c r="C25" s="44" t="s">
        <v>193</v>
      </c>
      <c r="D25" s="43"/>
      <c r="E25" s="70">
        <v>0</v>
      </c>
      <c r="F25" s="109">
        <v>0</v>
      </c>
      <c r="G25" s="70">
        <v>0</v>
      </c>
      <c r="H25" s="111">
        <v>0</v>
      </c>
      <c r="I25" s="70">
        <v>0</v>
      </c>
      <c r="J25" s="111">
        <v>0</v>
      </c>
      <c r="K25" s="69">
        <v>0</v>
      </c>
      <c r="L25" s="118">
        <v>0</v>
      </c>
      <c r="M25" s="70">
        <v>0</v>
      </c>
      <c r="N25" s="109">
        <v>0</v>
      </c>
      <c r="O25" s="70">
        <v>0</v>
      </c>
      <c r="P25" s="111">
        <v>0</v>
      </c>
    </row>
    <row r="26" spans="1:16" ht="18" customHeight="1">
      <c r="A26" s="293"/>
      <c r="B26" s="294"/>
      <c r="C26" s="45" t="s">
        <v>194</v>
      </c>
      <c r="D26" s="46"/>
      <c r="E26" s="277">
        <v>19968</v>
      </c>
      <c r="F26" s="278">
        <v>19763</v>
      </c>
      <c r="G26" s="277">
        <v>8307</v>
      </c>
      <c r="H26" s="279">
        <v>8045</v>
      </c>
      <c r="I26" s="143">
        <v>6325</v>
      </c>
      <c r="J26" s="128">
        <v>6325</v>
      </c>
      <c r="K26" s="71">
        <v>79089</v>
      </c>
      <c r="L26" s="128">
        <v>78624</v>
      </c>
      <c r="M26" s="277">
        <v>1163</v>
      </c>
      <c r="N26" s="278">
        <v>1142</v>
      </c>
      <c r="O26" s="277">
        <v>201</v>
      </c>
      <c r="P26" s="279">
        <v>169</v>
      </c>
    </row>
    <row r="27" spans="1:16" ht="18" customHeight="1">
      <c r="A27" s="294"/>
      <c r="B27" s="47" t="s">
        <v>195</v>
      </c>
      <c r="C27" s="31"/>
      <c r="D27" s="31"/>
      <c r="E27" s="280">
        <v>28145</v>
      </c>
      <c r="F27" s="281">
        <v>27264</v>
      </c>
      <c r="G27" s="73">
        <v>21321</v>
      </c>
      <c r="H27" s="143">
        <v>21633</v>
      </c>
      <c r="I27" s="226">
        <v>23237</v>
      </c>
      <c r="J27" s="128">
        <v>23184</v>
      </c>
      <c r="K27" s="72">
        <v>372073</v>
      </c>
      <c r="L27" s="128">
        <v>372787</v>
      </c>
      <c r="M27" s="73">
        <v>2776</v>
      </c>
      <c r="N27" s="143">
        <v>2845</v>
      </c>
      <c r="O27" s="73">
        <v>298</v>
      </c>
      <c r="P27" s="145">
        <v>262</v>
      </c>
    </row>
    <row r="28" spans="1:16" ht="18" customHeight="1">
      <c r="A28" s="292" t="s">
        <v>196</v>
      </c>
      <c r="B28" s="292" t="s">
        <v>197</v>
      </c>
      <c r="C28" s="166" t="s">
        <v>198</v>
      </c>
      <c r="D28" s="227" t="s">
        <v>41</v>
      </c>
      <c r="E28" s="218">
        <v>514</v>
      </c>
      <c r="F28" s="275">
        <v>1755</v>
      </c>
      <c r="G28" s="218">
        <v>1953</v>
      </c>
      <c r="H28" s="275">
        <v>2128</v>
      </c>
      <c r="I28" s="141">
        <v>1068</v>
      </c>
      <c r="J28" s="142">
        <v>1246</v>
      </c>
      <c r="K28" s="141">
        <v>10720</v>
      </c>
      <c r="L28" s="142">
        <v>9939</v>
      </c>
      <c r="M28" s="218">
        <v>1492</v>
      </c>
      <c r="N28" s="275">
        <v>1428</v>
      </c>
      <c r="O28" s="218">
        <v>264</v>
      </c>
      <c r="P28" s="282">
        <v>264</v>
      </c>
    </row>
    <row r="29" spans="1:16" ht="18" customHeight="1">
      <c r="A29" s="293"/>
      <c r="B29" s="293"/>
      <c r="C29" s="44" t="s">
        <v>199</v>
      </c>
      <c r="D29" s="228" t="s">
        <v>42</v>
      </c>
      <c r="E29" s="70">
        <v>493</v>
      </c>
      <c r="F29" s="109">
        <v>1724</v>
      </c>
      <c r="G29" s="70">
        <v>1321</v>
      </c>
      <c r="H29" s="109">
        <v>1588</v>
      </c>
      <c r="I29" s="69">
        <v>369</v>
      </c>
      <c r="J29" s="118">
        <v>432</v>
      </c>
      <c r="K29" s="69">
        <v>3377</v>
      </c>
      <c r="L29" s="118">
        <v>3307</v>
      </c>
      <c r="M29" s="70">
        <v>1179</v>
      </c>
      <c r="N29" s="109">
        <v>1165</v>
      </c>
      <c r="O29" s="70">
        <v>0</v>
      </c>
      <c r="P29" s="111">
        <v>0</v>
      </c>
    </row>
    <row r="30" spans="1:16" ht="18" customHeight="1">
      <c r="A30" s="293"/>
      <c r="B30" s="293"/>
      <c r="C30" s="44" t="s">
        <v>200</v>
      </c>
      <c r="D30" s="228" t="s">
        <v>257</v>
      </c>
      <c r="E30" s="70">
        <v>60</v>
      </c>
      <c r="F30" s="109">
        <v>66</v>
      </c>
      <c r="G30" s="70">
        <v>129</v>
      </c>
      <c r="H30" s="274">
        <v>145</v>
      </c>
      <c r="I30" s="69">
        <v>121</v>
      </c>
      <c r="J30" s="118">
        <v>118</v>
      </c>
      <c r="K30" s="69">
        <v>389</v>
      </c>
      <c r="L30" s="118">
        <v>266</v>
      </c>
      <c r="M30" s="70">
        <v>224</v>
      </c>
      <c r="N30" s="109">
        <v>158</v>
      </c>
      <c r="O30" s="70">
        <v>215</v>
      </c>
      <c r="P30" s="111">
        <v>211</v>
      </c>
    </row>
    <row r="31" spans="1:17" ht="18" customHeight="1">
      <c r="A31" s="293"/>
      <c r="B31" s="293"/>
      <c r="C31" s="11" t="s">
        <v>201</v>
      </c>
      <c r="D31" s="229" t="s">
        <v>258</v>
      </c>
      <c r="E31" s="73">
        <f aca="true" t="shared" si="0" ref="E31:P31">E28-E29-E30</f>
        <v>-39</v>
      </c>
      <c r="F31" s="143">
        <f t="shared" si="0"/>
        <v>-35</v>
      </c>
      <c r="G31" s="73">
        <f t="shared" si="0"/>
        <v>503</v>
      </c>
      <c r="H31" s="143">
        <f t="shared" si="0"/>
        <v>395</v>
      </c>
      <c r="I31" s="72">
        <f t="shared" si="0"/>
        <v>578</v>
      </c>
      <c r="J31" s="230">
        <v>696</v>
      </c>
      <c r="K31" s="72">
        <f>K28-K29-K30</f>
        <v>6954</v>
      </c>
      <c r="L31" s="230">
        <v>6366</v>
      </c>
      <c r="M31" s="73">
        <f t="shared" si="0"/>
        <v>89</v>
      </c>
      <c r="N31" s="143">
        <f t="shared" si="0"/>
        <v>105</v>
      </c>
      <c r="O31" s="73">
        <f t="shared" si="0"/>
        <v>49</v>
      </c>
      <c r="P31" s="145">
        <f t="shared" si="0"/>
        <v>53</v>
      </c>
      <c r="Q31" s="8"/>
    </row>
    <row r="32" spans="1:16" ht="18" customHeight="1">
      <c r="A32" s="293"/>
      <c r="B32" s="293"/>
      <c r="C32" s="166" t="s">
        <v>202</v>
      </c>
      <c r="D32" s="227" t="s">
        <v>259</v>
      </c>
      <c r="E32" s="218">
        <v>243</v>
      </c>
      <c r="F32" s="275">
        <v>237</v>
      </c>
      <c r="G32" s="218">
        <v>69</v>
      </c>
      <c r="H32" s="275">
        <v>15</v>
      </c>
      <c r="I32" s="141">
        <v>42</v>
      </c>
      <c r="J32" s="142">
        <v>46</v>
      </c>
      <c r="K32" s="141">
        <v>64</v>
      </c>
      <c r="L32" s="142">
        <v>442</v>
      </c>
      <c r="M32" s="218">
        <v>11</v>
      </c>
      <c r="N32" s="275">
        <v>5</v>
      </c>
      <c r="O32" s="218">
        <v>0</v>
      </c>
      <c r="P32" s="282">
        <v>0</v>
      </c>
    </row>
    <row r="33" spans="1:16" ht="18" customHeight="1">
      <c r="A33" s="293"/>
      <c r="B33" s="293"/>
      <c r="C33" s="44" t="s">
        <v>203</v>
      </c>
      <c r="D33" s="228" t="s">
        <v>260</v>
      </c>
      <c r="E33" s="70">
        <v>0</v>
      </c>
      <c r="F33" s="109">
        <v>0</v>
      </c>
      <c r="G33" s="70">
        <v>140</v>
      </c>
      <c r="H33" s="109">
        <v>111</v>
      </c>
      <c r="I33" s="69">
        <v>12</v>
      </c>
      <c r="J33" s="118">
        <v>82</v>
      </c>
      <c r="K33" s="69">
        <v>2104</v>
      </c>
      <c r="L33" s="118">
        <v>1960</v>
      </c>
      <c r="M33" s="70">
        <v>66</v>
      </c>
      <c r="N33" s="109">
        <v>45</v>
      </c>
      <c r="O33" s="70">
        <v>0</v>
      </c>
      <c r="P33" s="111">
        <v>0</v>
      </c>
    </row>
    <row r="34" spans="1:16" ht="18" customHeight="1">
      <c r="A34" s="293"/>
      <c r="B34" s="294"/>
      <c r="C34" s="11" t="s">
        <v>204</v>
      </c>
      <c r="D34" s="229" t="s">
        <v>261</v>
      </c>
      <c r="E34" s="73">
        <f aca="true" t="shared" si="1" ref="E34:O34">E31+E32-E33</f>
        <v>204</v>
      </c>
      <c r="F34" s="143">
        <f t="shared" si="1"/>
        <v>202</v>
      </c>
      <c r="G34" s="73">
        <f t="shared" si="1"/>
        <v>432</v>
      </c>
      <c r="H34" s="143">
        <f t="shared" si="1"/>
        <v>299</v>
      </c>
      <c r="I34" s="72">
        <f t="shared" si="1"/>
        <v>608</v>
      </c>
      <c r="J34" s="128">
        <v>660</v>
      </c>
      <c r="K34" s="72">
        <f>K31+K32-K33</f>
        <v>4914</v>
      </c>
      <c r="L34" s="128">
        <v>4848</v>
      </c>
      <c r="M34" s="73">
        <f t="shared" si="1"/>
        <v>34</v>
      </c>
      <c r="N34" s="143">
        <f t="shared" si="1"/>
        <v>65</v>
      </c>
      <c r="O34" s="73">
        <f t="shared" si="1"/>
        <v>49</v>
      </c>
      <c r="P34" s="145">
        <f>P31+P32-P33</f>
        <v>53</v>
      </c>
    </row>
    <row r="35" spans="1:16" ht="18" customHeight="1">
      <c r="A35" s="293"/>
      <c r="B35" s="292" t="s">
        <v>205</v>
      </c>
      <c r="C35" s="166" t="s">
        <v>206</v>
      </c>
      <c r="D35" s="227" t="s">
        <v>262</v>
      </c>
      <c r="E35" s="218">
        <v>0</v>
      </c>
      <c r="F35" s="275">
        <v>0</v>
      </c>
      <c r="G35" s="218">
        <v>36</v>
      </c>
      <c r="H35" s="275">
        <v>67</v>
      </c>
      <c r="I35" s="218">
        <v>0</v>
      </c>
      <c r="J35" s="282">
        <v>0</v>
      </c>
      <c r="K35" s="141">
        <v>0</v>
      </c>
      <c r="L35" s="142">
        <v>0</v>
      </c>
      <c r="M35" s="218">
        <v>0</v>
      </c>
      <c r="N35" s="275">
        <v>337</v>
      </c>
      <c r="O35" s="218">
        <v>0</v>
      </c>
      <c r="P35" s="282">
        <v>0</v>
      </c>
    </row>
    <row r="36" spans="1:16" ht="18" customHeight="1">
      <c r="A36" s="293"/>
      <c r="B36" s="293"/>
      <c r="C36" s="44" t="s">
        <v>207</v>
      </c>
      <c r="D36" s="228" t="s">
        <v>263</v>
      </c>
      <c r="E36" s="70">
        <v>0</v>
      </c>
      <c r="F36" s="109">
        <v>1</v>
      </c>
      <c r="G36" s="70">
        <v>206</v>
      </c>
      <c r="H36" s="109">
        <v>66</v>
      </c>
      <c r="I36" s="70">
        <v>0</v>
      </c>
      <c r="J36" s="111">
        <v>0</v>
      </c>
      <c r="K36" s="69">
        <v>0</v>
      </c>
      <c r="L36" s="118">
        <v>0</v>
      </c>
      <c r="M36" s="70">
        <v>2</v>
      </c>
      <c r="N36" s="109">
        <v>335</v>
      </c>
      <c r="O36" s="70">
        <v>0</v>
      </c>
      <c r="P36" s="111">
        <v>0</v>
      </c>
    </row>
    <row r="37" spans="1:16" ht="18" customHeight="1">
      <c r="A37" s="293"/>
      <c r="B37" s="293"/>
      <c r="C37" s="44" t="s">
        <v>208</v>
      </c>
      <c r="D37" s="228" t="s">
        <v>264</v>
      </c>
      <c r="E37" s="70">
        <f aca="true" t="shared" si="2" ref="E37:P37">E34+E35-E36</f>
        <v>204</v>
      </c>
      <c r="F37" s="109">
        <f t="shared" si="2"/>
        <v>201</v>
      </c>
      <c r="G37" s="70">
        <f t="shared" si="2"/>
        <v>262</v>
      </c>
      <c r="H37" s="109">
        <f t="shared" si="2"/>
        <v>300</v>
      </c>
      <c r="I37" s="69">
        <f t="shared" si="2"/>
        <v>608</v>
      </c>
      <c r="J37" s="118">
        <v>660</v>
      </c>
      <c r="K37" s="69">
        <f>K34+K35-K36</f>
        <v>4914</v>
      </c>
      <c r="L37" s="118">
        <v>4848</v>
      </c>
      <c r="M37" s="70">
        <f t="shared" si="2"/>
        <v>32</v>
      </c>
      <c r="N37" s="109">
        <f t="shared" si="2"/>
        <v>67</v>
      </c>
      <c r="O37" s="70">
        <f t="shared" si="2"/>
        <v>49</v>
      </c>
      <c r="P37" s="111">
        <f t="shared" si="2"/>
        <v>53</v>
      </c>
    </row>
    <row r="38" spans="1:16" ht="18" customHeight="1">
      <c r="A38" s="293"/>
      <c r="B38" s="293"/>
      <c r="C38" s="44" t="s">
        <v>209</v>
      </c>
      <c r="D38" s="228" t="s">
        <v>265</v>
      </c>
      <c r="E38" s="70">
        <v>0</v>
      </c>
      <c r="F38" s="109">
        <v>0</v>
      </c>
      <c r="G38" s="70">
        <v>0</v>
      </c>
      <c r="H38" s="109">
        <v>0</v>
      </c>
      <c r="I38" s="69">
        <v>0</v>
      </c>
      <c r="J38" s="118">
        <v>0</v>
      </c>
      <c r="K38" s="69">
        <v>0</v>
      </c>
      <c r="L38" s="118">
        <v>0</v>
      </c>
      <c r="M38" s="70">
        <v>0</v>
      </c>
      <c r="N38" s="109">
        <v>0</v>
      </c>
      <c r="O38" s="70">
        <v>0</v>
      </c>
      <c r="P38" s="111">
        <v>0</v>
      </c>
    </row>
    <row r="39" spans="1:16" ht="18" customHeight="1">
      <c r="A39" s="293"/>
      <c r="B39" s="293"/>
      <c r="C39" s="44" t="s">
        <v>210</v>
      </c>
      <c r="D39" s="228" t="s">
        <v>266</v>
      </c>
      <c r="E39" s="70">
        <v>0</v>
      </c>
      <c r="F39" s="109">
        <v>0</v>
      </c>
      <c r="G39" s="70">
        <v>0</v>
      </c>
      <c r="H39" s="109">
        <v>0</v>
      </c>
      <c r="I39" s="69">
        <v>0</v>
      </c>
      <c r="J39" s="118">
        <v>0</v>
      </c>
      <c r="K39" s="69">
        <v>0</v>
      </c>
      <c r="L39" s="118">
        <v>0</v>
      </c>
      <c r="M39" s="70">
        <v>0</v>
      </c>
      <c r="N39" s="109">
        <v>0</v>
      </c>
      <c r="O39" s="70">
        <v>0</v>
      </c>
      <c r="P39" s="111">
        <v>0</v>
      </c>
    </row>
    <row r="40" spans="1:16" ht="18" customHeight="1">
      <c r="A40" s="293"/>
      <c r="B40" s="293"/>
      <c r="C40" s="44" t="s">
        <v>211</v>
      </c>
      <c r="D40" s="228" t="s">
        <v>267</v>
      </c>
      <c r="E40" s="70">
        <v>0</v>
      </c>
      <c r="F40" s="109">
        <v>0</v>
      </c>
      <c r="G40" s="70">
        <v>0</v>
      </c>
      <c r="H40" s="109">
        <v>0</v>
      </c>
      <c r="I40" s="69">
        <v>0</v>
      </c>
      <c r="J40" s="118">
        <v>0</v>
      </c>
      <c r="K40" s="69">
        <v>0</v>
      </c>
      <c r="L40" s="118">
        <v>0</v>
      </c>
      <c r="M40" s="70">
        <v>11</v>
      </c>
      <c r="N40" s="109">
        <v>26</v>
      </c>
      <c r="O40" s="70">
        <v>17</v>
      </c>
      <c r="P40" s="111">
        <v>22</v>
      </c>
    </row>
    <row r="41" spans="1:16" ht="18" customHeight="1">
      <c r="A41" s="293"/>
      <c r="B41" s="293"/>
      <c r="C41" s="178" t="s">
        <v>212</v>
      </c>
      <c r="D41" s="228" t="s">
        <v>268</v>
      </c>
      <c r="E41" s="70">
        <f aca="true" t="shared" si="3" ref="E41:P41">E34+E35-E36-E40</f>
        <v>204</v>
      </c>
      <c r="F41" s="109">
        <f t="shared" si="3"/>
        <v>201</v>
      </c>
      <c r="G41" s="70">
        <f t="shared" si="3"/>
        <v>262</v>
      </c>
      <c r="H41" s="109">
        <f t="shared" si="3"/>
        <v>300</v>
      </c>
      <c r="I41" s="69">
        <f t="shared" si="3"/>
        <v>608</v>
      </c>
      <c r="J41" s="118">
        <v>660</v>
      </c>
      <c r="K41" s="69">
        <f>K34+K35-K36-K40</f>
        <v>4914</v>
      </c>
      <c r="L41" s="118">
        <v>4848</v>
      </c>
      <c r="M41" s="70">
        <f t="shared" si="3"/>
        <v>21</v>
      </c>
      <c r="N41" s="109">
        <f t="shared" si="3"/>
        <v>41</v>
      </c>
      <c r="O41" s="70">
        <f t="shared" si="3"/>
        <v>32</v>
      </c>
      <c r="P41" s="111">
        <f t="shared" si="3"/>
        <v>31</v>
      </c>
    </row>
    <row r="42" spans="1:16" ht="18" customHeight="1">
      <c r="A42" s="293"/>
      <c r="B42" s="293"/>
      <c r="C42" s="352" t="s">
        <v>213</v>
      </c>
      <c r="D42" s="353"/>
      <c r="E42" s="70">
        <v>0</v>
      </c>
      <c r="F42" s="274">
        <v>0</v>
      </c>
      <c r="G42" s="70">
        <f>G37+G38-G39-G40</f>
        <v>262</v>
      </c>
      <c r="H42" s="274">
        <f>H37+H38-H39-H40</f>
        <v>300</v>
      </c>
      <c r="I42" s="70">
        <v>0</v>
      </c>
      <c r="J42" s="109">
        <v>0</v>
      </c>
      <c r="K42" s="70">
        <v>0</v>
      </c>
      <c r="L42" s="109">
        <v>0</v>
      </c>
      <c r="M42" s="70">
        <v>0</v>
      </c>
      <c r="N42" s="274">
        <v>0</v>
      </c>
      <c r="O42" s="70">
        <v>0</v>
      </c>
      <c r="P42" s="111">
        <v>0</v>
      </c>
    </row>
    <row r="43" spans="1:16" ht="18" customHeight="1">
      <c r="A43" s="293"/>
      <c r="B43" s="293"/>
      <c r="C43" s="44" t="s">
        <v>214</v>
      </c>
      <c r="D43" s="228" t="s">
        <v>269</v>
      </c>
      <c r="E43" s="70">
        <v>0</v>
      </c>
      <c r="F43" s="109">
        <v>0</v>
      </c>
      <c r="G43" s="70">
        <v>0</v>
      </c>
      <c r="H43" s="109">
        <v>0</v>
      </c>
      <c r="I43" s="69">
        <v>0</v>
      </c>
      <c r="J43" s="118">
        <v>0</v>
      </c>
      <c r="K43" s="69">
        <v>0</v>
      </c>
      <c r="L43" s="118">
        <v>0</v>
      </c>
      <c r="M43" s="70">
        <v>0</v>
      </c>
      <c r="N43" s="109">
        <v>0</v>
      </c>
      <c r="O43" s="70">
        <v>0</v>
      </c>
      <c r="P43" s="111">
        <v>0</v>
      </c>
    </row>
    <row r="44" spans="1:16" ht="18" customHeight="1">
      <c r="A44" s="294"/>
      <c r="B44" s="294"/>
      <c r="C44" s="11" t="s">
        <v>215</v>
      </c>
      <c r="D44" s="93" t="s">
        <v>270</v>
      </c>
      <c r="E44" s="73">
        <f aca="true" t="shared" si="4" ref="E44:P44">E41+E43</f>
        <v>204</v>
      </c>
      <c r="F44" s="143">
        <f t="shared" si="4"/>
        <v>201</v>
      </c>
      <c r="G44" s="73">
        <f t="shared" si="4"/>
        <v>262</v>
      </c>
      <c r="H44" s="143">
        <f t="shared" si="4"/>
        <v>300</v>
      </c>
      <c r="I44" s="72">
        <f t="shared" si="4"/>
        <v>608</v>
      </c>
      <c r="J44" s="128">
        <v>660</v>
      </c>
      <c r="K44" s="72">
        <f>K41+K43</f>
        <v>4914</v>
      </c>
      <c r="L44" s="128">
        <v>4848</v>
      </c>
      <c r="M44" s="73">
        <f t="shared" si="4"/>
        <v>21</v>
      </c>
      <c r="N44" s="143">
        <f t="shared" si="4"/>
        <v>41</v>
      </c>
      <c r="O44" s="73">
        <f t="shared" si="4"/>
        <v>32</v>
      </c>
      <c r="P44" s="145">
        <f t="shared" si="4"/>
        <v>31</v>
      </c>
    </row>
    <row r="45" ht="13.5" customHeight="1">
      <c r="A45" s="13" t="s">
        <v>216</v>
      </c>
    </row>
    <row r="46" ht="13.5" customHeight="1">
      <c r="A46" s="13" t="s">
        <v>271</v>
      </c>
    </row>
    <row r="47" ht="13.5">
      <c r="A47" s="231"/>
    </row>
  </sheetData>
  <sheetProtection/>
  <mergeCells count="16">
    <mergeCell ref="A28:A44"/>
    <mergeCell ref="B28:B34"/>
    <mergeCell ref="B35:B44"/>
    <mergeCell ref="C42:D42"/>
    <mergeCell ref="A8:A14"/>
    <mergeCell ref="B9:B14"/>
    <mergeCell ref="A15:A27"/>
    <mergeCell ref="B15:B18"/>
    <mergeCell ref="B19:B22"/>
    <mergeCell ref="B23:B26"/>
    <mergeCell ref="E6:F6"/>
    <mergeCell ref="G6:H6"/>
    <mergeCell ref="I6:J6"/>
    <mergeCell ref="K6:L6"/>
    <mergeCell ref="M6:N6"/>
    <mergeCell ref="O6:P6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69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広島県</cp:lastModifiedBy>
  <cp:lastPrinted>2016-06-29T00:37:33Z</cp:lastPrinted>
  <dcterms:created xsi:type="dcterms:W3CDTF">1999-07-06T05:17:05Z</dcterms:created>
  <dcterms:modified xsi:type="dcterms:W3CDTF">2016-09-27T00:51:21Z</dcterms:modified>
  <cp:category/>
  <cp:version/>
  <cp:contentType/>
  <cp:contentStatus/>
</cp:coreProperties>
</file>