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5330" windowHeight="4365" tabRatio="663" activeTab="4"/>
  </bookViews>
  <sheets>
    <sheet name="1.普通会計予算" sheetId="1" r:id="rId1"/>
    <sheet name="2.公営企業会計予算" sheetId="2" r:id="rId2"/>
    <sheet name="2.公営企業会計予算 (2)" sheetId="3" r:id="rId3"/>
    <sheet name="3.(1)普通会計決算" sheetId="4" r:id="rId4"/>
    <sheet name="3.(2)財政指標等" sheetId="5" r:id="rId5"/>
    <sheet name="4.公営企業会計決算" sheetId="6" r:id="rId6"/>
    <sheet name="4.公営企業会計決算 (2)" sheetId="7" r:id="rId7"/>
    <sheet name="5.三セク決算" sheetId="8" r:id="rId8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'2.公営企業会計予算 (2)'!$A$1:$O$49</definedName>
    <definedName name="_xlnm.Print_Area" localSheetId="3">'3.(1)普通会計決算'!$A$1:$I$47</definedName>
    <definedName name="_xlnm.Print_Area" localSheetId="4">'3.(2)財政指標等'!$A$1:$I$35</definedName>
    <definedName name="_xlnm.Print_Area" localSheetId="5">'4.公営企業会計決算'!$A$1:$O$49</definedName>
    <definedName name="_xlnm.Print_Area" localSheetId="6">'4.公営企業会計決算 (2)'!$A$1:$O$49</definedName>
    <definedName name="_xlnm.Print_Area" localSheetId="7">'5.三セク決算'!$A$1:$N$46</definedName>
  </definedNames>
  <calcPr fullCalcOnLoad="1"/>
</workbook>
</file>

<file path=xl/comments5.xml><?xml version="1.0" encoding="utf-8"?>
<comments xmlns="http://schemas.openxmlformats.org/spreadsheetml/2006/main">
  <authors>
    <author> </author>
  </authors>
  <commentList>
    <comment ref="I8" authorId="0">
      <text>
        <r>
          <rPr>
            <sz val="9"/>
            <rFont val="ＭＳ Ｐゴシック"/>
            <family val="3"/>
          </rPr>
          <t>地方税、地方譲与税、地方特例交付金、地方交付税、市町村たばこ税県交付金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K11" authorId="0">
      <text>
        <r>
          <rPr>
            <sz val="9"/>
            <rFont val="ＭＳ Ｐゴシック"/>
            <family val="3"/>
          </rPr>
          <t>沖縄振興開発金融公庫</t>
        </r>
      </text>
    </comment>
    <comment ref="L8" authorId="0">
      <text>
        <r>
          <rPr>
            <sz val="9"/>
            <rFont val="ＭＳ Ｐゴシック"/>
            <family val="3"/>
          </rPr>
          <t>建設業協会、株式会社沖メディカルサポート（医師会関連）、工業連合会</t>
        </r>
      </text>
    </comment>
  </commentList>
</comments>
</file>

<file path=xl/sharedStrings.xml><?xml version="1.0" encoding="utf-8"?>
<sst xmlns="http://schemas.openxmlformats.org/spreadsheetml/2006/main" count="641" uniqueCount="296">
  <si>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</si>
  <si>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</si>
  <si>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</si>
  <si>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</si>
  <si>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</si>
  <si>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</si>
  <si>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</si>
  <si>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</si>
  <si>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</si>
  <si>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</si>
  <si>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</si>
  <si>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</si>
  <si>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</si>
  <si>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</si>
  <si>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</si>
  <si>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</si>
  <si>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</si>
  <si>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</si>
  <si>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</si>
  <si>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</si>
  <si>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</si>
  <si>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</si>
  <si>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</si>
  <si>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</si>
  <si>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</si>
  <si>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</si>
  <si>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</si>
  <si>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</si>
  <si>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</si>
  <si>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</si>
  <si>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</si>
  <si>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</si>
  <si>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</si>
  <si>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</si>
  <si>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</si>
  <si>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</si>
  <si>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</si>
  <si>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</si>
  <si>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</si>
  <si>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</si>
  <si>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</si>
  <si>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</si>
  <si>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</si>
  <si>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</si>
  <si>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</si>
  <si>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</si>
  <si>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</si>
  <si>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</si>
  <si>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</si>
  <si>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</si>
  <si>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</si>
  <si>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</si>
  <si>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</si>
  <si>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</si>
  <si>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</si>
  <si>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</si>
  <si>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</si>
  <si>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</si>
  <si>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</si>
  <si>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</si>
  <si>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</si>
  <si>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</si>
  <si>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</si>
  <si>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</si>
  <si>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</si>
  <si>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</si>
  <si>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</si>
  <si>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</si>
  <si>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</si>
  <si>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</si>
  <si>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</si>
  <si>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</si>
  <si>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</si>
  <si>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</si>
  <si>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</si>
  <si>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</si>
  <si>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</si>
  <si>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</si>
  <si>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</si>
  <si>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</si>
  <si>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</si>
  <si>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</si>
  <si>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</si>
  <si>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</si>
  <si>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</si>
  <si>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</si>
  <si>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</si>
  <si>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</si>
  <si>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</si>
  <si>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</si>
  <si>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</si>
  <si>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</si>
  <si>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</si>
  <si>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</si>
  <si>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</si>
  <si>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</si>
  <si>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</si>
  <si>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</si>
  <si>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</si>
  <si>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</si>
  <si>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</si>
  <si>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</si>
  <si>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</si>
  <si>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</si>
  <si>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</si>
  <si>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</si>
  <si>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</si>
  <si>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</si>
  <si>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</si>
  <si>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</si>
  <si>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</si>
  <si>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</si>
  <si>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</si>
  <si>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</si>
  <si>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</si>
  <si>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</si>
  <si>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</si>
  <si>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</si>
  <si>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</si>
  <si>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</si>
  <si>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</si>
  <si>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</si>
  <si>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</si>
  <si>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</si>
  <si>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</si>
  <si>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</si>
  <si>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</si>
  <si>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</si>
  <si>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</si>
  <si>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</si>
  <si>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</si>
  <si>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</si>
  <si>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</si>
  <si>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</si>
  <si>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</si>
  <si>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</si>
  <si>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</si>
  <si>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</si>
  <si>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</si>
  <si>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</si>
  <si>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</si>
  <si>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</si>
  <si>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</si>
  <si>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</si>
  <si>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</si>
  <si>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</si>
  <si>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</si>
  <si>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</si>
  <si>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</si>
  <si>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</si>
  <si>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</si>
  <si>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</si>
  <si>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</si>
  <si>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</si>
  <si>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</si>
  <si>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</si>
  <si>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</si>
  <si>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</si>
  <si>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</si>
  <si>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</si>
  <si>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</si>
  <si>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</si>
  <si>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</si>
  <si>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</si>
  <si>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</si>
  <si>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</si>
  <si>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</si>
  <si>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</si>
  <si>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</si>
  <si>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</si>
  <si>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</si>
  <si>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</si>
  <si>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</si>
  <si>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</si>
  <si>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 xml:space="preserve">営業利益          </t>
  </si>
  <si>
    <t>営業外収益</t>
  </si>
  <si>
    <t>営業外費用</t>
  </si>
  <si>
    <t xml:space="preserve">経常利益      </t>
  </si>
  <si>
    <t>特別損失</t>
  </si>
  <si>
    <t>特別利益</t>
  </si>
  <si>
    <t>特別損失</t>
  </si>
  <si>
    <t>特定準備金計上前利益</t>
  </si>
  <si>
    <t>特定準備金取崩</t>
  </si>
  <si>
    <t>特定準備金繰入</t>
  </si>
  <si>
    <t>法人税等</t>
  </si>
  <si>
    <t xml:space="preserve">当期利益  </t>
  </si>
  <si>
    <t>（注１）住宅供給公社については（n=j+k-l-m）</t>
  </si>
  <si>
    <t>前期繰越利益</t>
  </si>
  <si>
    <t xml:space="preserve">当期未処分利益    </t>
  </si>
  <si>
    <t>（注１）住宅供給公社については14年度から新公社会計基準を適用しているため、一般管理費、特定準備金計上前利益、特定準備金取崩・繰入額を計上している。</t>
  </si>
  <si>
    <t>22年度</t>
  </si>
  <si>
    <t>23年度</t>
  </si>
  <si>
    <t>24年度</t>
  </si>
  <si>
    <t>25年度</t>
  </si>
  <si>
    <t>（1）平成28年度普通会計予算の状況</t>
  </si>
  <si>
    <t>平成28年度</t>
  </si>
  <si>
    <t>(平成28年度予算ﾍﾞｰｽ）</t>
  </si>
  <si>
    <t>（1）平成26年度普通会計決算の状況</t>
  </si>
  <si>
    <t>平成26年度</t>
  </si>
  <si>
    <t>26年度</t>
  </si>
  <si>
    <t>(平成26年度決算ﾍﾞｰｽ）</t>
  </si>
  <si>
    <t>26年度</t>
  </si>
  <si>
    <t>(平成26年度決算額）</t>
  </si>
  <si>
    <t>28年度</t>
  </si>
  <si>
    <t>（注1）平成22年度～26年度は平成22年国勢調査を基に計上している。</t>
  </si>
  <si>
    <t>沖縄県</t>
  </si>
  <si>
    <t>病院事業会計</t>
  </si>
  <si>
    <t>水道事業会計</t>
  </si>
  <si>
    <t>工業用水道会計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</si>
  <si>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</si>
  <si>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</si>
  <si>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</si>
  <si>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</si>
  <si>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</si>
  <si>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</si>
  <si>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</si>
  <si>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</si>
  <si>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</si>
  <si>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</si>
  <si>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</si>
  <si>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下水道事業特別会計</t>
  </si>
  <si>
    <t>中央卸売市場特別会計</t>
  </si>
  <si>
    <t>中城湾港(新港地区)臨海部土地造成事業特別会計</t>
  </si>
  <si>
    <t>宜野湾港整備事業特別会計</t>
  </si>
  <si>
    <t>国際物流拠点産業集積地域那覇地区特別会計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</si>
  <si>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</si>
  <si>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</si>
  <si>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</si>
  <si>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</si>
  <si>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(b-e)</t>
  </si>
  <si>
    <t>(c-f)</t>
  </si>
  <si>
    <t>(a-d)</t>
  </si>
  <si>
    <t>(g)</t>
  </si>
  <si>
    <t>(h)</t>
  </si>
  <si>
    <t>差引不足額 (▲)</t>
  </si>
  <si>
    <t>(i=g-h)</t>
  </si>
  <si>
    <t>補てん財源不足額(▲)</t>
  </si>
  <si>
    <t>(i+j)</t>
  </si>
  <si>
    <t>　　　　　　（単位：百万円）</t>
  </si>
  <si>
    <t>中城湾港(新港地区)整備事業特別会計</t>
  </si>
  <si>
    <t>中城湾港マリンタウン特別会計</t>
  </si>
  <si>
    <t>駐車場事業特別会計</t>
  </si>
  <si>
    <t>中城湾港(泡瀬地区)臨海部土地造成事業特別会計</t>
  </si>
  <si>
    <t>沖縄県</t>
  </si>
  <si>
    <t>４.公営企業会計の状況</t>
  </si>
  <si>
    <t>病院事業会計</t>
  </si>
  <si>
    <t>水道事業会計</t>
  </si>
  <si>
    <t>工業用水道会計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</si>
  <si>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</si>
  <si>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</si>
  <si>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</si>
  <si>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</si>
  <si>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</si>
  <si>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</si>
  <si>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</si>
  <si>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下水道事業特別会計</t>
  </si>
  <si>
    <t>中央卸売市場特別会計</t>
  </si>
  <si>
    <t>中城湾港(新港地区)臨海部土地造成事業特別会計</t>
  </si>
  <si>
    <t>宜野湾港整備事業特別会計</t>
  </si>
  <si>
    <t>国際物流拠点産業集積地域那覇地区特別会計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</si>
  <si>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</si>
  <si>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</si>
  <si>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</si>
  <si>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</si>
  <si>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</si>
  <si>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</si>
  <si>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</si>
  <si>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</si>
  <si>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</si>
  <si>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</si>
  <si>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</si>
  <si>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</si>
  <si>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</si>
  <si>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</si>
  <si>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住宅供給公社</t>
  </si>
  <si>
    <t>土地開発公社</t>
  </si>
  <si>
    <t xml:space="preserve"> 旭橋都市再開発株式会社 </t>
  </si>
  <si>
    <t>沖縄県環境整備センター株式会社</t>
  </si>
  <si>
    <t>(c)</t>
  </si>
  <si>
    <t>(d=a-b-c)</t>
  </si>
  <si>
    <t>(e)</t>
  </si>
  <si>
    <t>(f)</t>
  </si>
  <si>
    <t>(g=d+e-f)</t>
  </si>
  <si>
    <t>(h)</t>
  </si>
  <si>
    <t>(i)</t>
  </si>
  <si>
    <t>(j=g+h-i)</t>
  </si>
  <si>
    <t>(k)</t>
  </si>
  <si>
    <t>(l)</t>
  </si>
  <si>
    <t>(m)</t>
  </si>
  <si>
    <t>(ｎ=g+h-i-m)</t>
  </si>
  <si>
    <t>(o)</t>
  </si>
  <si>
    <t>(p=n+o)</t>
  </si>
  <si>
    <t>（注２）原則として表示単位未満を四捨五入して端数調整していないため、合計等と一致しない場合がある。</t>
  </si>
  <si>
    <t>-</t>
  </si>
  <si>
    <t>-</t>
  </si>
  <si>
    <t>沖縄県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</si>
</sst>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5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1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12" xfId="48" applyNumberFormat="1" applyBorder="1" applyAlignment="1">
      <alignment vertical="center"/>
    </xf>
    <xf numFmtId="217" fontId="0" fillId="0" borderId="38" xfId="48" applyNumberFormat="1" applyBorder="1" applyAlignment="1">
      <alignment vertical="center"/>
    </xf>
    <xf numFmtId="217" fontId="0" fillId="0" borderId="39" xfId="48" applyNumberFormat="1" applyBorder="1" applyAlignment="1">
      <alignment vertical="center"/>
    </xf>
    <xf numFmtId="217" fontId="0" fillId="0" borderId="40" xfId="48" applyNumberFormat="1" applyBorder="1" applyAlignment="1">
      <alignment vertical="center"/>
    </xf>
    <xf numFmtId="217" fontId="0" fillId="0" borderId="33" xfId="48" applyNumberFormat="1" applyBorder="1" applyAlignment="1">
      <alignment vertical="center"/>
    </xf>
    <xf numFmtId="217" fontId="0" fillId="0" borderId="41" xfId="48" applyNumberFormat="1" applyBorder="1" applyAlignment="1">
      <alignment vertical="center"/>
    </xf>
    <xf numFmtId="217" fontId="0" fillId="0" borderId="34" xfId="48" applyNumberFormat="1" applyBorder="1" applyAlignment="1">
      <alignment vertical="center"/>
    </xf>
    <xf numFmtId="217" fontId="0" fillId="0" borderId="42" xfId="48" applyNumberFormat="1" applyBorder="1" applyAlignment="1">
      <alignment vertical="center"/>
    </xf>
    <xf numFmtId="217" fontId="0" fillId="0" borderId="14" xfId="48" applyNumberFormat="1" applyBorder="1" applyAlignment="1">
      <alignment vertical="center"/>
    </xf>
    <xf numFmtId="217" fontId="0" fillId="0" borderId="29" xfId="48" applyNumberFormat="1" applyBorder="1" applyAlignment="1">
      <alignment vertical="center"/>
    </xf>
    <xf numFmtId="218" fontId="0" fillId="0" borderId="16" xfId="48" applyNumberFormat="1" applyBorder="1" applyAlignment="1">
      <alignment vertical="center"/>
    </xf>
    <xf numFmtId="218" fontId="0" fillId="0" borderId="24" xfId="48" applyNumberFormat="1" applyBorder="1" applyAlignment="1">
      <alignment vertical="center"/>
    </xf>
    <xf numFmtId="218" fontId="0" fillId="0" borderId="21" xfId="48" applyNumberFormat="1" applyBorder="1" applyAlignment="1">
      <alignment vertical="center"/>
    </xf>
    <xf numFmtId="218" fontId="0" fillId="0" borderId="43" xfId="48" applyNumberFormat="1" applyBorder="1" applyAlignment="1">
      <alignment vertical="center"/>
    </xf>
    <xf numFmtId="218" fontId="0" fillId="0" borderId="23" xfId="48" applyNumberFormat="1" applyBorder="1" applyAlignment="1">
      <alignment vertical="center"/>
    </xf>
    <xf numFmtId="218" fontId="0" fillId="0" borderId="44" xfId="48" applyNumberFormat="1" applyBorder="1" applyAlignment="1">
      <alignment vertical="center"/>
    </xf>
    <xf numFmtId="218" fontId="0" fillId="0" borderId="45" xfId="48" applyNumberFormat="1" applyBorder="1" applyAlignment="1">
      <alignment vertical="center"/>
    </xf>
    <xf numFmtId="218" fontId="0" fillId="0" borderId="27" xfId="48" applyNumberFormat="1" applyBorder="1" applyAlignment="1">
      <alignment vertical="center"/>
    </xf>
    <xf numFmtId="218" fontId="0" fillId="0" borderId="46" xfId="48" applyNumberFormat="1" applyBorder="1" applyAlignment="1">
      <alignment vertical="center"/>
    </xf>
    <xf numFmtId="218" fontId="0" fillId="0" borderId="47" xfId="48" applyNumberFormat="1" applyBorder="1" applyAlignment="1">
      <alignment vertical="center"/>
    </xf>
    <xf numFmtId="218" fontId="0" fillId="0" borderId="48" xfId="48" applyNumberFormat="1" applyBorder="1" applyAlignment="1">
      <alignment vertical="center"/>
    </xf>
    <xf numFmtId="218" fontId="0" fillId="0" borderId="49" xfId="48" applyNumberFormat="1" applyBorder="1" applyAlignment="1">
      <alignment vertical="center"/>
    </xf>
    <xf numFmtId="218" fontId="0" fillId="0" borderId="25" xfId="48" applyNumberFormat="1" applyBorder="1" applyAlignment="1">
      <alignment vertical="center"/>
    </xf>
    <xf numFmtId="218" fontId="0" fillId="0" borderId="50" xfId="48" applyNumberForma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51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horizontal="distributed" vertical="center"/>
    </xf>
    <xf numFmtId="0" fontId="1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17" fontId="0" fillId="0" borderId="33" xfId="48" applyNumberFormat="1" applyFont="1" applyBorder="1" applyAlignment="1">
      <alignment vertical="center"/>
    </xf>
    <xf numFmtId="221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217" fontId="0" fillId="0" borderId="28" xfId="48" applyNumberFormat="1" applyBorder="1" applyAlignment="1">
      <alignment vertical="center"/>
    </xf>
    <xf numFmtId="217" fontId="0" fillId="0" borderId="11" xfId="48" applyNumberFormat="1" applyBorder="1" applyAlignment="1">
      <alignment vertical="center"/>
    </xf>
    <xf numFmtId="217" fontId="0" fillId="0" borderId="52" xfId="48" applyNumberFormat="1" applyBorder="1" applyAlignment="1">
      <alignment vertical="center"/>
    </xf>
    <xf numFmtId="217" fontId="0" fillId="0" borderId="44" xfId="48" applyNumberForma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32" xfId="48" applyNumberFormat="1" applyBorder="1" applyAlignment="1">
      <alignment vertical="center"/>
    </xf>
    <xf numFmtId="217" fontId="0" fillId="0" borderId="21" xfId="48" applyNumberFormat="1" applyBorder="1" applyAlignment="1">
      <alignment vertical="center"/>
    </xf>
    <xf numFmtId="217" fontId="0" fillId="0" borderId="27" xfId="48" applyNumberFormat="1" applyBorder="1" applyAlignment="1">
      <alignment vertical="center"/>
    </xf>
    <xf numFmtId="217" fontId="0" fillId="0" borderId="41" xfId="0" applyNumberFormat="1" applyBorder="1" applyAlignment="1" quotePrefix="1">
      <alignment horizontal="right" vertical="center"/>
    </xf>
    <xf numFmtId="217" fontId="0" fillId="0" borderId="32" xfId="0" applyNumberFormat="1" applyBorder="1" applyAlignment="1" quotePrefix="1">
      <alignment horizontal="right" vertical="center"/>
    </xf>
    <xf numFmtId="217" fontId="0" fillId="0" borderId="18" xfId="48" applyNumberFormat="1" applyBorder="1" applyAlignment="1">
      <alignment vertical="center"/>
    </xf>
    <xf numFmtId="217" fontId="0" fillId="0" borderId="37" xfId="48" applyNumberFormat="1" applyBorder="1" applyAlignment="1">
      <alignment vertical="center"/>
    </xf>
    <xf numFmtId="217" fontId="0" fillId="0" borderId="22" xfId="48" applyNumberFormat="1" applyBorder="1" applyAlignment="1">
      <alignment vertical="center"/>
    </xf>
    <xf numFmtId="217" fontId="0" fillId="0" borderId="51" xfId="48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24" xfId="48" applyNumberFormat="1" applyBorder="1" applyAlignment="1">
      <alignment vertical="center"/>
    </xf>
    <xf numFmtId="217" fontId="0" fillId="0" borderId="45" xfId="48" applyNumberFormat="1" applyBorder="1" applyAlignment="1">
      <alignment vertical="center"/>
    </xf>
    <xf numFmtId="217" fontId="0" fillId="0" borderId="25" xfId="48" applyNumberFormat="1" applyBorder="1" applyAlignment="1">
      <alignment vertical="center"/>
    </xf>
    <xf numFmtId="217" fontId="0" fillId="0" borderId="27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15" xfId="48" applyNumberFormat="1" applyFont="1" applyBorder="1" applyAlignment="1" quotePrefix="1">
      <alignment horizontal="right" vertical="center"/>
    </xf>
    <xf numFmtId="217" fontId="0" fillId="0" borderId="53" xfId="48" applyNumberFormat="1" applyFont="1" applyBorder="1" applyAlignment="1" quotePrefix="1">
      <alignment horizontal="right" vertical="center"/>
    </xf>
    <xf numFmtId="217" fontId="0" fillId="0" borderId="49" xfId="48" applyNumberFormat="1" applyBorder="1" applyAlignment="1">
      <alignment vertical="center"/>
    </xf>
    <xf numFmtId="217" fontId="0" fillId="0" borderId="16" xfId="48" applyNumberFormat="1" applyBorder="1" applyAlignment="1">
      <alignment vertical="center"/>
    </xf>
    <xf numFmtId="217" fontId="0" fillId="0" borderId="46" xfId="48" applyNumberFormat="1" applyBorder="1" applyAlignment="1">
      <alignment vertical="center"/>
    </xf>
    <xf numFmtId="217" fontId="0" fillId="0" borderId="13" xfId="48" applyNumberFormat="1" applyBorder="1" applyAlignment="1">
      <alignment vertical="center"/>
    </xf>
    <xf numFmtId="217" fontId="0" fillId="0" borderId="54" xfId="48" applyNumberFormat="1" applyBorder="1" applyAlignment="1">
      <alignment vertical="center"/>
    </xf>
    <xf numFmtId="217" fontId="0" fillId="0" borderId="31" xfId="48" applyNumberForma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17" xfId="0" applyNumberFormat="1" applyFont="1" applyBorder="1" applyAlignment="1">
      <alignment horizontal="center" vertical="center"/>
    </xf>
    <xf numFmtId="203" fontId="0" fillId="0" borderId="31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Border="1" applyAlignment="1">
      <alignment vertical="center"/>
    </xf>
    <xf numFmtId="217" fontId="0" fillId="0" borderId="30" xfId="48" applyNumberForma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36" xfId="48" applyNumberFormat="1" applyBorder="1" applyAlignment="1">
      <alignment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32" xfId="48" applyNumberFormat="1" applyFont="1" applyBorder="1" applyAlignment="1" quotePrefix="1">
      <alignment horizontal="right" vertical="center"/>
    </xf>
    <xf numFmtId="217" fontId="0" fillId="0" borderId="25" xfId="48" applyNumberFormat="1" applyFont="1" applyBorder="1" applyAlignment="1" quotePrefix="1">
      <alignment horizontal="right" vertical="center"/>
    </xf>
    <xf numFmtId="217" fontId="0" fillId="0" borderId="20" xfId="48" applyNumberFormat="1" applyBorder="1" applyAlignment="1">
      <alignment vertical="center"/>
    </xf>
    <xf numFmtId="217" fontId="0" fillId="0" borderId="55" xfId="48" applyNumberFormat="1" applyBorder="1" applyAlignment="1">
      <alignment vertical="center"/>
    </xf>
    <xf numFmtId="217" fontId="0" fillId="0" borderId="15" xfId="48" applyNumberFormat="1" applyBorder="1" applyAlignment="1">
      <alignment vertical="center"/>
    </xf>
    <xf numFmtId="217" fontId="0" fillId="0" borderId="23" xfId="48" applyNumberFormat="1" applyBorder="1" applyAlignment="1">
      <alignment vertical="center"/>
    </xf>
    <xf numFmtId="217" fontId="0" fillId="0" borderId="17" xfId="48" applyNumberForma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6" xfId="0" applyNumberFormat="1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0" fontId="0" fillId="0" borderId="58" xfId="0" applyBorder="1" applyAlignment="1">
      <alignment horizontal="centerContinuous" vertical="center"/>
    </xf>
    <xf numFmtId="41" fontId="0" fillId="0" borderId="5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60" xfId="0" applyNumberFormat="1" applyBorder="1" applyAlignment="1">
      <alignment horizontal="center" vertical="center"/>
    </xf>
    <xf numFmtId="217" fontId="0" fillId="0" borderId="61" xfId="0" applyNumberFormat="1" applyBorder="1" applyAlignment="1">
      <alignment vertical="center"/>
    </xf>
    <xf numFmtId="217" fontId="0" fillId="0" borderId="61" xfId="48" applyNumberFormat="1" applyFill="1" applyBorder="1" applyAlignment="1">
      <alignment horizontal="right" vertical="center"/>
    </xf>
    <xf numFmtId="217" fontId="0" fillId="0" borderId="62" xfId="0" applyNumberFormat="1" applyBorder="1" applyAlignment="1">
      <alignment vertical="center"/>
    </xf>
    <xf numFmtId="217" fontId="0" fillId="0" borderId="62" xfId="48" applyNumberFormat="1" applyBorder="1" applyAlignment="1">
      <alignment horizontal="right" vertical="center"/>
    </xf>
    <xf numFmtId="217" fontId="0" fillId="0" borderId="63" xfId="0" applyNumberFormat="1" applyBorder="1" applyAlignment="1">
      <alignment vertical="center"/>
    </xf>
    <xf numFmtId="217" fontId="0" fillId="0" borderId="63" xfId="48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217" fontId="0" fillId="0" borderId="64" xfId="0" applyNumberFormat="1" applyBorder="1" applyAlignment="1">
      <alignment vertical="center"/>
    </xf>
    <xf numFmtId="217" fontId="0" fillId="0" borderId="64" xfId="48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5" xfId="0" applyNumberFormat="1" applyBorder="1" applyAlignment="1">
      <alignment horizontal="right" vertical="center"/>
    </xf>
    <xf numFmtId="217" fontId="0" fillId="0" borderId="60" xfId="0" applyNumberFormat="1" applyBorder="1" applyAlignment="1">
      <alignment vertical="center"/>
    </xf>
    <xf numFmtId="217" fontId="0" fillId="0" borderId="60" xfId="48" applyNumberFormat="1" applyBorder="1" applyAlignment="1">
      <alignment horizontal="right" vertical="center"/>
    </xf>
    <xf numFmtId="225" fontId="0" fillId="0" borderId="62" xfId="0" applyNumberFormat="1" applyBorder="1" applyAlignment="1">
      <alignment vertical="center"/>
    </xf>
    <xf numFmtId="41" fontId="0" fillId="0" borderId="34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47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51" xfId="0" applyNumberFormat="1" applyBorder="1" applyAlignment="1">
      <alignment vertical="center"/>
    </xf>
    <xf numFmtId="217" fontId="0" fillId="0" borderId="61" xfId="48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226" fontId="0" fillId="0" borderId="62" xfId="0" applyNumberFormat="1" applyBorder="1" applyAlignment="1">
      <alignment vertical="center"/>
    </xf>
    <xf numFmtId="226" fontId="0" fillId="0" borderId="62" xfId="48" applyNumberFormat="1" applyBorder="1" applyAlignment="1">
      <alignment vertical="center"/>
    </xf>
    <xf numFmtId="218" fontId="0" fillId="0" borderId="62" xfId="0" applyNumberFormat="1" applyBorder="1" applyAlignment="1">
      <alignment vertical="center"/>
    </xf>
    <xf numFmtId="218" fontId="0" fillId="0" borderId="62" xfId="48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218" fontId="0" fillId="0" borderId="64" xfId="0" applyNumberFormat="1" applyBorder="1" applyAlignment="1">
      <alignment vertical="center"/>
    </xf>
    <xf numFmtId="218" fontId="0" fillId="0" borderId="64" xfId="48" applyNumberFormat="1" applyBorder="1" applyAlignment="1">
      <alignment vertical="center"/>
    </xf>
    <xf numFmtId="41" fontId="0" fillId="0" borderId="65" xfId="0" applyNumberFormat="1" applyBorder="1" applyAlignment="1">
      <alignment vertical="center"/>
    </xf>
    <xf numFmtId="218" fontId="0" fillId="0" borderId="60" xfId="0" applyNumberFormat="1" applyBorder="1" applyAlignment="1">
      <alignment vertical="center"/>
    </xf>
    <xf numFmtId="218" fontId="0" fillId="0" borderId="60" xfId="48" applyNumberFormat="1" applyBorder="1" applyAlignment="1">
      <alignment vertical="center"/>
    </xf>
    <xf numFmtId="218" fontId="0" fillId="0" borderId="64" xfId="48" applyNumberForma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53" xfId="0" applyNumberFormat="1" applyFont="1" applyBorder="1" applyAlignment="1">
      <alignment horizontal="center" vertical="center"/>
    </xf>
    <xf numFmtId="217" fontId="0" fillId="0" borderId="21" xfId="0" applyNumberFormat="1" applyBorder="1" applyAlignment="1" quotePrefix="1">
      <alignment horizontal="right" vertical="center"/>
    </xf>
    <xf numFmtId="217" fontId="0" fillId="0" borderId="25" xfId="0" applyNumberFormat="1" applyBorder="1" applyAlignment="1" quotePrefix="1">
      <alignment horizontal="right" vertical="center"/>
    </xf>
    <xf numFmtId="41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6" xfId="0" applyNumberFormat="1" applyFont="1" applyBorder="1" applyAlignment="1">
      <alignment vertical="center"/>
    </xf>
    <xf numFmtId="0" fontId="0" fillId="0" borderId="57" xfId="0" applyBorder="1" applyAlignment="1">
      <alignment horizontal="distributed" vertical="center"/>
    </xf>
    <xf numFmtId="217" fontId="0" fillId="0" borderId="66" xfId="48" applyNumberFormat="1" applyBorder="1" applyAlignment="1">
      <alignment horizontal="center" vertical="center"/>
    </xf>
    <xf numFmtId="217" fontId="0" fillId="0" borderId="67" xfId="48" applyNumberFormat="1" applyBorder="1" applyAlignment="1">
      <alignment horizontal="center" vertical="center"/>
    </xf>
    <xf numFmtId="217" fontId="0" fillId="0" borderId="48" xfId="48" applyNumberFormat="1" applyBorder="1" applyAlignment="1">
      <alignment horizontal="center" vertical="center"/>
    </xf>
    <xf numFmtId="217" fontId="0" fillId="0" borderId="18" xfId="48" applyNumberFormat="1" applyBorder="1" applyAlignment="1">
      <alignment horizontal="center" vertical="center"/>
    </xf>
    <xf numFmtId="217" fontId="0" fillId="0" borderId="22" xfId="48" applyNumberFormat="1" applyBorder="1" applyAlignment="1">
      <alignment horizontal="center" vertical="center"/>
    </xf>
    <xf numFmtId="217" fontId="0" fillId="0" borderId="54" xfId="48" applyNumberFormat="1" applyBorder="1" applyAlignment="1">
      <alignment horizontal="center" vertical="center"/>
    </xf>
    <xf numFmtId="217" fontId="0" fillId="0" borderId="41" xfId="48" applyNumberFormat="1" applyBorder="1" applyAlignment="1">
      <alignment horizontal="center" vertical="center"/>
    </xf>
    <xf numFmtId="217" fontId="0" fillId="0" borderId="21" xfId="48" applyNumberFormat="1" applyBorder="1" applyAlignment="1">
      <alignment horizontal="center" vertical="center"/>
    </xf>
    <xf numFmtId="217" fontId="0" fillId="0" borderId="25" xfId="48" applyNumberFormat="1" applyBorder="1" applyAlignment="1">
      <alignment horizontal="center" vertical="center"/>
    </xf>
    <xf numFmtId="217" fontId="0" fillId="0" borderId="29" xfId="48" applyNumberFormat="1" applyBorder="1" applyAlignment="1">
      <alignment horizontal="center" vertical="center"/>
    </xf>
    <xf numFmtId="217" fontId="0" fillId="0" borderId="23" xfId="48" applyNumberFormat="1" applyBorder="1" applyAlignment="1">
      <alignment horizontal="center" vertical="center"/>
    </xf>
    <xf numFmtId="217" fontId="0" fillId="0" borderId="31" xfId="48" applyNumberFormat="1" applyBorder="1" applyAlignment="1">
      <alignment horizontal="center" vertical="center"/>
    </xf>
    <xf numFmtId="217" fontId="0" fillId="0" borderId="68" xfId="48" applyNumberFormat="1" applyBorder="1" applyAlignment="1">
      <alignment vertical="center"/>
    </xf>
    <xf numFmtId="217" fontId="0" fillId="0" borderId="69" xfId="48" applyNumberFormat="1" applyBorder="1" applyAlignment="1">
      <alignment vertical="center"/>
    </xf>
    <xf numFmtId="217" fontId="0" fillId="0" borderId="53" xfId="48" applyNumberFormat="1" applyBorder="1" applyAlignment="1">
      <alignment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33" xfId="48" applyNumberFormat="1" applyFill="1" applyBorder="1" applyAlignment="1">
      <alignment vertical="center"/>
    </xf>
    <xf numFmtId="217" fontId="0" fillId="0" borderId="25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2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217" fontId="0" fillId="0" borderId="43" xfId="48" applyNumberForma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217" fontId="0" fillId="0" borderId="30" xfId="48" applyNumberFormat="1" applyFill="1" applyBorder="1" applyAlignment="1">
      <alignment vertical="center"/>
    </xf>
    <xf numFmtId="217" fontId="0" fillId="0" borderId="54" xfId="48" applyNumberFormat="1" applyFill="1" applyBorder="1" applyAlignment="1">
      <alignment vertical="center"/>
    </xf>
    <xf numFmtId="217" fontId="0" fillId="0" borderId="50" xfId="48" applyNumberFormat="1" applyFill="1" applyBorder="1" applyAlignment="1">
      <alignment vertical="center"/>
    </xf>
    <xf numFmtId="217" fontId="0" fillId="0" borderId="25" xfId="0" applyNumberFormat="1" applyFill="1" applyBorder="1" applyAlignment="1" quotePrefix="1">
      <alignment horizontal="right" vertical="center"/>
    </xf>
    <xf numFmtId="217" fontId="0" fillId="0" borderId="31" xfId="48" applyNumberFormat="1" applyFont="1" applyFill="1" applyBorder="1" applyAlignment="1" quotePrefix="1">
      <alignment horizontal="right" vertical="center"/>
    </xf>
    <xf numFmtId="217" fontId="0" fillId="0" borderId="49" xfId="48" applyNumberFormat="1" applyFill="1" applyBorder="1" applyAlignment="1">
      <alignment vertical="center"/>
    </xf>
    <xf numFmtId="217" fontId="0" fillId="0" borderId="31" xfId="48" applyNumberFormat="1" applyFill="1" applyBorder="1" applyAlignment="1">
      <alignment vertical="center"/>
    </xf>
    <xf numFmtId="217" fontId="0" fillId="0" borderId="28" xfId="48" applyNumberFormat="1" applyFill="1" applyBorder="1" applyAlignment="1">
      <alignment vertical="center"/>
    </xf>
    <xf numFmtId="217" fontId="0" fillId="0" borderId="40" xfId="48" applyNumberFormat="1" applyFill="1" applyBorder="1" applyAlignment="1">
      <alignment vertical="center"/>
    </xf>
    <xf numFmtId="217" fontId="0" fillId="0" borderId="41" xfId="48" applyNumberFormat="1" applyFill="1" applyBorder="1" applyAlignment="1">
      <alignment vertical="center"/>
    </xf>
    <xf numFmtId="217" fontId="0" fillId="0" borderId="18" xfId="48" applyNumberFormat="1" applyFill="1" applyBorder="1" applyAlignment="1">
      <alignment vertical="center"/>
    </xf>
    <xf numFmtId="217" fontId="0" fillId="0" borderId="38" xfId="48" applyNumberFormat="1" applyFill="1" applyBorder="1" applyAlignment="1">
      <alignment vertical="center"/>
    </xf>
    <xf numFmtId="217" fontId="0" fillId="0" borderId="14" xfId="48" applyNumberFormat="1" applyFill="1" applyBorder="1" applyAlignment="1">
      <alignment vertical="center"/>
    </xf>
    <xf numFmtId="217" fontId="0" fillId="0" borderId="14" xfId="48" applyNumberFormat="1" applyFont="1" applyFill="1" applyBorder="1" applyAlignment="1" quotePrefix="1">
      <alignment horizontal="right" vertical="center"/>
    </xf>
    <xf numFmtId="217" fontId="0" fillId="0" borderId="20" xfId="48" applyNumberFormat="1" applyFill="1" applyBorder="1" applyAlignment="1">
      <alignment vertical="center"/>
    </xf>
    <xf numFmtId="217" fontId="0" fillId="0" borderId="41" xfId="48" applyNumberFormat="1" applyFont="1" applyFill="1" applyBorder="1" applyAlignment="1" quotePrefix="1">
      <alignment horizontal="right" vertical="center"/>
    </xf>
    <xf numFmtId="217" fontId="0" fillId="0" borderId="29" xfId="48" applyNumberFormat="1" applyFill="1" applyBorder="1" applyAlignment="1">
      <alignment vertical="center"/>
    </xf>
    <xf numFmtId="41" fontId="0" fillId="0" borderId="20" xfId="0" applyNumberFormat="1" applyFill="1" applyBorder="1" applyAlignment="1">
      <alignment horizontal="centerContinuous" vertical="center"/>
    </xf>
    <xf numFmtId="41" fontId="0" fillId="0" borderId="19" xfId="0" applyNumberFormat="1" applyFill="1" applyBorder="1" applyAlignment="1">
      <alignment horizontal="centerContinuous" vertical="center"/>
    </xf>
    <xf numFmtId="217" fontId="0" fillId="0" borderId="10" xfId="48" applyNumberFormat="1" applyFill="1" applyBorder="1" applyAlignment="1">
      <alignment vertical="center"/>
    </xf>
    <xf numFmtId="217" fontId="0" fillId="0" borderId="13" xfId="48" applyNumberFormat="1" applyFill="1" applyBorder="1" applyAlignment="1">
      <alignment vertical="center"/>
    </xf>
    <xf numFmtId="217" fontId="0" fillId="0" borderId="39" xfId="48" applyNumberFormat="1" applyFill="1" applyBorder="1" applyAlignment="1">
      <alignment vertical="center"/>
    </xf>
    <xf numFmtId="217" fontId="0" fillId="0" borderId="12" xfId="48" applyNumberFormat="1" applyFill="1" applyBorder="1" applyAlignment="1">
      <alignment vertical="center"/>
    </xf>
    <xf numFmtId="217" fontId="0" fillId="0" borderId="21" xfId="0" applyNumberFormat="1" applyFill="1" applyBorder="1" applyAlignment="1" quotePrefix="1">
      <alignment horizontal="right" vertical="center"/>
    </xf>
    <xf numFmtId="217" fontId="0" fillId="0" borderId="33" xfId="0" applyNumberFormat="1" applyFill="1" applyBorder="1" applyAlignment="1" quotePrefix="1">
      <alignment horizontal="right" vertical="center"/>
    </xf>
    <xf numFmtId="217" fontId="0" fillId="0" borderId="29" xfId="48" applyNumberFormat="1" applyFont="1" applyFill="1" applyBorder="1" applyAlignment="1" quotePrefix="1">
      <alignment horizontal="right" vertical="center"/>
    </xf>
    <xf numFmtId="217" fontId="0" fillId="0" borderId="41" xfId="0" applyNumberFormat="1" applyFill="1" applyBorder="1" applyAlignment="1" quotePrefix="1">
      <alignment horizontal="right" vertical="center"/>
    </xf>
    <xf numFmtId="217" fontId="0" fillId="0" borderId="33" xfId="48" applyNumberFormat="1" applyFont="1" applyFill="1" applyBorder="1" applyAlignment="1">
      <alignment horizontal="right" vertical="center"/>
    </xf>
    <xf numFmtId="217" fontId="0" fillId="0" borderId="41" xfId="48" applyNumberFormat="1" applyFont="1" applyFill="1" applyBorder="1" applyAlignment="1">
      <alignment horizontal="right" vertical="center"/>
    </xf>
    <xf numFmtId="217" fontId="0" fillId="0" borderId="33" xfId="48" applyNumberFormat="1" applyFont="1" applyFill="1" applyBorder="1" applyAlignment="1" quotePrefix="1">
      <alignment horizontal="right" vertical="center"/>
    </xf>
    <xf numFmtId="217" fontId="0" fillId="0" borderId="66" xfId="48" applyNumberFormat="1" applyFill="1" applyBorder="1" applyAlignment="1">
      <alignment horizontal="center" vertical="center"/>
    </xf>
    <xf numFmtId="217" fontId="0" fillId="0" borderId="18" xfId="48" applyNumberFormat="1" applyFill="1" applyBorder="1" applyAlignment="1">
      <alignment horizontal="center" vertical="center"/>
    </xf>
    <xf numFmtId="217" fontId="0" fillId="0" borderId="41" xfId="48" applyNumberFormat="1" applyFill="1" applyBorder="1" applyAlignment="1">
      <alignment horizontal="center" vertical="center"/>
    </xf>
    <xf numFmtId="217" fontId="0" fillId="0" borderId="29" xfId="48" applyNumberFormat="1" applyFill="1" applyBorder="1" applyAlignment="1">
      <alignment horizontal="center" vertical="center"/>
    </xf>
    <xf numFmtId="217" fontId="0" fillId="0" borderId="68" xfId="48" applyNumberFormat="1" applyFill="1" applyBorder="1" applyAlignment="1">
      <alignment vertical="center"/>
    </xf>
    <xf numFmtId="217" fontId="0" fillId="0" borderId="34" xfId="48" applyNumberFormat="1" applyFill="1" applyBorder="1" applyAlignment="1">
      <alignment vertical="center"/>
    </xf>
    <xf numFmtId="217" fontId="0" fillId="0" borderId="56" xfId="48" applyNumberFormat="1" applyFill="1" applyBorder="1" applyAlignment="1">
      <alignment vertical="center"/>
    </xf>
    <xf numFmtId="217" fontId="0" fillId="0" borderId="38" xfId="48" applyNumberFormat="1" applyFont="1" applyFill="1" applyBorder="1" applyAlignment="1">
      <alignment vertical="center"/>
    </xf>
    <xf numFmtId="217" fontId="0" fillId="0" borderId="41" xfId="48" applyNumberFormat="1" applyFont="1" applyFill="1" applyBorder="1" applyAlignment="1">
      <alignment vertical="center"/>
    </xf>
    <xf numFmtId="217" fontId="0" fillId="0" borderId="41" xfId="48" applyNumberFormat="1" applyFont="1" applyFill="1" applyBorder="1" applyAlignment="1">
      <alignment horizontal="center" vertical="center"/>
    </xf>
    <xf numFmtId="217" fontId="0" fillId="0" borderId="23" xfId="48" applyNumberFormat="1" applyFill="1" applyBorder="1" applyAlignment="1">
      <alignment vertical="center"/>
    </xf>
    <xf numFmtId="218" fontId="0" fillId="0" borderId="58" xfId="48" applyNumberFormat="1" applyBorder="1" applyAlignment="1">
      <alignment vertical="center"/>
    </xf>
    <xf numFmtId="218" fontId="0" fillId="0" borderId="27" xfId="0" applyNumberFormat="1" applyBorder="1" applyAlignment="1">
      <alignment vertical="center"/>
    </xf>
    <xf numFmtId="218" fontId="0" fillId="0" borderId="45" xfId="0" applyNumberFormat="1" applyBorder="1" applyAlignment="1">
      <alignment vertical="center"/>
    </xf>
    <xf numFmtId="218" fontId="0" fillId="0" borderId="17" xfId="48" applyNumberFormat="1" applyBorder="1" applyAlignment="1">
      <alignment vertical="center"/>
    </xf>
    <xf numFmtId="225" fontId="0" fillId="0" borderId="62" xfId="0" applyNumberFormat="1" applyFill="1" applyBorder="1" applyAlignment="1">
      <alignment vertical="center"/>
    </xf>
    <xf numFmtId="0" fontId="0" fillId="0" borderId="70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4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65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5" xfId="0" applyNumberFormat="1" applyFont="1" applyBorder="1" applyAlignment="1">
      <alignment horizontal="center" vertical="center"/>
    </xf>
    <xf numFmtId="224" fontId="16" fillId="0" borderId="70" xfId="48" applyNumberFormat="1" applyFont="1" applyBorder="1" applyAlignment="1">
      <alignment vertical="center" textRotation="255"/>
    </xf>
    <xf numFmtId="224" fontId="16" fillId="0" borderId="71" xfId="48" applyNumberFormat="1" applyFont="1" applyBorder="1" applyAlignment="1">
      <alignment vertical="center" textRotation="255"/>
    </xf>
    <xf numFmtId="224" fontId="16" fillId="0" borderId="72" xfId="48" applyNumberFormat="1" applyFont="1" applyBorder="1" applyAlignment="1">
      <alignment vertical="center" textRotation="255"/>
    </xf>
    <xf numFmtId="41" fontId="0" fillId="0" borderId="45" xfId="0" applyNumberForma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217" fontId="0" fillId="0" borderId="39" xfId="48" applyNumberFormat="1" applyFill="1" applyBorder="1" applyAlignment="1">
      <alignment vertical="center"/>
    </xf>
    <xf numFmtId="217" fontId="0" fillId="0" borderId="13" xfId="0" applyNumberFormat="1" applyFill="1" applyBorder="1" applyAlignment="1">
      <alignment vertical="center"/>
    </xf>
    <xf numFmtId="217" fontId="0" fillId="0" borderId="50" xfId="48" applyNumberFormat="1" applyFill="1" applyBorder="1" applyAlignment="1">
      <alignment vertical="center"/>
    </xf>
    <xf numFmtId="217" fontId="0" fillId="0" borderId="54" xfId="48" applyNumberFormat="1" applyFill="1" applyBorder="1" applyAlignment="1">
      <alignment vertical="center"/>
    </xf>
    <xf numFmtId="217" fontId="0" fillId="0" borderId="40" xfId="48" applyNumberFormat="1" applyFill="1" applyBorder="1" applyAlignment="1">
      <alignment vertical="center"/>
    </xf>
    <xf numFmtId="217" fontId="0" fillId="0" borderId="18" xfId="0" applyNumberFormat="1" applyFill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54" xfId="0" applyNumberFormat="1" applyBorder="1" applyAlignment="1">
      <alignment vertical="center"/>
    </xf>
    <xf numFmtId="217" fontId="0" fillId="0" borderId="40" xfId="48" applyNumberFormat="1" applyBorder="1" applyAlignment="1">
      <alignment vertical="center"/>
    </xf>
    <xf numFmtId="217" fontId="0" fillId="0" borderId="18" xfId="0" applyNumberFormat="1" applyBorder="1" applyAlignment="1">
      <alignment vertical="center"/>
    </xf>
    <xf numFmtId="0" fontId="14" fillId="0" borderId="71" xfId="61" applyFont="1" applyBorder="1" applyAlignment="1">
      <alignment vertical="center" textRotation="255"/>
      <protection/>
    </xf>
    <xf numFmtId="0" fontId="14" fillId="0" borderId="72" xfId="61" applyFont="1" applyBorder="1" applyAlignment="1">
      <alignment vertical="center" textRotation="255"/>
      <protection/>
    </xf>
    <xf numFmtId="0" fontId="14" fillId="0" borderId="71" xfId="61" applyFont="1" applyBorder="1" applyAlignment="1">
      <alignment vertical="center"/>
      <protection/>
    </xf>
    <xf numFmtId="0" fontId="14" fillId="0" borderId="72" xfId="61" applyFont="1" applyBorder="1" applyAlignment="1">
      <alignment vertical="center"/>
      <protection/>
    </xf>
    <xf numFmtId="224" fontId="16" fillId="0" borderId="12" xfId="48" applyNumberFormat="1" applyFont="1" applyBorder="1" applyAlignment="1">
      <alignment vertical="center" textRotation="255"/>
    </xf>
    <xf numFmtId="0" fontId="14" fillId="0" borderId="12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4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203" fontId="0" fillId="0" borderId="20" xfId="0" applyNumberFormat="1" applyFont="1" applyBorder="1" applyAlignment="1">
      <alignment horizontal="center" vertical="center" shrinkToFit="1"/>
    </xf>
    <xf numFmtId="203" fontId="0" fillId="0" borderId="65" xfId="0" applyNumberFormat="1" applyFont="1" applyBorder="1" applyAlignment="1">
      <alignment horizontal="center" vertical="center" shrinkToFit="1"/>
    </xf>
    <xf numFmtId="0" fontId="0" fillId="0" borderId="27" xfId="0" applyBorder="1" applyAlignment="1">
      <alignment horizontal="left" vertical="center"/>
    </xf>
    <xf numFmtId="0" fontId="0" fillId="0" borderId="70" xfId="0" applyNumberFormat="1" applyBorder="1" applyAlignment="1">
      <alignment horizontal="center" vertical="center" textRotation="255"/>
    </xf>
    <xf numFmtId="203" fontId="0" fillId="0" borderId="20" xfId="0" applyNumberFormat="1" applyFont="1" applyFill="1" applyBorder="1" applyAlignment="1">
      <alignment horizontal="center" vertical="center" shrinkToFit="1"/>
    </xf>
    <xf numFmtId="203" fontId="0" fillId="0" borderId="65" xfId="0" applyNumberFormat="1" applyFont="1" applyFill="1" applyBorder="1" applyAlignment="1">
      <alignment horizontal="center" vertical="center" shrinkToFit="1"/>
    </xf>
    <xf numFmtId="217" fontId="0" fillId="0" borderId="39" xfId="48" applyNumberFormat="1" applyBorder="1" applyAlignment="1">
      <alignment vertical="center"/>
    </xf>
    <xf numFmtId="217" fontId="0" fillId="0" borderId="13" xfId="0" applyNumberFormat="1" applyBorder="1" applyAlignment="1">
      <alignment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5" xfId="0" applyNumberFormat="1" applyFont="1" applyBorder="1" applyAlignment="1">
      <alignment horizontal="center" vertical="center"/>
    </xf>
    <xf numFmtId="41" fontId="0" fillId="0" borderId="20" xfId="0" applyNumberFormat="1" applyFill="1" applyBorder="1" applyAlignment="1">
      <alignment horizontal="center" vertical="center"/>
    </xf>
    <xf numFmtId="41" fontId="0" fillId="0" borderId="65" xfId="0" applyNumberFormat="1" applyFill="1" applyBorder="1" applyAlignment="1">
      <alignment horizontal="center" vertical="center"/>
    </xf>
    <xf numFmtId="41" fontId="0" fillId="0" borderId="20" xfId="0" applyNumberFormat="1" applyFill="1" applyBorder="1" applyAlignment="1">
      <alignment horizontal="center" vertical="center" shrinkToFit="1"/>
    </xf>
    <xf numFmtId="41" fontId="0" fillId="0" borderId="65" xfId="0" applyNumberFormat="1" applyFill="1" applyBorder="1" applyAlignment="1">
      <alignment horizontal="center" vertical="center" shrinkToFit="1"/>
    </xf>
    <xf numFmtId="41" fontId="0" fillId="0" borderId="20" xfId="0" applyNumberFormat="1" applyBorder="1" applyAlignment="1">
      <alignment horizontal="center" vertical="center"/>
    </xf>
    <xf numFmtId="41" fontId="0" fillId="0" borderId="65" xfId="0" applyNumberFormat="1" applyBorder="1" applyAlignment="1">
      <alignment horizontal="center" vertical="center"/>
    </xf>
    <xf numFmtId="41" fontId="17" fillId="0" borderId="33" xfId="0" applyNumberFormat="1" applyFont="1" applyBorder="1" applyAlignment="1">
      <alignment horizontal="right" vertical="center"/>
    </xf>
    <xf numFmtId="41" fontId="17" fillId="0" borderId="27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view="pageBreakPreview" zoomScale="80" zoomScaleSheetLayoutView="8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2" t="s">
        <v>205</v>
      </c>
      <c r="F1" s="1"/>
    </row>
    <row r="3" ht="14.25">
      <c r="A3" s="27" t="s">
        <v>93</v>
      </c>
    </row>
    <row r="5" spans="1:5" ht="13.5">
      <c r="A5" s="58" t="s">
        <v>194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195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92" t="s">
        <v>88</v>
      </c>
      <c r="B9" s="292" t="s">
        <v>90</v>
      </c>
      <c r="C9" s="55" t="s">
        <v>4</v>
      </c>
      <c r="D9" s="56"/>
      <c r="E9" s="56"/>
      <c r="F9" s="65">
        <v>138641</v>
      </c>
      <c r="G9" s="75">
        <f>F9/$F$27*100</f>
        <v>18.982296644166656</v>
      </c>
      <c r="H9" s="66">
        <v>124497</v>
      </c>
      <c r="I9" s="80">
        <f>(F9/H9-1)*100</f>
        <v>11.360916327301052</v>
      </c>
      <c r="K9" s="108"/>
    </row>
    <row r="10" spans="1:9" ht="18" customHeight="1">
      <c r="A10" s="293"/>
      <c r="B10" s="293"/>
      <c r="C10" s="7"/>
      <c r="D10" s="52" t="s">
        <v>23</v>
      </c>
      <c r="E10" s="53"/>
      <c r="F10" s="67">
        <v>39758</v>
      </c>
      <c r="G10" s="76">
        <f aca="true" t="shared" si="0" ref="G10:G27">F10/$F$27*100</f>
        <v>5.44354231416953</v>
      </c>
      <c r="H10" s="68">
        <v>38431</v>
      </c>
      <c r="I10" s="81">
        <f aca="true" t="shared" si="1" ref="I10:I27">(F10/H10-1)*100</f>
        <v>3.452941635658724</v>
      </c>
    </row>
    <row r="11" spans="1:9" ht="18" customHeight="1">
      <c r="A11" s="293"/>
      <c r="B11" s="293"/>
      <c r="C11" s="7"/>
      <c r="D11" s="16"/>
      <c r="E11" s="23" t="s">
        <v>24</v>
      </c>
      <c r="F11" s="238">
        <v>33088</v>
      </c>
      <c r="G11" s="77">
        <f t="shared" si="0"/>
        <v>4.530306556950587</v>
      </c>
      <c r="H11" s="70">
        <v>30966</v>
      </c>
      <c r="I11" s="82">
        <f t="shared" si="1"/>
        <v>6.852677129755214</v>
      </c>
    </row>
    <row r="12" spans="1:9" ht="18" customHeight="1">
      <c r="A12" s="293"/>
      <c r="B12" s="293"/>
      <c r="C12" s="7"/>
      <c r="D12" s="16"/>
      <c r="E12" s="23" t="s">
        <v>25</v>
      </c>
      <c r="F12" s="238">
        <v>2833</v>
      </c>
      <c r="G12" s="77">
        <f t="shared" si="0"/>
        <v>0.3878855922340731</v>
      </c>
      <c r="H12" s="70">
        <v>3774</v>
      </c>
      <c r="I12" s="82">
        <f t="shared" si="1"/>
        <v>-24.933757286698466</v>
      </c>
    </row>
    <row r="13" spans="1:9" ht="18" customHeight="1">
      <c r="A13" s="293"/>
      <c r="B13" s="293"/>
      <c r="C13" s="7"/>
      <c r="D13" s="33"/>
      <c r="E13" s="23" t="s">
        <v>26</v>
      </c>
      <c r="F13" s="69">
        <v>373</v>
      </c>
      <c r="G13" s="77">
        <f t="shared" si="0"/>
        <v>0.05107000561359311</v>
      </c>
      <c r="H13" s="70">
        <v>470</v>
      </c>
      <c r="I13" s="82">
        <f t="shared" si="1"/>
        <v>-20.638297872340427</v>
      </c>
    </row>
    <row r="14" spans="1:9" ht="18" customHeight="1">
      <c r="A14" s="293"/>
      <c r="B14" s="293"/>
      <c r="C14" s="7"/>
      <c r="D14" s="61" t="s">
        <v>27</v>
      </c>
      <c r="E14" s="51"/>
      <c r="F14" s="65">
        <v>23331</v>
      </c>
      <c r="G14" s="75">
        <f t="shared" si="0"/>
        <v>3.1944083135944794</v>
      </c>
      <c r="H14" s="66">
        <v>17920</v>
      </c>
      <c r="I14" s="83">
        <f t="shared" si="1"/>
        <v>30.195312500000004</v>
      </c>
    </row>
    <row r="15" spans="1:9" ht="18" customHeight="1">
      <c r="A15" s="293"/>
      <c r="B15" s="293"/>
      <c r="C15" s="7"/>
      <c r="D15" s="16"/>
      <c r="E15" s="23" t="s">
        <v>28</v>
      </c>
      <c r="F15" s="69">
        <v>1420</v>
      </c>
      <c r="G15" s="77">
        <f t="shared" si="0"/>
        <v>0.19442200528499254</v>
      </c>
      <c r="H15" s="70">
        <v>1173</v>
      </c>
      <c r="I15" s="82">
        <f t="shared" si="1"/>
        <v>21.057118499573747</v>
      </c>
    </row>
    <row r="16" spans="1:11" ht="18" customHeight="1">
      <c r="A16" s="293"/>
      <c r="B16" s="293"/>
      <c r="C16" s="7"/>
      <c r="D16" s="16"/>
      <c r="E16" s="29" t="s">
        <v>29</v>
      </c>
      <c r="F16" s="67">
        <v>21911</v>
      </c>
      <c r="G16" s="76">
        <f t="shared" si="0"/>
        <v>2.999986308309487</v>
      </c>
      <c r="H16" s="68">
        <v>16747</v>
      </c>
      <c r="I16" s="81">
        <f t="shared" si="1"/>
        <v>30.83537349973129</v>
      </c>
      <c r="K16" s="109"/>
    </row>
    <row r="17" spans="1:9" ht="18" customHeight="1">
      <c r="A17" s="293"/>
      <c r="B17" s="293"/>
      <c r="C17" s="7"/>
      <c r="D17" s="295" t="s">
        <v>30</v>
      </c>
      <c r="E17" s="296"/>
      <c r="F17" s="67">
        <v>46778</v>
      </c>
      <c r="G17" s="76">
        <f t="shared" si="0"/>
        <v>6.404698988184071</v>
      </c>
      <c r="H17" s="68">
        <v>40709</v>
      </c>
      <c r="I17" s="81">
        <f t="shared" si="1"/>
        <v>14.90825124665307</v>
      </c>
    </row>
    <row r="18" spans="1:9" ht="18" customHeight="1">
      <c r="A18" s="293"/>
      <c r="B18" s="293"/>
      <c r="C18" s="7"/>
      <c r="D18" s="297" t="s">
        <v>94</v>
      </c>
      <c r="E18" s="298"/>
      <c r="F18" s="69">
        <v>3808</v>
      </c>
      <c r="G18" s="77">
        <f t="shared" si="0"/>
        <v>0.5213795747360926</v>
      </c>
      <c r="H18" s="70">
        <v>3756</v>
      </c>
      <c r="I18" s="82">
        <f t="shared" si="1"/>
        <v>1.3844515441959526</v>
      </c>
    </row>
    <row r="19" spans="1:26" ht="18" customHeight="1">
      <c r="A19" s="293"/>
      <c r="B19" s="293"/>
      <c r="C19" s="10"/>
      <c r="D19" s="297" t="s">
        <v>95</v>
      </c>
      <c r="E19" s="298"/>
      <c r="F19" s="107">
        <v>0</v>
      </c>
      <c r="G19" s="77">
        <v>0</v>
      </c>
      <c r="H19" s="70">
        <v>0</v>
      </c>
      <c r="I19" s="82">
        <v>0</v>
      </c>
      <c r="Z19" s="2" t="s">
        <v>96</v>
      </c>
    </row>
    <row r="20" spans="1:9" ht="18" customHeight="1">
      <c r="A20" s="293"/>
      <c r="B20" s="293"/>
      <c r="C20" s="44" t="s">
        <v>5</v>
      </c>
      <c r="D20" s="43"/>
      <c r="E20" s="43"/>
      <c r="F20" s="69">
        <v>19951</v>
      </c>
      <c r="G20" s="77">
        <f t="shared" si="0"/>
        <v>2.731629174254145</v>
      </c>
      <c r="H20" s="70">
        <v>21303</v>
      </c>
      <c r="I20" s="82">
        <f t="shared" si="1"/>
        <v>-6.3465239637609745</v>
      </c>
    </row>
    <row r="21" spans="1:9" ht="18" customHeight="1">
      <c r="A21" s="293"/>
      <c r="B21" s="293"/>
      <c r="C21" s="44" t="s">
        <v>6</v>
      </c>
      <c r="D21" s="43"/>
      <c r="E21" s="43"/>
      <c r="F21" s="69">
        <v>206550</v>
      </c>
      <c r="G21" s="77">
        <f t="shared" si="0"/>
        <v>28.280186754658597</v>
      </c>
      <c r="H21" s="70">
        <v>207450</v>
      </c>
      <c r="I21" s="82">
        <f t="shared" si="1"/>
        <v>-0.4338394793926281</v>
      </c>
    </row>
    <row r="22" spans="1:9" ht="18" customHeight="1">
      <c r="A22" s="293"/>
      <c r="B22" s="293"/>
      <c r="C22" s="44" t="s">
        <v>31</v>
      </c>
      <c r="D22" s="43"/>
      <c r="E22" s="43"/>
      <c r="F22" s="69">
        <v>15040</v>
      </c>
      <c r="G22" s="77">
        <f t="shared" si="0"/>
        <v>2.0592302531593574</v>
      </c>
      <c r="H22" s="70">
        <v>13119</v>
      </c>
      <c r="I22" s="82">
        <f t="shared" si="1"/>
        <v>14.642884366186436</v>
      </c>
    </row>
    <row r="23" spans="1:9" ht="18" customHeight="1">
      <c r="A23" s="293"/>
      <c r="B23" s="293"/>
      <c r="C23" s="44" t="s">
        <v>7</v>
      </c>
      <c r="D23" s="43"/>
      <c r="E23" s="43"/>
      <c r="F23" s="69">
        <v>232919</v>
      </c>
      <c r="G23" s="77">
        <f t="shared" si="0"/>
        <v>31.890548626038857</v>
      </c>
      <c r="H23" s="70">
        <v>232805</v>
      </c>
      <c r="I23" s="82">
        <f t="shared" si="1"/>
        <v>0.04896802044629389</v>
      </c>
    </row>
    <row r="24" spans="1:9" ht="18" customHeight="1">
      <c r="A24" s="293"/>
      <c r="B24" s="293"/>
      <c r="C24" s="44" t="s">
        <v>32</v>
      </c>
      <c r="D24" s="43"/>
      <c r="E24" s="43"/>
      <c r="F24" s="69">
        <v>2450</v>
      </c>
      <c r="G24" s="77">
        <f t="shared" si="0"/>
        <v>0.33544641756917726</v>
      </c>
      <c r="H24" s="70">
        <v>4014</v>
      </c>
      <c r="I24" s="82">
        <f t="shared" si="1"/>
        <v>-38.96362730443448</v>
      </c>
    </row>
    <row r="25" spans="1:9" ht="18" customHeight="1">
      <c r="A25" s="293"/>
      <c r="B25" s="293"/>
      <c r="C25" s="44" t="s">
        <v>8</v>
      </c>
      <c r="D25" s="43"/>
      <c r="E25" s="43"/>
      <c r="F25" s="69">
        <v>57624</v>
      </c>
      <c r="G25" s="77">
        <f t="shared" si="0"/>
        <v>7.889699741227049</v>
      </c>
      <c r="H25" s="70">
        <v>60338</v>
      </c>
      <c r="I25" s="82">
        <f t="shared" si="1"/>
        <v>-4.4979946302495915</v>
      </c>
    </row>
    <row r="26" spans="1:9" ht="18" customHeight="1">
      <c r="A26" s="293"/>
      <c r="B26" s="293"/>
      <c r="C26" s="45" t="s">
        <v>9</v>
      </c>
      <c r="D26" s="46"/>
      <c r="E26" s="46"/>
      <c r="F26" s="71">
        <v>57195</v>
      </c>
      <c r="G26" s="78">
        <f t="shared" si="0"/>
        <v>7.83096238892616</v>
      </c>
      <c r="H26" s="72">
        <v>64321</v>
      </c>
      <c r="I26" s="84">
        <f t="shared" si="1"/>
        <v>-11.0788078543555</v>
      </c>
    </row>
    <row r="27" spans="1:9" ht="18" customHeight="1">
      <c r="A27" s="293"/>
      <c r="B27" s="294"/>
      <c r="C27" s="47" t="s">
        <v>10</v>
      </c>
      <c r="D27" s="31"/>
      <c r="E27" s="31"/>
      <c r="F27" s="73">
        <f>SUM(F9,F20:F26)</f>
        <v>730370</v>
      </c>
      <c r="G27" s="79">
        <f t="shared" si="0"/>
        <v>100</v>
      </c>
      <c r="H27" s="73">
        <f>SUM(H9,H20:H26)</f>
        <v>727847</v>
      </c>
      <c r="I27" s="85">
        <f t="shared" si="1"/>
        <v>0.3466387853491293</v>
      </c>
    </row>
    <row r="28" spans="1:9" ht="18" customHeight="1">
      <c r="A28" s="293"/>
      <c r="B28" s="292" t="s">
        <v>89</v>
      </c>
      <c r="C28" s="55" t="s">
        <v>11</v>
      </c>
      <c r="D28" s="56"/>
      <c r="E28" s="56"/>
      <c r="F28" s="65">
        <f>SUM(F29:F31)</f>
        <v>295085</v>
      </c>
      <c r="G28" s="75">
        <f>F28/$F$45*100</f>
        <v>40.40212495036762</v>
      </c>
      <c r="H28" s="65">
        <v>294739</v>
      </c>
      <c r="I28" s="86">
        <f>(F28/H28-1)*100</f>
        <v>0.11739199766573893</v>
      </c>
    </row>
    <row r="29" spans="1:9" ht="18" customHeight="1">
      <c r="A29" s="293"/>
      <c r="B29" s="293"/>
      <c r="C29" s="7"/>
      <c r="D29" s="30" t="s">
        <v>12</v>
      </c>
      <c r="E29" s="43"/>
      <c r="F29" s="69">
        <v>191611</v>
      </c>
      <c r="G29" s="77">
        <f aca="true" t="shared" si="2" ref="G29:G45">F29/$F$45*100</f>
        <v>26.234785108917396</v>
      </c>
      <c r="H29" s="69">
        <v>190691</v>
      </c>
      <c r="I29" s="87">
        <f aca="true" t="shared" si="3" ref="I29:I45">(F29/H29-1)*100</f>
        <v>0.48245591034710156</v>
      </c>
    </row>
    <row r="30" spans="1:9" ht="18" customHeight="1">
      <c r="A30" s="293"/>
      <c r="B30" s="293"/>
      <c r="C30" s="7"/>
      <c r="D30" s="30" t="s">
        <v>33</v>
      </c>
      <c r="E30" s="43"/>
      <c r="F30" s="69">
        <v>32682</v>
      </c>
      <c r="G30" s="77">
        <f t="shared" si="2"/>
        <v>4.474718293467694</v>
      </c>
      <c r="H30" s="69">
        <v>31570</v>
      </c>
      <c r="I30" s="87">
        <f t="shared" si="3"/>
        <v>3.5223313272093826</v>
      </c>
    </row>
    <row r="31" spans="1:9" ht="18" customHeight="1">
      <c r="A31" s="293"/>
      <c r="B31" s="293"/>
      <c r="C31" s="19"/>
      <c r="D31" s="30" t="s">
        <v>13</v>
      </c>
      <c r="E31" s="43"/>
      <c r="F31" s="69">
        <v>70792</v>
      </c>
      <c r="G31" s="77">
        <f t="shared" si="2"/>
        <v>9.69262154798253</v>
      </c>
      <c r="H31" s="69">
        <v>72478</v>
      </c>
      <c r="I31" s="87">
        <f t="shared" si="3"/>
        <v>-2.326223129777316</v>
      </c>
    </row>
    <row r="32" spans="1:9" ht="18" customHeight="1">
      <c r="A32" s="293"/>
      <c r="B32" s="293"/>
      <c r="C32" s="50" t="s">
        <v>14</v>
      </c>
      <c r="D32" s="51"/>
      <c r="E32" s="51"/>
      <c r="F32" s="65">
        <f>SUM(F33:F38)+319</f>
        <v>255296</v>
      </c>
      <c r="G32" s="75">
        <f t="shared" si="2"/>
        <v>34.95433821213905</v>
      </c>
      <c r="H32" s="65">
        <v>250656</v>
      </c>
      <c r="I32" s="86">
        <f t="shared" si="3"/>
        <v>1.8511426018128496</v>
      </c>
    </row>
    <row r="33" spans="1:9" ht="18" customHeight="1">
      <c r="A33" s="293"/>
      <c r="B33" s="293"/>
      <c r="C33" s="7"/>
      <c r="D33" s="30" t="s">
        <v>15</v>
      </c>
      <c r="E33" s="43"/>
      <c r="F33" s="69">
        <v>50094</v>
      </c>
      <c r="G33" s="77">
        <f t="shared" si="2"/>
        <v>6.858715445596069</v>
      </c>
      <c r="H33" s="69">
        <v>48766</v>
      </c>
      <c r="I33" s="87">
        <f t="shared" si="3"/>
        <v>2.7232087930115334</v>
      </c>
    </row>
    <row r="34" spans="1:9" ht="18" customHeight="1">
      <c r="A34" s="293"/>
      <c r="B34" s="293"/>
      <c r="C34" s="7"/>
      <c r="D34" s="30" t="s">
        <v>34</v>
      </c>
      <c r="E34" s="43"/>
      <c r="F34" s="69">
        <v>3422</v>
      </c>
      <c r="G34" s="77">
        <f t="shared" si="2"/>
        <v>0.46852964935580593</v>
      </c>
      <c r="H34" s="69">
        <v>2990</v>
      </c>
      <c r="I34" s="87">
        <f t="shared" si="3"/>
        <v>14.448160535117061</v>
      </c>
    </row>
    <row r="35" spans="1:9" ht="18" customHeight="1">
      <c r="A35" s="293"/>
      <c r="B35" s="293"/>
      <c r="C35" s="7"/>
      <c r="D35" s="30" t="s">
        <v>35</v>
      </c>
      <c r="E35" s="43"/>
      <c r="F35" s="69">
        <v>182413</v>
      </c>
      <c r="G35" s="77">
        <f t="shared" si="2"/>
        <v>24.975423415529114</v>
      </c>
      <c r="H35" s="69">
        <v>179226</v>
      </c>
      <c r="I35" s="87">
        <f t="shared" si="3"/>
        <v>1.7782018233961638</v>
      </c>
    </row>
    <row r="36" spans="1:9" ht="18" customHeight="1">
      <c r="A36" s="293"/>
      <c r="B36" s="293"/>
      <c r="C36" s="7"/>
      <c r="D36" s="30" t="s">
        <v>36</v>
      </c>
      <c r="E36" s="43"/>
      <c r="F36" s="69">
        <v>2821</v>
      </c>
      <c r="G36" s="77">
        <f t="shared" si="2"/>
        <v>0.3862425893725098</v>
      </c>
      <c r="H36" s="69">
        <v>2809</v>
      </c>
      <c r="I36" s="87">
        <f t="shared" si="3"/>
        <v>0.4271982912068317</v>
      </c>
    </row>
    <row r="37" spans="1:9" ht="18" customHeight="1">
      <c r="A37" s="293"/>
      <c r="B37" s="293"/>
      <c r="C37" s="7"/>
      <c r="D37" s="30" t="s">
        <v>16</v>
      </c>
      <c r="E37" s="43"/>
      <c r="F37" s="69">
        <v>2897</v>
      </c>
      <c r="G37" s="77">
        <f t="shared" si="2"/>
        <v>0.3966482741624108</v>
      </c>
      <c r="H37" s="69">
        <v>2896</v>
      </c>
      <c r="I37" s="87">
        <f t="shared" si="3"/>
        <v>0.034530386740327934</v>
      </c>
    </row>
    <row r="38" spans="1:9" ht="18" customHeight="1">
      <c r="A38" s="293"/>
      <c r="B38" s="293"/>
      <c r="C38" s="19"/>
      <c r="D38" s="30" t="s">
        <v>37</v>
      </c>
      <c r="E38" s="43"/>
      <c r="F38" s="69">
        <v>13330</v>
      </c>
      <c r="G38" s="77">
        <f t="shared" si="2"/>
        <v>1.825102345386585</v>
      </c>
      <c r="H38" s="69">
        <v>13650</v>
      </c>
      <c r="I38" s="87">
        <f t="shared" si="3"/>
        <v>-2.344322344322347</v>
      </c>
    </row>
    <row r="39" spans="1:9" ht="18" customHeight="1">
      <c r="A39" s="293"/>
      <c r="B39" s="293"/>
      <c r="C39" s="50" t="s">
        <v>17</v>
      </c>
      <c r="D39" s="51"/>
      <c r="E39" s="51"/>
      <c r="F39" s="65">
        <f>SUM(F40,F43)</f>
        <v>179989</v>
      </c>
      <c r="G39" s="75">
        <f t="shared" si="2"/>
        <v>24.643536837493325</v>
      </c>
      <c r="H39" s="65">
        <v>182452</v>
      </c>
      <c r="I39" s="86">
        <f t="shared" si="3"/>
        <v>-1.3499440948852248</v>
      </c>
    </row>
    <row r="40" spans="1:9" ht="18" customHeight="1">
      <c r="A40" s="293"/>
      <c r="B40" s="293"/>
      <c r="C40" s="7"/>
      <c r="D40" s="52" t="s">
        <v>18</v>
      </c>
      <c r="E40" s="53"/>
      <c r="F40" s="67">
        <v>176619</v>
      </c>
      <c r="G40" s="76">
        <f t="shared" si="2"/>
        <v>24.182126867204293</v>
      </c>
      <c r="H40" s="67">
        <v>179198</v>
      </c>
      <c r="I40" s="88">
        <f t="shared" si="3"/>
        <v>-1.4391901695331444</v>
      </c>
    </row>
    <row r="41" spans="1:9" ht="18" customHeight="1">
      <c r="A41" s="293"/>
      <c r="B41" s="293"/>
      <c r="C41" s="7"/>
      <c r="D41" s="16"/>
      <c r="E41" s="104" t="s">
        <v>92</v>
      </c>
      <c r="F41" s="69">
        <f>158478+4682</f>
        <v>163160</v>
      </c>
      <c r="G41" s="77">
        <f t="shared" si="2"/>
        <v>22.339362241055905</v>
      </c>
      <c r="H41" s="69">
        <v>163101</v>
      </c>
      <c r="I41" s="89">
        <f t="shared" si="3"/>
        <v>0.03617390451315927</v>
      </c>
    </row>
    <row r="42" spans="1:9" ht="18" customHeight="1">
      <c r="A42" s="293"/>
      <c r="B42" s="293"/>
      <c r="C42" s="7"/>
      <c r="D42" s="33"/>
      <c r="E42" s="32" t="s">
        <v>38</v>
      </c>
      <c r="F42" s="69">
        <v>13459</v>
      </c>
      <c r="G42" s="77">
        <f t="shared" si="2"/>
        <v>1.8427646261483905</v>
      </c>
      <c r="H42" s="69">
        <v>16097</v>
      </c>
      <c r="I42" s="89">
        <f t="shared" si="3"/>
        <v>-16.388146859663287</v>
      </c>
    </row>
    <row r="43" spans="1:9" ht="18" customHeight="1">
      <c r="A43" s="293"/>
      <c r="B43" s="293"/>
      <c r="C43" s="7"/>
      <c r="D43" s="30" t="s">
        <v>39</v>
      </c>
      <c r="E43" s="54"/>
      <c r="F43" s="69">
        <v>3370</v>
      </c>
      <c r="G43" s="77">
        <f t="shared" si="2"/>
        <v>0.46140997028903163</v>
      </c>
      <c r="H43" s="69">
        <v>3254</v>
      </c>
      <c r="I43" s="89">
        <f t="shared" si="3"/>
        <v>3.5648432698217603</v>
      </c>
    </row>
    <row r="44" spans="1:9" ht="18" customHeight="1">
      <c r="A44" s="293"/>
      <c r="B44" s="293"/>
      <c r="C44" s="11"/>
      <c r="D44" s="48" t="s">
        <v>40</v>
      </c>
      <c r="E44" s="49"/>
      <c r="F44" s="73">
        <v>0</v>
      </c>
      <c r="G44" s="79">
        <v>0</v>
      </c>
      <c r="H44" s="72">
        <v>0</v>
      </c>
      <c r="I44" s="84">
        <v>0</v>
      </c>
    </row>
    <row r="45" spans="1:9" ht="18" customHeight="1">
      <c r="A45" s="294"/>
      <c r="B45" s="294"/>
      <c r="C45" s="11" t="s">
        <v>19</v>
      </c>
      <c r="D45" s="12"/>
      <c r="E45" s="12"/>
      <c r="F45" s="74">
        <f>SUM(F28,F32,F39)</f>
        <v>730370</v>
      </c>
      <c r="G45" s="85">
        <f t="shared" si="2"/>
        <v>100</v>
      </c>
      <c r="H45" s="74">
        <f>SUM(H28,H32,H39)</f>
        <v>727847</v>
      </c>
      <c r="I45" s="85">
        <f t="shared" si="3"/>
        <v>0.3466387853491293</v>
      </c>
    </row>
    <row r="46" ht="13.5">
      <c r="A46" s="105" t="s">
        <v>20</v>
      </c>
    </row>
    <row r="47" ht="13.5">
      <c r="A47" s="106" t="s">
        <v>21</v>
      </c>
    </row>
    <row r="48" ht="13.5">
      <c r="A48" s="106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600" verticalDpi="6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0" zoomScaleSheetLayoutView="80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A1" sqref="A1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3" t="s">
        <v>205</v>
      </c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196</v>
      </c>
      <c r="B5" s="31"/>
      <c r="C5" s="31"/>
      <c r="D5" s="31"/>
      <c r="K5" s="37"/>
      <c r="O5" s="37" t="s">
        <v>48</v>
      </c>
    </row>
    <row r="6" spans="1:15" ht="15.75" customHeight="1">
      <c r="A6" s="299" t="s">
        <v>49</v>
      </c>
      <c r="B6" s="300"/>
      <c r="C6" s="300"/>
      <c r="D6" s="300"/>
      <c r="E6" s="301"/>
      <c r="F6" s="305" t="s">
        <v>206</v>
      </c>
      <c r="G6" s="306"/>
      <c r="H6" s="307" t="s">
        <v>207</v>
      </c>
      <c r="I6" s="306"/>
      <c r="J6" s="307" t="s">
        <v>208</v>
      </c>
      <c r="K6" s="306"/>
      <c r="L6" s="308"/>
      <c r="M6" s="309"/>
      <c r="N6" s="308"/>
      <c r="O6" s="309"/>
    </row>
    <row r="7" spans="1:15" ht="15.75" customHeight="1">
      <c r="A7" s="302"/>
      <c r="B7" s="303"/>
      <c r="C7" s="303"/>
      <c r="D7" s="303"/>
      <c r="E7" s="304"/>
      <c r="F7" s="18" t="s">
        <v>203</v>
      </c>
      <c r="G7" s="209" t="s">
        <v>2</v>
      </c>
      <c r="H7" s="110" t="s">
        <v>203</v>
      </c>
      <c r="I7" s="38" t="s">
        <v>2</v>
      </c>
      <c r="J7" s="110" t="s">
        <v>203</v>
      </c>
      <c r="K7" s="38" t="s">
        <v>2</v>
      </c>
      <c r="L7" s="110" t="s">
        <v>203</v>
      </c>
      <c r="M7" s="38" t="s">
        <v>2</v>
      </c>
      <c r="N7" s="110" t="s">
        <v>203</v>
      </c>
      <c r="O7" s="38" t="s">
        <v>2</v>
      </c>
    </row>
    <row r="8" spans="1:25" ht="15.75" customHeight="1">
      <c r="A8" s="310" t="s">
        <v>83</v>
      </c>
      <c r="B8" s="55" t="s">
        <v>50</v>
      </c>
      <c r="C8" s="56"/>
      <c r="D8" s="56"/>
      <c r="E8" s="93" t="s">
        <v>41</v>
      </c>
      <c r="F8" s="265">
        <f>F9+F10</f>
        <v>57506.556000000004</v>
      </c>
      <c r="G8" s="246">
        <f>G9+G10</f>
        <v>55574.911</v>
      </c>
      <c r="H8" s="265">
        <v>28082</v>
      </c>
      <c r="I8" s="246">
        <v>28231</v>
      </c>
      <c r="J8" s="253">
        <v>666</v>
      </c>
      <c r="K8" s="114">
        <v>665</v>
      </c>
      <c r="L8" s="111"/>
      <c r="M8" s="113"/>
      <c r="N8" s="111"/>
      <c r="O8" s="114"/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ht="15.75" customHeight="1">
      <c r="A9" s="311"/>
      <c r="B9" s="8"/>
      <c r="C9" s="30" t="s">
        <v>51</v>
      </c>
      <c r="D9" s="43"/>
      <c r="E9" s="91" t="s">
        <v>42</v>
      </c>
      <c r="F9" s="238">
        <f>50015.042+7336.514</f>
        <v>57351.556000000004</v>
      </c>
      <c r="G9" s="239">
        <f>47678.507+7814.404</f>
        <v>55492.911</v>
      </c>
      <c r="H9" s="238">
        <v>27810</v>
      </c>
      <c r="I9" s="239">
        <v>28083</v>
      </c>
      <c r="J9" s="255">
        <v>666</v>
      </c>
      <c r="K9" s="118">
        <v>665</v>
      </c>
      <c r="L9" s="70"/>
      <c r="M9" s="117"/>
      <c r="N9" s="70"/>
      <c r="O9" s="118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5" ht="15.75" customHeight="1">
      <c r="A10" s="311"/>
      <c r="B10" s="10"/>
      <c r="C10" s="30" t="s">
        <v>52</v>
      </c>
      <c r="D10" s="43"/>
      <c r="E10" s="91" t="s">
        <v>43</v>
      </c>
      <c r="F10" s="238">
        <v>155</v>
      </c>
      <c r="G10" s="239">
        <v>82</v>
      </c>
      <c r="H10" s="238">
        <v>272</v>
      </c>
      <c r="I10" s="239">
        <v>148</v>
      </c>
      <c r="J10" s="272" t="s">
        <v>293</v>
      </c>
      <c r="K10" s="120">
        <v>0</v>
      </c>
      <c r="L10" s="70"/>
      <c r="M10" s="117"/>
      <c r="N10" s="70"/>
      <c r="O10" s="118"/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5" ht="15.75" customHeight="1">
      <c r="A11" s="311"/>
      <c r="B11" s="50" t="s">
        <v>53</v>
      </c>
      <c r="C11" s="63"/>
      <c r="D11" s="63"/>
      <c r="E11" s="90" t="s">
        <v>44</v>
      </c>
      <c r="F11" s="266">
        <f>F12+F13</f>
        <v>56961.515999999996</v>
      </c>
      <c r="G11" s="247">
        <f>G12+G13</f>
        <v>54523.14200000001</v>
      </c>
      <c r="H11" s="266">
        <v>28390</v>
      </c>
      <c r="I11" s="247">
        <v>28473</v>
      </c>
      <c r="J11" s="256">
        <v>667</v>
      </c>
      <c r="K11" s="124">
        <v>668</v>
      </c>
      <c r="L11" s="121"/>
      <c r="M11" s="123"/>
      <c r="N11" s="121"/>
      <c r="O11" s="124"/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25" ht="15.75" customHeight="1">
      <c r="A12" s="311"/>
      <c r="B12" s="7"/>
      <c r="C12" s="30" t="s">
        <v>54</v>
      </c>
      <c r="D12" s="43"/>
      <c r="E12" s="91" t="s">
        <v>45</v>
      </c>
      <c r="F12" s="238">
        <f>55974.662+772.959</f>
        <v>56747.621</v>
      </c>
      <c r="G12" s="239">
        <f>53451.525+832.872</f>
        <v>54284.397000000004</v>
      </c>
      <c r="H12" s="266">
        <v>28014</v>
      </c>
      <c r="I12" s="247">
        <v>28150</v>
      </c>
      <c r="J12" s="256">
        <v>667</v>
      </c>
      <c r="K12" s="118">
        <v>668</v>
      </c>
      <c r="L12" s="70"/>
      <c r="M12" s="117"/>
      <c r="N12" s="70"/>
      <c r="O12" s="118"/>
      <c r="P12" s="115"/>
      <c r="Q12" s="115"/>
      <c r="R12" s="115"/>
      <c r="S12" s="115"/>
      <c r="T12" s="115"/>
      <c r="U12" s="115"/>
      <c r="V12" s="115"/>
      <c r="W12" s="115"/>
      <c r="X12" s="115"/>
      <c r="Y12" s="115"/>
    </row>
    <row r="13" spans="1:25" ht="15.75" customHeight="1">
      <c r="A13" s="311"/>
      <c r="B13" s="8"/>
      <c r="C13" s="52" t="s">
        <v>55</v>
      </c>
      <c r="D13" s="53"/>
      <c r="E13" s="95" t="s">
        <v>46</v>
      </c>
      <c r="F13" s="267">
        <f>203.895+10</f>
        <v>213.895</v>
      </c>
      <c r="G13" s="248">
        <f>228.745+10</f>
        <v>238.745</v>
      </c>
      <c r="H13" s="270">
        <v>376</v>
      </c>
      <c r="I13" s="249">
        <v>323</v>
      </c>
      <c r="J13" s="272" t="s">
        <v>293</v>
      </c>
      <c r="K13" s="120">
        <v>0</v>
      </c>
      <c r="L13" s="68"/>
      <c r="M13" s="126"/>
      <c r="N13" s="68"/>
      <c r="O13" s="127"/>
      <c r="P13" s="115"/>
      <c r="Q13" s="115"/>
      <c r="R13" s="115"/>
      <c r="S13" s="115"/>
      <c r="T13" s="115"/>
      <c r="U13" s="115"/>
      <c r="V13" s="115"/>
      <c r="W13" s="115"/>
      <c r="X13" s="115"/>
      <c r="Y13" s="115"/>
    </row>
    <row r="14" spans="1:25" ht="15.75" customHeight="1">
      <c r="A14" s="311"/>
      <c r="B14" s="44" t="s">
        <v>56</v>
      </c>
      <c r="C14" s="43"/>
      <c r="D14" s="43"/>
      <c r="E14" s="91" t="s">
        <v>209</v>
      </c>
      <c r="F14" s="238">
        <f aca="true" t="shared" si="0" ref="F14:H15">F9-F12</f>
        <v>603.935000000005</v>
      </c>
      <c r="G14" s="239">
        <f t="shared" si="0"/>
        <v>1208.5139999999956</v>
      </c>
      <c r="H14" s="238">
        <f t="shared" si="0"/>
        <v>-204</v>
      </c>
      <c r="I14" s="239">
        <f aca="true" t="shared" si="1" ref="I14:O15">I9-I12</f>
        <v>-67</v>
      </c>
      <c r="J14" s="238">
        <f t="shared" si="1"/>
        <v>-1</v>
      </c>
      <c r="K14" s="128">
        <f t="shared" si="1"/>
        <v>-3</v>
      </c>
      <c r="L14" s="69">
        <f t="shared" si="1"/>
        <v>0</v>
      </c>
      <c r="M14" s="128">
        <f t="shared" si="1"/>
        <v>0</v>
      </c>
      <c r="N14" s="69">
        <f t="shared" si="1"/>
        <v>0</v>
      </c>
      <c r="O14" s="128">
        <f t="shared" si="1"/>
        <v>0</v>
      </c>
      <c r="P14" s="115"/>
      <c r="Q14" s="115"/>
      <c r="R14" s="115"/>
      <c r="S14" s="115"/>
      <c r="T14" s="115"/>
      <c r="U14" s="115"/>
      <c r="V14" s="115"/>
      <c r="W14" s="115"/>
      <c r="X14" s="115"/>
      <c r="Y14" s="115"/>
    </row>
    <row r="15" spans="1:25" ht="15.75" customHeight="1">
      <c r="A15" s="311"/>
      <c r="B15" s="44" t="s">
        <v>57</v>
      </c>
      <c r="C15" s="43"/>
      <c r="D15" s="43"/>
      <c r="E15" s="91" t="s">
        <v>210</v>
      </c>
      <c r="F15" s="238">
        <f t="shared" si="0"/>
        <v>-58.89500000000001</v>
      </c>
      <c r="G15" s="239">
        <f t="shared" si="0"/>
        <v>-156.745</v>
      </c>
      <c r="H15" s="238">
        <f t="shared" si="0"/>
        <v>-104</v>
      </c>
      <c r="I15" s="239">
        <f t="shared" si="1"/>
        <v>-175</v>
      </c>
      <c r="J15" s="273" t="s">
        <v>293</v>
      </c>
      <c r="K15" s="128">
        <f t="shared" si="1"/>
        <v>0</v>
      </c>
      <c r="L15" s="69">
        <f t="shared" si="1"/>
        <v>0</v>
      </c>
      <c r="M15" s="128">
        <f t="shared" si="1"/>
        <v>0</v>
      </c>
      <c r="N15" s="69">
        <f t="shared" si="1"/>
        <v>0</v>
      </c>
      <c r="O15" s="128">
        <f t="shared" si="1"/>
        <v>0</v>
      </c>
      <c r="P15" s="115"/>
      <c r="Q15" s="115"/>
      <c r="R15" s="115"/>
      <c r="S15" s="115"/>
      <c r="T15" s="115"/>
      <c r="U15" s="115"/>
      <c r="V15" s="115"/>
      <c r="W15" s="115"/>
      <c r="X15" s="115"/>
      <c r="Y15" s="115"/>
    </row>
    <row r="16" spans="1:25" ht="15.75" customHeight="1">
      <c r="A16" s="311"/>
      <c r="B16" s="44" t="s">
        <v>58</v>
      </c>
      <c r="C16" s="43"/>
      <c r="D16" s="43"/>
      <c r="E16" s="91" t="s">
        <v>211</v>
      </c>
      <c r="F16" s="267">
        <f>F8-F11</f>
        <v>545.0400000000081</v>
      </c>
      <c r="G16" s="248">
        <f aca="true" t="shared" si="2" ref="G16:O16">G8-G11</f>
        <v>1051.768999999993</v>
      </c>
      <c r="H16" s="267">
        <f t="shared" si="2"/>
        <v>-308</v>
      </c>
      <c r="I16" s="248">
        <f t="shared" si="2"/>
        <v>-242</v>
      </c>
      <c r="J16" s="267">
        <f t="shared" si="2"/>
        <v>-1</v>
      </c>
      <c r="K16" s="125">
        <f t="shared" si="2"/>
        <v>-3</v>
      </c>
      <c r="L16" s="67">
        <f t="shared" si="2"/>
        <v>0</v>
      </c>
      <c r="M16" s="125">
        <f t="shared" si="2"/>
        <v>0</v>
      </c>
      <c r="N16" s="67">
        <f t="shared" si="2"/>
        <v>0</v>
      </c>
      <c r="O16" s="125">
        <f t="shared" si="2"/>
        <v>0</v>
      </c>
      <c r="P16" s="115"/>
      <c r="Q16" s="115"/>
      <c r="R16" s="115"/>
      <c r="S16" s="115"/>
      <c r="T16" s="115"/>
      <c r="U16" s="115"/>
      <c r="V16" s="115"/>
      <c r="W16" s="115"/>
      <c r="X16" s="115"/>
      <c r="Y16" s="115"/>
    </row>
    <row r="17" spans="1:25" ht="15.75" customHeight="1">
      <c r="A17" s="311"/>
      <c r="B17" s="44" t="s">
        <v>59</v>
      </c>
      <c r="C17" s="43"/>
      <c r="D17" s="43"/>
      <c r="E17" s="34"/>
      <c r="F17" s="238">
        <f>G17-F16</f>
        <v>3306.9079999999985</v>
      </c>
      <c r="G17" s="239">
        <v>3851.9480000000067</v>
      </c>
      <c r="H17" s="270"/>
      <c r="I17" s="249"/>
      <c r="J17" s="255"/>
      <c r="K17" s="118"/>
      <c r="L17" s="70"/>
      <c r="M17" s="117"/>
      <c r="N17" s="119"/>
      <c r="O17" s="129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5.75" customHeight="1">
      <c r="A18" s="312"/>
      <c r="B18" s="47" t="s">
        <v>60</v>
      </c>
      <c r="C18" s="31"/>
      <c r="D18" s="31"/>
      <c r="E18" s="17"/>
      <c r="F18" s="259"/>
      <c r="G18" s="250"/>
      <c r="H18" s="271"/>
      <c r="I18" s="133"/>
      <c r="J18" s="271"/>
      <c r="K18" s="133"/>
      <c r="L18" s="132"/>
      <c r="M18" s="133"/>
      <c r="N18" s="132"/>
      <c r="O18" s="134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5.75" customHeight="1">
      <c r="A19" s="311" t="s">
        <v>84</v>
      </c>
      <c r="B19" s="50" t="s">
        <v>61</v>
      </c>
      <c r="C19" s="51"/>
      <c r="D19" s="51"/>
      <c r="E19" s="96"/>
      <c r="F19" s="268">
        <v>8250</v>
      </c>
      <c r="G19" s="251">
        <v>4208</v>
      </c>
      <c r="H19" s="257">
        <v>14506</v>
      </c>
      <c r="I19" s="136">
        <v>11958</v>
      </c>
      <c r="J19" s="257">
        <v>101</v>
      </c>
      <c r="K19" s="137">
        <v>81</v>
      </c>
      <c r="L19" s="66"/>
      <c r="M19" s="136"/>
      <c r="N19" s="66"/>
      <c r="O19" s="137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5.75" customHeight="1">
      <c r="A20" s="311"/>
      <c r="B20" s="19"/>
      <c r="C20" s="30" t="s">
        <v>62</v>
      </c>
      <c r="D20" s="43"/>
      <c r="E20" s="91"/>
      <c r="F20" s="238">
        <v>4807</v>
      </c>
      <c r="G20" s="239">
        <v>2485</v>
      </c>
      <c r="H20" s="255">
        <v>3069</v>
      </c>
      <c r="I20" s="117">
        <v>2747</v>
      </c>
      <c r="J20" s="274" t="s">
        <v>293</v>
      </c>
      <c r="K20" s="120">
        <v>0</v>
      </c>
      <c r="L20" s="70"/>
      <c r="M20" s="117"/>
      <c r="N20" s="70"/>
      <c r="O20" s="118"/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ht="15.75" customHeight="1">
      <c r="A21" s="311"/>
      <c r="B21" s="9" t="s">
        <v>63</v>
      </c>
      <c r="C21" s="63"/>
      <c r="D21" s="63"/>
      <c r="E21" s="90" t="s">
        <v>212</v>
      </c>
      <c r="F21" s="266">
        <f>F19</f>
        <v>8250</v>
      </c>
      <c r="G21" s="247">
        <f>G19</f>
        <v>4208</v>
      </c>
      <c r="H21" s="256">
        <v>14506</v>
      </c>
      <c r="I21" s="123">
        <v>11958</v>
      </c>
      <c r="J21" s="256">
        <v>101</v>
      </c>
      <c r="K21" s="124">
        <v>81</v>
      </c>
      <c r="L21" s="121"/>
      <c r="M21" s="123"/>
      <c r="N21" s="121"/>
      <c r="O21" s="124"/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ht="15.75" customHeight="1">
      <c r="A22" s="311"/>
      <c r="B22" s="50" t="s">
        <v>64</v>
      </c>
      <c r="C22" s="51"/>
      <c r="D22" s="51"/>
      <c r="E22" s="96" t="s">
        <v>213</v>
      </c>
      <c r="F22" s="268">
        <v>10025</v>
      </c>
      <c r="G22" s="251">
        <f>6515</f>
        <v>6515</v>
      </c>
      <c r="H22" s="257">
        <v>19431</v>
      </c>
      <c r="I22" s="136">
        <v>17137</v>
      </c>
      <c r="J22" s="257">
        <v>163</v>
      </c>
      <c r="K22" s="137">
        <v>134</v>
      </c>
      <c r="L22" s="66"/>
      <c r="M22" s="136"/>
      <c r="N22" s="66"/>
      <c r="O22" s="137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25" ht="15.75" customHeight="1">
      <c r="A23" s="311"/>
      <c r="B23" s="7" t="s">
        <v>65</v>
      </c>
      <c r="C23" s="52" t="s">
        <v>66</v>
      </c>
      <c r="D23" s="53"/>
      <c r="E23" s="95"/>
      <c r="F23" s="267">
        <v>2723</v>
      </c>
      <c r="G23" s="248">
        <v>3148</v>
      </c>
      <c r="H23" s="254">
        <v>4119</v>
      </c>
      <c r="I23" s="126">
        <v>4016</v>
      </c>
      <c r="J23" s="254">
        <v>52</v>
      </c>
      <c r="K23" s="127">
        <v>56</v>
      </c>
      <c r="L23" s="68"/>
      <c r="M23" s="126"/>
      <c r="N23" s="68"/>
      <c r="O23" s="127"/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25" ht="15.75" customHeight="1">
      <c r="A24" s="311"/>
      <c r="B24" s="44" t="s">
        <v>214</v>
      </c>
      <c r="C24" s="43"/>
      <c r="D24" s="43"/>
      <c r="E24" s="91" t="s">
        <v>215</v>
      </c>
      <c r="F24" s="238">
        <f>F21-F22</f>
        <v>-1775</v>
      </c>
      <c r="G24" s="239">
        <f aca="true" t="shared" si="3" ref="G24:O24">G21-G22</f>
        <v>-2307</v>
      </c>
      <c r="H24" s="238">
        <f t="shared" si="3"/>
        <v>-4925</v>
      </c>
      <c r="I24" s="128">
        <f t="shared" si="3"/>
        <v>-5179</v>
      </c>
      <c r="J24" s="238">
        <f t="shared" si="3"/>
        <v>-62</v>
      </c>
      <c r="K24" s="128">
        <f t="shared" si="3"/>
        <v>-53</v>
      </c>
      <c r="L24" s="69">
        <f t="shared" si="3"/>
        <v>0</v>
      </c>
      <c r="M24" s="128">
        <f t="shared" si="3"/>
        <v>0</v>
      </c>
      <c r="N24" s="69">
        <f t="shared" si="3"/>
        <v>0</v>
      </c>
      <c r="O24" s="128">
        <f t="shared" si="3"/>
        <v>0</v>
      </c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25" ht="15.75" customHeight="1">
      <c r="A25" s="311"/>
      <c r="B25" s="101" t="s">
        <v>67</v>
      </c>
      <c r="C25" s="53"/>
      <c r="D25" s="53"/>
      <c r="E25" s="313" t="s">
        <v>216</v>
      </c>
      <c r="F25" s="315">
        <v>1775</v>
      </c>
      <c r="G25" s="317">
        <f>-G24</f>
        <v>2307</v>
      </c>
      <c r="H25" s="319">
        <v>4925</v>
      </c>
      <c r="I25" s="321">
        <v>5179</v>
      </c>
      <c r="J25" s="319">
        <v>62</v>
      </c>
      <c r="K25" s="321">
        <v>53</v>
      </c>
      <c r="L25" s="323"/>
      <c r="M25" s="321"/>
      <c r="N25" s="323"/>
      <c r="O25" s="321"/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25" ht="15.75" customHeight="1">
      <c r="A26" s="311"/>
      <c r="B26" s="9" t="s">
        <v>68</v>
      </c>
      <c r="C26" s="63"/>
      <c r="D26" s="63"/>
      <c r="E26" s="314"/>
      <c r="F26" s="316"/>
      <c r="G26" s="318"/>
      <c r="H26" s="320"/>
      <c r="I26" s="322"/>
      <c r="J26" s="320"/>
      <c r="K26" s="322"/>
      <c r="L26" s="324"/>
      <c r="M26" s="322"/>
      <c r="N26" s="324"/>
      <c r="O26" s="322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25" ht="15.75" customHeight="1">
      <c r="A27" s="312"/>
      <c r="B27" s="47" t="s">
        <v>217</v>
      </c>
      <c r="C27" s="31"/>
      <c r="D27" s="31"/>
      <c r="E27" s="92" t="s">
        <v>218</v>
      </c>
      <c r="F27" s="258">
        <f>F24+F25</f>
        <v>0</v>
      </c>
      <c r="G27" s="252">
        <f aca="true" t="shared" si="4" ref="G27:O27">G24+G25</f>
        <v>0</v>
      </c>
      <c r="H27" s="258">
        <f t="shared" si="4"/>
        <v>0</v>
      </c>
      <c r="I27" s="140">
        <f t="shared" si="4"/>
        <v>0</v>
      </c>
      <c r="J27" s="258">
        <f t="shared" si="4"/>
        <v>0</v>
      </c>
      <c r="K27" s="140">
        <f t="shared" si="4"/>
        <v>0</v>
      </c>
      <c r="L27" s="73">
        <f t="shared" si="4"/>
        <v>0</v>
      </c>
      <c r="M27" s="140">
        <f t="shared" si="4"/>
        <v>0</v>
      </c>
      <c r="N27" s="73">
        <f t="shared" si="4"/>
        <v>0</v>
      </c>
      <c r="O27" s="140">
        <f t="shared" si="4"/>
        <v>0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25" ht="15.75" customHeight="1">
      <c r="A28" s="13"/>
      <c r="F28" s="115"/>
      <c r="G28" s="115"/>
      <c r="H28" s="115"/>
      <c r="I28" s="115"/>
      <c r="J28" s="115"/>
      <c r="K28" s="115"/>
      <c r="L28" s="141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25" ht="15.75" customHeight="1">
      <c r="A29" s="31"/>
      <c r="F29" s="115"/>
      <c r="G29" s="115"/>
      <c r="H29" s="115"/>
      <c r="I29" s="115"/>
      <c r="J29" s="142"/>
      <c r="K29" s="142"/>
      <c r="L29" s="141"/>
      <c r="M29" s="115"/>
      <c r="N29" s="115"/>
      <c r="O29" s="142" t="s">
        <v>219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42"/>
    </row>
    <row r="30" spans="1:25" ht="15.75" customHeight="1">
      <c r="A30" s="332" t="s">
        <v>69</v>
      </c>
      <c r="B30" s="333"/>
      <c r="C30" s="333"/>
      <c r="D30" s="333"/>
      <c r="E30" s="334"/>
      <c r="F30" s="338" t="s">
        <v>220</v>
      </c>
      <c r="G30" s="339"/>
      <c r="H30" s="338" t="s">
        <v>221</v>
      </c>
      <c r="I30" s="339"/>
      <c r="J30" s="338" t="s">
        <v>222</v>
      </c>
      <c r="K30" s="339"/>
      <c r="L30" s="338" t="s">
        <v>223</v>
      </c>
      <c r="M30" s="339"/>
      <c r="N30" s="338" t="s">
        <v>224</v>
      </c>
      <c r="O30" s="339"/>
      <c r="P30" s="143"/>
      <c r="Q30" s="141"/>
      <c r="R30" s="143"/>
      <c r="S30" s="141"/>
      <c r="T30" s="143"/>
      <c r="U30" s="141"/>
      <c r="V30" s="143"/>
      <c r="W30" s="141"/>
      <c r="X30" s="143"/>
      <c r="Y30" s="141"/>
    </row>
    <row r="31" spans="1:25" ht="15.75" customHeight="1">
      <c r="A31" s="335"/>
      <c r="B31" s="336"/>
      <c r="C31" s="336"/>
      <c r="D31" s="336"/>
      <c r="E31" s="337"/>
      <c r="F31" s="110" t="s">
        <v>203</v>
      </c>
      <c r="G31" s="144" t="s">
        <v>2</v>
      </c>
      <c r="H31" s="110" t="s">
        <v>203</v>
      </c>
      <c r="I31" s="144" t="s">
        <v>2</v>
      </c>
      <c r="J31" s="110" t="s">
        <v>203</v>
      </c>
      <c r="K31" s="145" t="s">
        <v>2</v>
      </c>
      <c r="L31" s="110" t="s">
        <v>203</v>
      </c>
      <c r="M31" s="144" t="s">
        <v>2</v>
      </c>
      <c r="N31" s="110" t="s">
        <v>203</v>
      </c>
      <c r="O31" s="146" t="s">
        <v>2</v>
      </c>
      <c r="P31" s="147"/>
      <c r="Q31" s="147"/>
      <c r="R31" s="147"/>
      <c r="S31" s="147"/>
      <c r="T31" s="147"/>
      <c r="U31" s="147"/>
      <c r="V31" s="147"/>
      <c r="W31" s="147"/>
      <c r="X31" s="147"/>
      <c r="Y31" s="147"/>
    </row>
    <row r="32" spans="1:25" ht="15.75" customHeight="1">
      <c r="A32" s="310" t="s">
        <v>85</v>
      </c>
      <c r="B32" s="55" t="s">
        <v>50</v>
      </c>
      <c r="C32" s="56"/>
      <c r="D32" s="56"/>
      <c r="E32" s="15" t="s">
        <v>41</v>
      </c>
      <c r="F32" s="257">
        <v>5038</v>
      </c>
      <c r="G32" s="148">
        <v>4798</v>
      </c>
      <c r="H32" s="253">
        <v>368</v>
      </c>
      <c r="I32" s="113">
        <f>I33+I35</f>
        <v>338</v>
      </c>
      <c r="J32" s="253">
        <v>743</v>
      </c>
      <c r="K32" s="114">
        <v>770</v>
      </c>
      <c r="L32" s="257">
        <v>170</v>
      </c>
      <c r="M32" s="148">
        <v>166.561</v>
      </c>
      <c r="N32" s="253">
        <v>577</v>
      </c>
      <c r="O32" s="149">
        <v>580</v>
      </c>
      <c r="P32" s="148"/>
      <c r="Q32" s="148"/>
      <c r="R32" s="148"/>
      <c r="S32" s="148"/>
      <c r="T32" s="150"/>
      <c r="U32" s="150"/>
      <c r="V32" s="148"/>
      <c r="W32" s="148"/>
      <c r="X32" s="150"/>
      <c r="Y32" s="150"/>
    </row>
    <row r="33" spans="1:25" ht="15.75" customHeight="1">
      <c r="A33" s="325"/>
      <c r="B33" s="8"/>
      <c r="C33" s="52" t="s">
        <v>70</v>
      </c>
      <c r="D33" s="53"/>
      <c r="E33" s="99"/>
      <c r="F33" s="254">
        <v>4673</v>
      </c>
      <c r="G33" s="151">
        <v>4502</v>
      </c>
      <c r="H33" s="254">
        <v>297</v>
      </c>
      <c r="I33" s="126">
        <v>277</v>
      </c>
      <c r="J33" s="254">
        <v>743</v>
      </c>
      <c r="K33" s="127">
        <v>770</v>
      </c>
      <c r="L33" s="254">
        <v>137</v>
      </c>
      <c r="M33" s="151">
        <v>126.644</v>
      </c>
      <c r="N33" s="254">
        <v>577</v>
      </c>
      <c r="O33" s="125">
        <v>580</v>
      </c>
      <c r="P33" s="148"/>
      <c r="Q33" s="148"/>
      <c r="R33" s="148"/>
      <c r="S33" s="148"/>
      <c r="T33" s="150"/>
      <c r="U33" s="150"/>
      <c r="V33" s="148"/>
      <c r="W33" s="148"/>
      <c r="X33" s="150"/>
      <c r="Y33" s="150"/>
    </row>
    <row r="34" spans="1:25" ht="15.75" customHeight="1">
      <c r="A34" s="325"/>
      <c r="B34" s="8"/>
      <c r="C34" s="24"/>
      <c r="D34" s="30" t="s">
        <v>71</v>
      </c>
      <c r="E34" s="94"/>
      <c r="F34" s="255"/>
      <c r="G34" s="116"/>
      <c r="H34" s="254">
        <v>226</v>
      </c>
      <c r="I34" s="117">
        <v>208</v>
      </c>
      <c r="J34" s="255">
        <v>738</v>
      </c>
      <c r="K34" s="118">
        <v>763</v>
      </c>
      <c r="L34" s="255">
        <v>137</v>
      </c>
      <c r="M34" s="116">
        <v>126.644</v>
      </c>
      <c r="N34" s="255">
        <v>380</v>
      </c>
      <c r="O34" s="128">
        <v>580</v>
      </c>
      <c r="P34" s="148"/>
      <c r="Q34" s="148"/>
      <c r="R34" s="148"/>
      <c r="S34" s="148"/>
      <c r="T34" s="150"/>
      <c r="U34" s="150"/>
      <c r="V34" s="148"/>
      <c r="W34" s="148"/>
      <c r="X34" s="150"/>
      <c r="Y34" s="150"/>
    </row>
    <row r="35" spans="1:25" ht="15.75" customHeight="1">
      <c r="A35" s="325"/>
      <c r="B35" s="10"/>
      <c r="C35" s="62" t="s">
        <v>72</v>
      </c>
      <c r="D35" s="63"/>
      <c r="E35" s="100"/>
      <c r="F35" s="256">
        <v>365</v>
      </c>
      <c r="G35" s="122">
        <v>296</v>
      </c>
      <c r="H35" s="255">
        <v>70</v>
      </c>
      <c r="I35" s="123">
        <v>61</v>
      </c>
      <c r="J35" s="261"/>
      <c r="K35" s="153"/>
      <c r="L35" s="256">
        <v>33</v>
      </c>
      <c r="M35" s="122">
        <v>39.917</v>
      </c>
      <c r="N35" s="256"/>
      <c r="O35" s="139"/>
      <c r="P35" s="148"/>
      <c r="Q35" s="148"/>
      <c r="R35" s="148"/>
      <c r="S35" s="148"/>
      <c r="T35" s="150"/>
      <c r="U35" s="150"/>
      <c r="V35" s="148"/>
      <c r="W35" s="148"/>
      <c r="X35" s="150"/>
      <c r="Y35" s="150"/>
    </row>
    <row r="36" spans="1:25" ht="15.75" customHeight="1">
      <c r="A36" s="325"/>
      <c r="B36" s="50" t="s">
        <v>53</v>
      </c>
      <c r="C36" s="51"/>
      <c r="D36" s="51"/>
      <c r="E36" s="15" t="s">
        <v>42</v>
      </c>
      <c r="F36" s="268">
        <v>4741</v>
      </c>
      <c r="G36" s="125">
        <v>4736</v>
      </c>
      <c r="H36" s="255">
        <v>324</v>
      </c>
      <c r="I36" s="136">
        <f>SUM(I37:I38)</f>
        <v>295</v>
      </c>
      <c r="J36" s="283">
        <v>137</v>
      </c>
      <c r="K36" s="137">
        <v>138</v>
      </c>
      <c r="L36" s="257">
        <v>103</v>
      </c>
      <c r="M36" s="148">
        <v>106.936</v>
      </c>
      <c r="N36" s="257">
        <v>488</v>
      </c>
      <c r="O36" s="135">
        <v>1924</v>
      </c>
      <c r="P36" s="148"/>
      <c r="Q36" s="148"/>
      <c r="R36" s="148"/>
      <c r="S36" s="148"/>
      <c r="T36" s="148"/>
      <c r="U36" s="148"/>
      <c r="V36" s="148"/>
      <c r="W36" s="148"/>
      <c r="X36" s="150"/>
      <c r="Y36" s="150"/>
    </row>
    <row r="37" spans="1:25" ht="15.75" customHeight="1">
      <c r="A37" s="325"/>
      <c r="B37" s="8"/>
      <c r="C37" s="30" t="s">
        <v>73</v>
      </c>
      <c r="D37" s="43"/>
      <c r="E37" s="94"/>
      <c r="F37" s="238">
        <v>4288</v>
      </c>
      <c r="G37" s="128">
        <v>4304</v>
      </c>
      <c r="H37" s="257">
        <v>313</v>
      </c>
      <c r="I37" s="117">
        <v>282</v>
      </c>
      <c r="J37" s="284">
        <v>68</v>
      </c>
      <c r="K37" s="118">
        <v>46</v>
      </c>
      <c r="L37" s="255">
        <v>69</v>
      </c>
      <c r="M37" s="116">
        <v>67.019</v>
      </c>
      <c r="N37" s="255">
        <v>487</v>
      </c>
      <c r="O37" s="128">
        <v>1923</v>
      </c>
      <c r="P37" s="148"/>
      <c r="Q37" s="148"/>
      <c r="R37" s="148"/>
      <c r="S37" s="148"/>
      <c r="T37" s="148"/>
      <c r="U37" s="148"/>
      <c r="V37" s="148"/>
      <c r="W37" s="148"/>
      <c r="X37" s="150"/>
      <c r="Y37" s="150"/>
    </row>
    <row r="38" spans="1:25" ht="15.75" customHeight="1">
      <c r="A38" s="325"/>
      <c r="B38" s="10"/>
      <c r="C38" s="30" t="s">
        <v>74</v>
      </c>
      <c r="D38" s="43"/>
      <c r="E38" s="94"/>
      <c r="F38" s="238">
        <v>453</v>
      </c>
      <c r="G38" s="128">
        <v>432</v>
      </c>
      <c r="H38" s="255">
        <v>11</v>
      </c>
      <c r="I38" s="117">
        <v>13</v>
      </c>
      <c r="J38" s="284">
        <v>69</v>
      </c>
      <c r="K38" s="153">
        <v>92</v>
      </c>
      <c r="L38" s="255">
        <v>33</v>
      </c>
      <c r="M38" s="116">
        <v>39.917</v>
      </c>
      <c r="N38" s="255">
        <v>1</v>
      </c>
      <c r="O38" s="128">
        <v>1</v>
      </c>
      <c r="P38" s="148"/>
      <c r="Q38" s="148"/>
      <c r="R38" s="150"/>
      <c r="S38" s="150"/>
      <c r="T38" s="148"/>
      <c r="U38" s="148"/>
      <c r="V38" s="148"/>
      <c r="W38" s="148"/>
      <c r="X38" s="150"/>
      <c r="Y38" s="150"/>
    </row>
    <row r="39" spans="1:25" ht="15.75" customHeight="1">
      <c r="A39" s="326"/>
      <c r="B39" s="11" t="s">
        <v>75</v>
      </c>
      <c r="C39" s="12"/>
      <c r="D39" s="12"/>
      <c r="E39" s="98" t="s">
        <v>225</v>
      </c>
      <c r="F39" s="258">
        <v>297</v>
      </c>
      <c r="G39" s="140">
        <v>62</v>
      </c>
      <c r="H39" s="258">
        <f>H32-H36</f>
        <v>44</v>
      </c>
      <c r="I39" s="140">
        <f>I32-I36</f>
        <v>43</v>
      </c>
      <c r="J39" s="258">
        <f>J32-J36</f>
        <v>606</v>
      </c>
      <c r="K39" s="140">
        <f>K32-K36</f>
        <v>632</v>
      </c>
      <c r="L39" s="258">
        <v>67</v>
      </c>
      <c r="M39" s="140">
        <v>59.625</v>
      </c>
      <c r="N39" s="258">
        <f>N32-N36</f>
        <v>89</v>
      </c>
      <c r="O39" s="140">
        <f>O32-O36</f>
        <v>-1344</v>
      </c>
      <c r="P39" s="148"/>
      <c r="Q39" s="148"/>
      <c r="R39" s="148"/>
      <c r="S39" s="148"/>
      <c r="T39" s="148"/>
      <c r="U39" s="148"/>
      <c r="V39" s="148"/>
      <c r="W39" s="148"/>
      <c r="X39" s="150"/>
      <c r="Y39" s="150"/>
    </row>
    <row r="40" spans="1:25" ht="15.75" customHeight="1">
      <c r="A40" s="310" t="s">
        <v>86</v>
      </c>
      <c r="B40" s="50" t="s">
        <v>76</v>
      </c>
      <c r="C40" s="51"/>
      <c r="D40" s="51"/>
      <c r="E40" s="15" t="s">
        <v>44</v>
      </c>
      <c r="F40" s="268">
        <v>6728</v>
      </c>
      <c r="G40" s="135">
        <v>8092</v>
      </c>
      <c r="H40" s="257">
        <v>44</v>
      </c>
      <c r="I40" s="136">
        <v>131</v>
      </c>
      <c r="J40" s="257">
        <v>1437</v>
      </c>
      <c r="K40" s="137">
        <v>2612</v>
      </c>
      <c r="L40" s="257">
        <v>405</v>
      </c>
      <c r="M40" s="148">
        <v>232.253</v>
      </c>
      <c r="N40" s="257"/>
      <c r="O40" s="135">
        <v>1427</v>
      </c>
      <c r="P40" s="148"/>
      <c r="Q40" s="148"/>
      <c r="R40" s="148"/>
      <c r="S40" s="148"/>
      <c r="T40" s="150"/>
      <c r="U40" s="150"/>
      <c r="V40" s="150"/>
      <c r="W40" s="150"/>
      <c r="X40" s="148"/>
      <c r="Y40" s="148"/>
    </row>
    <row r="41" spans="1:25" ht="15.75" customHeight="1">
      <c r="A41" s="327"/>
      <c r="B41" s="10"/>
      <c r="C41" s="30" t="s">
        <v>77</v>
      </c>
      <c r="D41" s="43"/>
      <c r="E41" s="94"/>
      <c r="F41" s="275">
        <v>871</v>
      </c>
      <c r="G41" s="154">
        <v>1065</v>
      </c>
      <c r="H41" s="261">
        <v>44</v>
      </c>
      <c r="I41" s="153">
        <v>53</v>
      </c>
      <c r="J41" s="255">
        <v>1437</v>
      </c>
      <c r="K41" s="118">
        <v>2612</v>
      </c>
      <c r="L41" s="255">
        <v>355</v>
      </c>
      <c r="M41" s="116">
        <v>178.8</v>
      </c>
      <c r="N41" s="255"/>
      <c r="O41" s="128"/>
      <c r="P41" s="150"/>
      <c r="Q41" s="150"/>
      <c r="R41" s="150"/>
      <c r="S41" s="150"/>
      <c r="T41" s="150"/>
      <c r="U41" s="150"/>
      <c r="V41" s="150"/>
      <c r="W41" s="150"/>
      <c r="X41" s="148"/>
      <c r="Y41" s="148"/>
    </row>
    <row r="42" spans="1:25" ht="15.75" customHeight="1">
      <c r="A42" s="327"/>
      <c r="B42" s="50" t="s">
        <v>64</v>
      </c>
      <c r="C42" s="51"/>
      <c r="D42" s="51"/>
      <c r="E42" s="15" t="s">
        <v>45</v>
      </c>
      <c r="F42" s="268">
        <v>7180</v>
      </c>
      <c r="G42" s="135">
        <v>8639</v>
      </c>
      <c r="H42" s="257">
        <v>87</v>
      </c>
      <c r="I42" s="136">
        <v>174</v>
      </c>
      <c r="J42" s="257">
        <v>2043</v>
      </c>
      <c r="K42" s="137">
        <v>3244</v>
      </c>
      <c r="L42" s="257">
        <v>497</v>
      </c>
      <c r="M42" s="148">
        <v>310.923</v>
      </c>
      <c r="N42" s="257">
        <v>89</v>
      </c>
      <c r="O42" s="135">
        <v>83</v>
      </c>
      <c r="P42" s="148"/>
      <c r="Q42" s="148"/>
      <c r="R42" s="148"/>
      <c r="S42" s="148"/>
      <c r="T42" s="150"/>
      <c r="U42" s="150"/>
      <c r="V42" s="148"/>
      <c r="W42" s="148"/>
      <c r="X42" s="148"/>
      <c r="Y42" s="148"/>
    </row>
    <row r="43" spans="1:25" ht="15.75" customHeight="1">
      <c r="A43" s="327"/>
      <c r="B43" s="10"/>
      <c r="C43" s="30" t="s">
        <v>78</v>
      </c>
      <c r="D43" s="43"/>
      <c r="E43" s="94"/>
      <c r="F43" s="238">
        <v>947</v>
      </c>
      <c r="G43" s="128">
        <v>931</v>
      </c>
      <c r="H43" s="255">
        <v>87</v>
      </c>
      <c r="I43" s="117">
        <v>85</v>
      </c>
      <c r="J43" s="261">
        <v>2043</v>
      </c>
      <c r="K43" s="153">
        <v>3244</v>
      </c>
      <c r="L43" s="255">
        <v>497</v>
      </c>
      <c r="M43" s="116">
        <v>310.923</v>
      </c>
      <c r="N43" s="255">
        <v>89</v>
      </c>
      <c r="O43" s="128">
        <v>83</v>
      </c>
      <c r="P43" s="148"/>
      <c r="Q43" s="148"/>
      <c r="R43" s="150"/>
      <c r="S43" s="148"/>
      <c r="T43" s="150"/>
      <c r="U43" s="150"/>
      <c r="V43" s="148"/>
      <c r="W43" s="148"/>
      <c r="X43" s="150"/>
      <c r="Y43" s="150"/>
    </row>
    <row r="44" spans="1:25" ht="15.75" customHeight="1">
      <c r="A44" s="328"/>
      <c r="B44" s="47" t="s">
        <v>75</v>
      </c>
      <c r="C44" s="31"/>
      <c r="D44" s="31"/>
      <c r="E44" s="98" t="s">
        <v>226</v>
      </c>
      <c r="F44" s="259">
        <v>-452</v>
      </c>
      <c r="G44" s="131">
        <v>-547</v>
      </c>
      <c r="H44" s="259">
        <f>H40-H42</f>
        <v>-43</v>
      </c>
      <c r="I44" s="131">
        <f>I40-I42</f>
        <v>-43</v>
      </c>
      <c r="J44" s="259">
        <f>J40-J42</f>
        <v>-606</v>
      </c>
      <c r="K44" s="131">
        <f>K40-K42</f>
        <v>-632</v>
      </c>
      <c r="L44" s="259">
        <v>-92</v>
      </c>
      <c r="M44" s="131">
        <v>-78.67000000000002</v>
      </c>
      <c r="N44" s="259">
        <f>N40-N42</f>
        <v>-89</v>
      </c>
      <c r="O44" s="131">
        <f>O40-O42</f>
        <v>1344</v>
      </c>
      <c r="P44" s="150"/>
      <c r="Q44" s="150"/>
      <c r="R44" s="148"/>
      <c r="S44" s="148"/>
      <c r="T44" s="150"/>
      <c r="U44" s="150"/>
      <c r="V44" s="148"/>
      <c r="W44" s="148"/>
      <c r="X44" s="148"/>
      <c r="Y44" s="148"/>
    </row>
    <row r="45" spans="1:25" ht="15.75" customHeight="1">
      <c r="A45" s="329" t="s">
        <v>87</v>
      </c>
      <c r="B45" s="25" t="s">
        <v>79</v>
      </c>
      <c r="C45" s="20"/>
      <c r="D45" s="20"/>
      <c r="E45" s="97" t="s">
        <v>227</v>
      </c>
      <c r="F45" s="260">
        <v>-155</v>
      </c>
      <c r="G45" s="156">
        <v>-485</v>
      </c>
      <c r="H45" s="260">
        <f>H39+H44</f>
        <v>1</v>
      </c>
      <c r="I45" s="156">
        <f>I39+I44</f>
        <v>0</v>
      </c>
      <c r="J45" s="260">
        <f>J39+J44</f>
        <v>0</v>
      </c>
      <c r="K45" s="156">
        <f>K39+K44</f>
        <v>0</v>
      </c>
      <c r="L45" s="260">
        <v>-25</v>
      </c>
      <c r="M45" s="156">
        <v>-19.045000000000016</v>
      </c>
      <c r="N45" s="260">
        <f>N39+N44</f>
        <v>0</v>
      </c>
      <c r="O45" s="156">
        <f>O39+O44</f>
        <v>0</v>
      </c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spans="1:25" ht="15.75" customHeight="1">
      <c r="A46" s="330"/>
      <c r="B46" s="44" t="s">
        <v>80</v>
      </c>
      <c r="C46" s="43"/>
      <c r="D46" s="43"/>
      <c r="E46" s="43"/>
      <c r="F46" s="275"/>
      <c r="G46" s="154"/>
      <c r="H46" s="261"/>
      <c r="I46" s="153"/>
      <c r="J46" s="261"/>
      <c r="K46" s="153"/>
      <c r="L46" s="255"/>
      <c r="M46" s="116"/>
      <c r="N46" s="261"/>
      <c r="O46" s="129"/>
      <c r="P46" s="150"/>
      <c r="Q46" s="150"/>
      <c r="R46" s="150"/>
      <c r="S46" s="150"/>
      <c r="T46" s="150"/>
      <c r="U46" s="150"/>
      <c r="V46" s="150"/>
      <c r="W46" s="150"/>
      <c r="X46" s="150"/>
      <c r="Y46" s="150"/>
    </row>
    <row r="47" spans="1:25" ht="15.75" customHeight="1">
      <c r="A47" s="330"/>
      <c r="B47" s="44" t="s">
        <v>81</v>
      </c>
      <c r="C47" s="43"/>
      <c r="D47" s="43"/>
      <c r="E47" s="43"/>
      <c r="F47" s="238"/>
      <c r="G47" s="128"/>
      <c r="H47" s="255"/>
      <c r="I47" s="117"/>
      <c r="J47" s="255"/>
      <c r="K47" s="118"/>
      <c r="L47" s="255"/>
      <c r="M47" s="116"/>
      <c r="N47" s="255"/>
      <c r="O47" s="128"/>
      <c r="P47" s="148"/>
      <c r="Q47" s="148"/>
      <c r="R47" s="148"/>
      <c r="S47" s="148"/>
      <c r="T47" s="148"/>
      <c r="U47" s="148"/>
      <c r="V47" s="148"/>
      <c r="W47" s="148"/>
      <c r="X47" s="148"/>
      <c r="Y47" s="148"/>
    </row>
    <row r="48" spans="1:25" ht="15.75" customHeight="1">
      <c r="A48" s="331"/>
      <c r="B48" s="47" t="s">
        <v>82</v>
      </c>
      <c r="C48" s="31"/>
      <c r="D48" s="31"/>
      <c r="E48" s="31"/>
      <c r="F48" s="262"/>
      <c r="G48" s="157"/>
      <c r="H48" s="262"/>
      <c r="I48" s="158"/>
      <c r="J48" s="262"/>
      <c r="K48" s="159"/>
      <c r="L48" s="262"/>
      <c r="M48" s="157"/>
      <c r="N48" s="262"/>
      <c r="O48" s="140"/>
      <c r="P48" s="148"/>
      <c r="Q48" s="148"/>
      <c r="R48" s="148"/>
      <c r="S48" s="148"/>
      <c r="T48" s="148"/>
      <c r="U48" s="148"/>
      <c r="V48" s="148"/>
      <c r="W48" s="148"/>
      <c r="X48" s="148"/>
      <c r="Y48" s="148"/>
    </row>
    <row r="49" spans="1:16" ht="15.75" customHeight="1">
      <c r="A49" s="13" t="s">
        <v>228</v>
      </c>
      <c r="O49" s="8"/>
      <c r="P49" s="8"/>
    </row>
    <row r="50" spans="1:16" ht="15.75" customHeight="1">
      <c r="A50" s="13"/>
      <c r="O50" s="8"/>
      <c r="P50" s="8"/>
    </row>
  </sheetData>
  <sheetProtection/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A6:E7"/>
    <mergeCell ref="F6:G6"/>
    <mergeCell ref="H6:I6"/>
    <mergeCell ref="J6:K6"/>
    <mergeCell ref="L6:M6"/>
    <mergeCell ref="N6:O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73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0" zoomScaleSheetLayoutView="80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A1" sqref="A1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3" t="s">
        <v>205</v>
      </c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196</v>
      </c>
      <c r="B5" s="31"/>
      <c r="C5" s="31"/>
      <c r="D5" s="31"/>
      <c r="K5" s="37"/>
      <c r="O5" s="37" t="s">
        <v>48</v>
      </c>
    </row>
    <row r="6" spans="1:15" ht="15.75" customHeight="1">
      <c r="A6" s="299" t="s">
        <v>49</v>
      </c>
      <c r="B6" s="300"/>
      <c r="C6" s="300"/>
      <c r="D6" s="300"/>
      <c r="E6" s="301"/>
      <c r="F6" s="308"/>
      <c r="G6" s="309"/>
      <c r="H6" s="308"/>
      <c r="I6" s="309"/>
      <c r="J6" s="308"/>
      <c r="K6" s="309"/>
      <c r="L6" s="308"/>
      <c r="M6" s="309"/>
      <c r="N6" s="308"/>
      <c r="O6" s="309"/>
    </row>
    <row r="7" spans="1:15" ht="15.75" customHeight="1">
      <c r="A7" s="302"/>
      <c r="B7" s="303"/>
      <c r="C7" s="303"/>
      <c r="D7" s="303"/>
      <c r="E7" s="304"/>
      <c r="F7" s="110" t="s">
        <v>203</v>
      </c>
      <c r="G7" s="38" t="s">
        <v>2</v>
      </c>
      <c r="H7" s="110" t="s">
        <v>203</v>
      </c>
      <c r="I7" s="38" t="s">
        <v>2</v>
      </c>
      <c r="J7" s="110" t="s">
        <v>203</v>
      </c>
      <c r="K7" s="38" t="s">
        <v>2</v>
      </c>
      <c r="L7" s="110" t="s">
        <v>203</v>
      </c>
      <c r="M7" s="38" t="s">
        <v>2</v>
      </c>
      <c r="N7" s="110" t="s">
        <v>203</v>
      </c>
      <c r="O7" s="38" t="s">
        <v>2</v>
      </c>
    </row>
    <row r="8" spans="1:25" ht="15.75" customHeight="1">
      <c r="A8" s="310" t="s">
        <v>83</v>
      </c>
      <c r="B8" s="55" t="s">
        <v>50</v>
      </c>
      <c r="C8" s="56"/>
      <c r="D8" s="56"/>
      <c r="E8" s="93" t="s">
        <v>41</v>
      </c>
      <c r="F8" s="111"/>
      <c r="G8" s="113"/>
      <c r="H8" s="111"/>
      <c r="I8" s="113"/>
      <c r="J8" s="111"/>
      <c r="K8" s="113"/>
      <c r="L8" s="111"/>
      <c r="M8" s="113"/>
      <c r="N8" s="111"/>
      <c r="O8" s="114"/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ht="15.75" customHeight="1">
      <c r="A9" s="311"/>
      <c r="B9" s="8"/>
      <c r="C9" s="30" t="s">
        <v>51</v>
      </c>
      <c r="D9" s="43"/>
      <c r="E9" s="91" t="s">
        <v>42</v>
      </c>
      <c r="F9" s="70"/>
      <c r="G9" s="117"/>
      <c r="H9" s="70"/>
      <c r="I9" s="117"/>
      <c r="J9" s="70"/>
      <c r="K9" s="117"/>
      <c r="L9" s="70"/>
      <c r="M9" s="117"/>
      <c r="N9" s="70"/>
      <c r="O9" s="118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5" ht="15.75" customHeight="1">
      <c r="A10" s="311"/>
      <c r="B10" s="10"/>
      <c r="C10" s="30" t="s">
        <v>52</v>
      </c>
      <c r="D10" s="43"/>
      <c r="E10" s="91" t="s">
        <v>43</v>
      </c>
      <c r="F10" s="70"/>
      <c r="G10" s="117"/>
      <c r="H10" s="70"/>
      <c r="I10" s="117"/>
      <c r="J10" s="70"/>
      <c r="K10" s="117"/>
      <c r="L10" s="70"/>
      <c r="M10" s="117"/>
      <c r="N10" s="70"/>
      <c r="O10" s="118"/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5" ht="15.75" customHeight="1">
      <c r="A11" s="311"/>
      <c r="B11" s="50" t="s">
        <v>53</v>
      </c>
      <c r="C11" s="63"/>
      <c r="D11" s="63"/>
      <c r="E11" s="90" t="s">
        <v>44</v>
      </c>
      <c r="F11" s="121"/>
      <c r="G11" s="123"/>
      <c r="H11" s="121"/>
      <c r="I11" s="123"/>
      <c r="J11" s="121"/>
      <c r="K11" s="123"/>
      <c r="L11" s="121"/>
      <c r="M11" s="123"/>
      <c r="N11" s="121"/>
      <c r="O11" s="124"/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25" ht="15.75" customHeight="1">
      <c r="A12" s="311"/>
      <c r="B12" s="7"/>
      <c r="C12" s="30" t="s">
        <v>54</v>
      </c>
      <c r="D12" s="43"/>
      <c r="E12" s="91" t="s">
        <v>45</v>
      </c>
      <c r="F12" s="70"/>
      <c r="G12" s="117"/>
      <c r="H12" s="70"/>
      <c r="I12" s="117"/>
      <c r="J12" s="70"/>
      <c r="K12" s="117"/>
      <c r="L12" s="70"/>
      <c r="M12" s="117"/>
      <c r="N12" s="70"/>
      <c r="O12" s="118"/>
      <c r="P12" s="115"/>
      <c r="Q12" s="115"/>
      <c r="R12" s="115"/>
      <c r="S12" s="115"/>
      <c r="T12" s="115"/>
      <c r="U12" s="115"/>
      <c r="V12" s="115"/>
      <c r="W12" s="115"/>
      <c r="X12" s="115"/>
      <c r="Y12" s="115"/>
    </row>
    <row r="13" spans="1:25" ht="15.75" customHeight="1">
      <c r="A13" s="311"/>
      <c r="B13" s="8"/>
      <c r="C13" s="52" t="s">
        <v>55</v>
      </c>
      <c r="D13" s="53"/>
      <c r="E13" s="95" t="s">
        <v>46</v>
      </c>
      <c r="F13" s="68"/>
      <c r="G13" s="126"/>
      <c r="H13" s="68"/>
      <c r="I13" s="126"/>
      <c r="J13" s="68"/>
      <c r="K13" s="126"/>
      <c r="L13" s="68"/>
      <c r="M13" s="126"/>
      <c r="N13" s="68"/>
      <c r="O13" s="127"/>
      <c r="P13" s="115"/>
      <c r="Q13" s="115"/>
      <c r="R13" s="115"/>
      <c r="S13" s="115"/>
      <c r="T13" s="115"/>
      <c r="U13" s="115"/>
      <c r="V13" s="115"/>
      <c r="W13" s="115"/>
      <c r="X13" s="115"/>
      <c r="Y13" s="115"/>
    </row>
    <row r="14" spans="1:25" ht="15.75" customHeight="1">
      <c r="A14" s="311"/>
      <c r="B14" s="44" t="s">
        <v>56</v>
      </c>
      <c r="C14" s="43"/>
      <c r="D14" s="43"/>
      <c r="E14" s="91" t="s">
        <v>229</v>
      </c>
      <c r="F14" s="69">
        <f aca="true" t="shared" si="0" ref="F14:O15">F9-F12</f>
        <v>0</v>
      </c>
      <c r="G14" s="128">
        <f t="shared" si="0"/>
        <v>0</v>
      </c>
      <c r="H14" s="69">
        <f t="shared" si="0"/>
        <v>0</v>
      </c>
      <c r="I14" s="128">
        <f t="shared" si="0"/>
        <v>0</v>
      </c>
      <c r="J14" s="69">
        <f t="shared" si="0"/>
        <v>0</v>
      </c>
      <c r="K14" s="128">
        <f t="shared" si="0"/>
        <v>0</v>
      </c>
      <c r="L14" s="69">
        <f t="shared" si="0"/>
        <v>0</v>
      </c>
      <c r="M14" s="128">
        <f t="shared" si="0"/>
        <v>0</v>
      </c>
      <c r="N14" s="69">
        <f t="shared" si="0"/>
        <v>0</v>
      </c>
      <c r="O14" s="128">
        <f t="shared" si="0"/>
        <v>0</v>
      </c>
      <c r="P14" s="115"/>
      <c r="Q14" s="115"/>
      <c r="R14" s="115"/>
      <c r="S14" s="115"/>
      <c r="T14" s="115"/>
      <c r="U14" s="115"/>
      <c r="V14" s="115"/>
      <c r="W14" s="115"/>
      <c r="X14" s="115"/>
      <c r="Y14" s="115"/>
    </row>
    <row r="15" spans="1:25" ht="15.75" customHeight="1">
      <c r="A15" s="311"/>
      <c r="B15" s="44" t="s">
        <v>57</v>
      </c>
      <c r="C15" s="43"/>
      <c r="D15" s="43"/>
      <c r="E15" s="91" t="s">
        <v>230</v>
      </c>
      <c r="F15" s="69">
        <f t="shared" si="0"/>
        <v>0</v>
      </c>
      <c r="G15" s="128">
        <f t="shared" si="0"/>
        <v>0</v>
      </c>
      <c r="H15" s="69">
        <f t="shared" si="0"/>
        <v>0</v>
      </c>
      <c r="I15" s="128">
        <f t="shared" si="0"/>
        <v>0</v>
      </c>
      <c r="J15" s="69">
        <f t="shared" si="0"/>
        <v>0</v>
      </c>
      <c r="K15" s="128">
        <f t="shared" si="0"/>
        <v>0</v>
      </c>
      <c r="L15" s="69">
        <f t="shared" si="0"/>
        <v>0</v>
      </c>
      <c r="M15" s="128">
        <f t="shared" si="0"/>
        <v>0</v>
      </c>
      <c r="N15" s="69">
        <f t="shared" si="0"/>
        <v>0</v>
      </c>
      <c r="O15" s="128">
        <f t="shared" si="0"/>
        <v>0</v>
      </c>
      <c r="P15" s="115"/>
      <c r="Q15" s="115"/>
      <c r="R15" s="115"/>
      <c r="S15" s="115"/>
      <c r="T15" s="115"/>
      <c r="U15" s="115"/>
      <c r="V15" s="115"/>
      <c r="W15" s="115"/>
      <c r="X15" s="115"/>
      <c r="Y15" s="115"/>
    </row>
    <row r="16" spans="1:25" ht="15.75" customHeight="1">
      <c r="A16" s="311"/>
      <c r="B16" s="44" t="s">
        <v>58</v>
      </c>
      <c r="C16" s="43"/>
      <c r="D16" s="43"/>
      <c r="E16" s="91" t="s">
        <v>231</v>
      </c>
      <c r="F16" s="67">
        <f aca="true" t="shared" si="1" ref="F16:K16">F8-F11</f>
        <v>0</v>
      </c>
      <c r="G16" s="125">
        <f t="shared" si="1"/>
        <v>0</v>
      </c>
      <c r="H16" s="67">
        <f t="shared" si="1"/>
        <v>0</v>
      </c>
      <c r="I16" s="125">
        <f t="shared" si="1"/>
        <v>0</v>
      </c>
      <c r="J16" s="67">
        <f t="shared" si="1"/>
        <v>0</v>
      </c>
      <c r="K16" s="125">
        <f t="shared" si="1"/>
        <v>0</v>
      </c>
      <c r="L16" s="67">
        <f>L8-L11</f>
        <v>0</v>
      </c>
      <c r="M16" s="125">
        <f>M8-M11</f>
        <v>0</v>
      </c>
      <c r="N16" s="67">
        <f>N8-N11</f>
        <v>0</v>
      </c>
      <c r="O16" s="125">
        <f>O8-O11</f>
        <v>0</v>
      </c>
      <c r="P16" s="115"/>
      <c r="Q16" s="115"/>
      <c r="R16" s="115"/>
      <c r="S16" s="115"/>
      <c r="T16" s="115"/>
      <c r="U16" s="115"/>
      <c r="V16" s="115"/>
      <c r="W16" s="115"/>
      <c r="X16" s="115"/>
      <c r="Y16" s="115"/>
    </row>
    <row r="17" spans="1:25" ht="15.75" customHeight="1">
      <c r="A17" s="311"/>
      <c r="B17" s="44" t="s">
        <v>59</v>
      </c>
      <c r="C17" s="43"/>
      <c r="D17" s="43"/>
      <c r="E17" s="34"/>
      <c r="F17" s="70"/>
      <c r="G17" s="117"/>
      <c r="H17" s="70"/>
      <c r="I17" s="117"/>
      <c r="J17" s="70"/>
      <c r="K17" s="117"/>
      <c r="L17" s="70"/>
      <c r="M17" s="117"/>
      <c r="N17" s="119"/>
      <c r="O17" s="129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5.75" customHeight="1">
      <c r="A18" s="312"/>
      <c r="B18" s="47" t="s">
        <v>60</v>
      </c>
      <c r="C18" s="31"/>
      <c r="D18" s="31"/>
      <c r="E18" s="17"/>
      <c r="F18" s="132"/>
      <c r="G18" s="133"/>
      <c r="H18" s="132"/>
      <c r="I18" s="133"/>
      <c r="J18" s="132"/>
      <c r="K18" s="133"/>
      <c r="L18" s="132"/>
      <c r="M18" s="133"/>
      <c r="N18" s="132"/>
      <c r="O18" s="134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5.75" customHeight="1">
      <c r="A19" s="311" t="s">
        <v>84</v>
      </c>
      <c r="B19" s="50" t="s">
        <v>61</v>
      </c>
      <c r="C19" s="51"/>
      <c r="D19" s="51"/>
      <c r="E19" s="96"/>
      <c r="F19" s="66"/>
      <c r="G19" s="136"/>
      <c r="H19" s="66"/>
      <c r="I19" s="136"/>
      <c r="J19" s="66"/>
      <c r="K19" s="136"/>
      <c r="L19" s="66"/>
      <c r="M19" s="136"/>
      <c r="N19" s="66"/>
      <c r="O19" s="137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5.75" customHeight="1">
      <c r="A20" s="311"/>
      <c r="B20" s="19"/>
      <c r="C20" s="30" t="s">
        <v>62</v>
      </c>
      <c r="D20" s="43"/>
      <c r="E20" s="91"/>
      <c r="F20" s="70"/>
      <c r="G20" s="117"/>
      <c r="H20" s="70"/>
      <c r="I20" s="117"/>
      <c r="J20" s="70"/>
      <c r="K20" s="117"/>
      <c r="L20" s="70"/>
      <c r="M20" s="117"/>
      <c r="N20" s="70"/>
      <c r="O20" s="118"/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ht="15.75" customHeight="1">
      <c r="A21" s="311"/>
      <c r="B21" s="9" t="s">
        <v>63</v>
      </c>
      <c r="C21" s="63"/>
      <c r="D21" s="63"/>
      <c r="E21" s="90" t="s">
        <v>232</v>
      </c>
      <c r="F21" s="121"/>
      <c r="G21" s="123"/>
      <c r="H21" s="121"/>
      <c r="I21" s="123"/>
      <c r="J21" s="121"/>
      <c r="K21" s="123"/>
      <c r="L21" s="121"/>
      <c r="M21" s="123"/>
      <c r="N21" s="121"/>
      <c r="O21" s="124"/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ht="15.75" customHeight="1">
      <c r="A22" s="311"/>
      <c r="B22" s="50" t="s">
        <v>64</v>
      </c>
      <c r="C22" s="51"/>
      <c r="D22" s="51"/>
      <c r="E22" s="96" t="s">
        <v>233</v>
      </c>
      <c r="F22" s="66"/>
      <c r="G22" s="136"/>
      <c r="H22" s="66"/>
      <c r="I22" s="136"/>
      <c r="J22" s="66"/>
      <c r="K22" s="136"/>
      <c r="L22" s="66"/>
      <c r="M22" s="136"/>
      <c r="N22" s="66"/>
      <c r="O22" s="137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25" ht="15.75" customHeight="1">
      <c r="A23" s="311"/>
      <c r="B23" s="7" t="s">
        <v>65</v>
      </c>
      <c r="C23" s="52" t="s">
        <v>66</v>
      </c>
      <c r="D23" s="53"/>
      <c r="E23" s="95"/>
      <c r="F23" s="68"/>
      <c r="G23" s="126"/>
      <c r="H23" s="68"/>
      <c r="I23" s="126"/>
      <c r="J23" s="68"/>
      <c r="K23" s="126"/>
      <c r="L23" s="68"/>
      <c r="M23" s="126"/>
      <c r="N23" s="68"/>
      <c r="O23" s="127"/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25" ht="15.75" customHeight="1">
      <c r="A24" s="311"/>
      <c r="B24" s="44" t="s">
        <v>234</v>
      </c>
      <c r="C24" s="43"/>
      <c r="D24" s="43"/>
      <c r="E24" s="91" t="s">
        <v>235</v>
      </c>
      <c r="F24" s="69">
        <f aca="true" t="shared" si="2" ref="F24:K24">F21-F22</f>
        <v>0</v>
      </c>
      <c r="G24" s="128">
        <f t="shared" si="2"/>
        <v>0</v>
      </c>
      <c r="H24" s="69">
        <f t="shared" si="2"/>
        <v>0</v>
      </c>
      <c r="I24" s="128">
        <f t="shared" si="2"/>
        <v>0</v>
      </c>
      <c r="J24" s="69">
        <f t="shared" si="2"/>
        <v>0</v>
      </c>
      <c r="K24" s="128">
        <f t="shared" si="2"/>
        <v>0</v>
      </c>
      <c r="L24" s="69">
        <f>L21-L22</f>
        <v>0</v>
      </c>
      <c r="M24" s="128">
        <f>M21-M22</f>
        <v>0</v>
      </c>
      <c r="N24" s="69">
        <f>N21-N22</f>
        <v>0</v>
      </c>
      <c r="O24" s="128">
        <f>O21-O22</f>
        <v>0</v>
      </c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25" ht="15.75" customHeight="1">
      <c r="A25" s="311"/>
      <c r="B25" s="101" t="s">
        <v>67</v>
      </c>
      <c r="C25" s="53"/>
      <c r="D25" s="53"/>
      <c r="E25" s="313" t="s">
        <v>216</v>
      </c>
      <c r="F25" s="323"/>
      <c r="G25" s="321"/>
      <c r="H25" s="323"/>
      <c r="I25" s="321"/>
      <c r="J25" s="323"/>
      <c r="K25" s="321"/>
      <c r="L25" s="323"/>
      <c r="M25" s="321"/>
      <c r="N25" s="323"/>
      <c r="O25" s="321"/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25" ht="15.75" customHeight="1">
      <c r="A26" s="311"/>
      <c r="B26" s="9" t="s">
        <v>68</v>
      </c>
      <c r="C26" s="63"/>
      <c r="D26" s="63"/>
      <c r="E26" s="314"/>
      <c r="F26" s="324"/>
      <c r="G26" s="322"/>
      <c r="H26" s="324"/>
      <c r="I26" s="322"/>
      <c r="J26" s="324"/>
      <c r="K26" s="322"/>
      <c r="L26" s="324"/>
      <c r="M26" s="322"/>
      <c r="N26" s="324"/>
      <c r="O26" s="322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25" ht="15.75" customHeight="1">
      <c r="A27" s="312"/>
      <c r="B27" s="47" t="s">
        <v>236</v>
      </c>
      <c r="C27" s="31"/>
      <c r="D27" s="31"/>
      <c r="E27" s="92" t="s">
        <v>237</v>
      </c>
      <c r="F27" s="73">
        <f aca="true" t="shared" si="3" ref="F27:K27">F24+F25</f>
        <v>0</v>
      </c>
      <c r="G27" s="140">
        <f t="shared" si="3"/>
        <v>0</v>
      </c>
      <c r="H27" s="73">
        <f t="shared" si="3"/>
        <v>0</v>
      </c>
      <c r="I27" s="140">
        <f t="shared" si="3"/>
        <v>0</v>
      </c>
      <c r="J27" s="73">
        <f t="shared" si="3"/>
        <v>0</v>
      </c>
      <c r="K27" s="140">
        <f t="shared" si="3"/>
        <v>0</v>
      </c>
      <c r="L27" s="73">
        <f>L24+L25</f>
        <v>0</v>
      </c>
      <c r="M27" s="140">
        <f>M24+M25</f>
        <v>0</v>
      </c>
      <c r="N27" s="73">
        <f>N24+N25</f>
        <v>0</v>
      </c>
      <c r="O27" s="140">
        <f>O24+O25</f>
        <v>0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25" ht="15.75" customHeight="1">
      <c r="A28" s="13"/>
      <c r="F28" s="115"/>
      <c r="G28" s="115"/>
      <c r="H28" s="115"/>
      <c r="I28" s="115"/>
      <c r="J28" s="115"/>
      <c r="K28" s="115"/>
      <c r="L28" s="141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25" ht="15.75" customHeight="1">
      <c r="A29" s="31"/>
      <c r="F29" s="115"/>
      <c r="G29" s="115"/>
      <c r="H29" s="115"/>
      <c r="I29" s="115"/>
      <c r="J29" s="142"/>
      <c r="K29" s="142"/>
      <c r="L29" s="141"/>
      <c r="M29" s="115"/>
      <c r="N29" s="115"/>
      <c r="O29" s="142" t="s">
        <v>238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42"/>
    </row>
    <row r="30" spans="1:25" ht="15.75" customHeight="1">
      <c r="A30" s="332" t="s">
        <v>69</v>
      </c>
      <c r="B30" s="333"/>
      <c r="C30" s="333"/>
      <c r="D30" s="333"/>
      <c r="E30" s="334"/>
      <c r="F30" s="338" t="s">
        <v>239</v>
      </c>
      <c r="G30" s="339"/>
      <c r="H30" s="338" t="s">
        <v>240</v>
      </c>
      <c r="I30" s="339"/>
      <c r="J30" s="338" t="s">
        <v>241</v>
      </c>
      <c r="K30" s="339"/>
      <c r="L30" s="338" t="s">
        <v>242</v>
      </c>
      <c r="M30" s="339"/>
      <c r="N30" s="338"/>
      <c r="O30" s="339"/>
      <c r="P30" s="143"/>
      <c r="Q30" s="141"/>
      <c r="R30" s="143"/>
      <c r="S30" s="141"/>
      <c r="T30" s="143"/>
      <c r="U30" s="141"/>
      <c r="V30" s="143"/>
      <c r="W30" s="141"/>
      <c r="X30" s="143"/>
      <c r="Y30" s="141"/>
    </row>
    <row r="31" spans="1:25" ht="15.75" customHeight="1">
      <c r="A31" s="335"/>
      <c r="B31" s="336"/>
      <c r="C31" s="336"/>
      <c r="D31" s="336"/>
      <c r="E31" s="337"/>
      <c r="F31" s="110" t="s">
        <v>203</v>
      </c>
      <c r="G31" s="144" t="s">
        <v>2</v>
      </c>
      <c r="H31" s="110" t="s">
        <v>203</v>
      </c>
      <c r="I31" s="144" t="s">
        <v>2</v>
      </c>
      <c r="J31" s="110" t="s">
        <v>203</v>
      </c>
      <c r="K31" s="145" t="s">
        <v>2</v>
      </c>
      <c r="L31" s="110" t="s">
        <v>203</v>
      </c>
      <c r="M31" s="144" t="s">
        <v>2</v>
      </c>
      <c r="N31" s="110" t="s">
        <v>203</v>
      </c>
      <c r="O31" s="146" t="s">
        <v>2</v>
      </c>
      <c r="P31" s="147"/>
      <c r="Q31" s="147"/>
      <c r="R31" s="147"/>
      <c r="S31" s="147"/>
      <c r="T31" s="147"/>
      <c r="U31" s="147"/>
      <c r="V31" s="147"/>
      <c r="W31" s="147"/>
      <c r="X31" s="147"/>
      <c r="Y31" s="147"/>
    </row>
    <row r="32" spans="1:25" ht="15.75" customHeight="1">
      <c r="A32" s="310" t="s">
        <v>85</v>
      </c>
      <c r="B32" s="55" t="s">
        <v>50</v>
      </c>
      <c r="C32" s="56"/>
      <c r="D32" s="56"/>
      <c r="E32" s="15" t="s">
        <v>41</v>
      </c>
      <c r="F32" s="257">
        <v>120</v>
      </c>
      <c r="G32" s="148">
        <v>92.857</v>
      </c>
      <c r="H32" s="253">
        <v>606</v>
      </c>
      <c r="I32" s="113">
        <v>214.309</v>
      </c>
      <c r="J32" s="253">
        <v>98</v>
      </c>
      <c r="K32" s="114">
        <v>119</v>
      </c>
      <c r="L32" s="257"/>
      <c r="M32" s="148">
        <v>0</v>
      </c>
      <c r="N32" s="253"/>
      <c r="O32" s="253"/>
      <c r="P32" s="148"/>
      <c r="Q32" s="148"/>
      <c r="R32" s="148"/>
      <c r="S32" s="148"/>
      <c r="T32" s="150"/>
      <c r="U32" s="150"/>
      <c r="V32" s="148"/>
      <c r="W32" s="148"/>
      <c r="X32" s="150"/>
      <c r="Y32" s="150"/>
    </row>
    <row r="33" spans="1:25" ht="15.75" customHeight="1">
      <c r="A33" s="325"/>
      <c r="B33" s="8"/>
      <c r="C33" s="52" t="s">
        <v>70</v>
      </c>
      <c r="D33" s="53"/>
      <c r="E33" s="99"/>
      <c r="F33" s="254">
        <v>90</v>
      </c>
      <c r="G33" s="151">
        <v>78.682</v>
      </c>
      <c r="H33" s="254">
        <v>559</v>
      </c>
      <c r="I33" s="126">
        <v>214.309</v>
      </c>
      <c r="J33" s="254">
        <v>71</v>
      </c>
      <c r="K33" s="127">
        <v>66</v>
      </c>
      <c r="L33" s="254"/>
      <c r="M33" s="151">
        <v>0</v>
      </c>
      <c r="N33" s="254"/>
      <c r="O33" s="254"/>
      <c r="P33" s="148"/>
      <c r="Q33" s="148"/>
      <c r="R33" s="148"/>
      <c r="S33" s="148"/>
      <c r="T33" s="150"/>
      <c r="U33" s="150"/>
      <c r="V33" s="148"/>
      <c r="W33" s="148"/>
      <c r="X33" s="150"/>
      <c r="Y33" s="150"/>
    </row>
    <row r="34" spans="1:25" ht="15.75" customHeight="1">
      <c r="A34" s="325"/>
      <c r="B34" s="8"/>
      <c r="C34" s="24"/>
      <c r="D34" s="30" t="s">
        <v>71</v>
      </c>
      <c r="E34" s="94"/>
      <c r="F34" s="255">
        <v>90</v>
      </c>
      <c r="G34" s="116">
        <v>78.682</v>
      </c>
      <c r="H34" s="255">
        <v>559</v>
      </c>
      <c r="I34" s="117">
        <v>214.309</v>
      </c>
      <c r="J34" s="255"/>
      <c r="K34" s="118"/>
      <c r="L34" s="255"/>
      <c r="M34" s="116">
        <v>0</v>
      </c>
      <c r="N34" s="255"/>
      <c r="O34" s="255"/>
      <c r="P34" s="148"/>
      <c r="Q34" s="148"/>
      <c r="R34" s="148"/>
      <c r="S34" s="148"/>
      <c r="T34" s="150"/>
      <c r="U34" s="150"/>
      <c r="V34" s="148"/>
      <c r="W34" s="148"/>
      <c r="X34" s="150"/>
      <c r="Y34" s="150"/>
    </row>
    <row r="35" spans="1:25" ht="15.75" customHeight="1">
      <c r="A35" s="325"/>
      <c r="B35" s="10"/>
      <c r="C35" s="62" t="s">
        <v>72</v>
      </c>
      <c r="D35" s="63"/>
      <c r="E35" s="100"/>
      <c r="F35" s="256">
        <v>29</v>
      </c>
      <c r="G35" s="122">
        <v>14.175</v>
      </c>
      <c r="H35" s="256">
        <v>47</v>
      </c>
      <c r="I35" s="123">
        <v>0</v>
      </c>
      <c r="J35" s="261">
        <v>27</v>
      </c>
      <c r="K35" s="153">
        <v>52</v>
      </c>
      <c r="L35" s="256"/>
      <c r="M35" s="122">
        <v>0</v>
      </c>
      <c r="N35" s="256"/>
      <c r="O35" s="256"/>
      <c r="P35" s="148"/>
      <c r="Q35" s="148"/>
      <c r="R35" s="148"/>
      <c r="S35" s="148"/>
      <c r="T35" s="150"/>
      <c r="U35" s="150"/>
      <c r="V35" s="148"/>
      <c r="W35" s="148"/>
      <c r="X35" s="150"/>
      <c r="Y35" s="150"/>
    </row>
    <row r="36" spans="1:25" ht="15.75" customHeight="1">
      <c r="A36" s="325"/>
      <c r="B36" s="50" t="s">
        <v>53</v>
      </c>
      <c r="C36" s="51"/>
      <c r="D36" s="51"/>
      <c r="E36" s="15" t="s">
        <v>42</v>
      </c>
      <c r="F36" s="268">
        <v>49</v>
      </c>
      <c r="G36" s="125">
        <v>30.337</v>
      </c>
      <c r="H36" s="257">
        <v>106</v>
      </c>
      <c r="I36" s="136">
        <v>50.672</v>
      </c>
      <c r="J36" s="257">
        <v>8</v>
      </c>
      <c r="K36" s="137">
        <v>11</v>
      </c>
      <c r="L36" s="257"/>
      <c r="M36" s="148">
        <v>0</v>
      </c>
      <c r="N36" s="257"/>
      <c r="O36" s="257"/>
      <c r="P36" s="148"/>
      <c r="Q36" s="148"/>
      <c r="R36" s="148"/>
      <c r="S36" s="148"/>
      <c r="T36" s="148"/>
      <c r="U36" s="148"/>
      <c r="V36" s="148"/>
      <c r="W36" s="148"/>
      <c r="X36" s="150"/>
      <c r="Y36" s="150"/>
    </row>
    <row r="37" spans="1:25" ht="15.75" customHeight="1">
      <c r="A37" s="325"/>
      <c r="B37" s="8"/>
      <c r="C37" s="30" t="s">
        <v>73</v>
      </c>
      <c r="D37" s="43"/>
      <c r="E37" s="94"/>
      <c r="F37" s="238">
        <v>20</v>
      </c>
      <c r="G37" s="128">
        <v>16.213</v>
      </c>
      <c r="H37" s="255">
        <v>44</v>
      </c>
      <c r="I37" s="117">
        <v>0</v>
      </c>
      <c r="J37" s="255">
        <v>6</v>
      </c>
      <c r="K37" s="118">
        <v>6</v>
      </c>
      <c r="L37" s="255"/>
      <c r="M37" s="116">
        <v>0</v>
      </c>
      <c r="N37" s="255"/>
      <c r="O37" s="255"/>
      <c r="P37" s="148"/>
      <c r="Q37" s="148"/>
      <c r="R37" s="148"/>
      <c r="S37" s="148"/>
      <c r="T37" s="148"/>
      <c r="U37" s="148"/>
      <c r="V37" s="148"/>
      <c r="W37" s="148"/>
      <c r="X37" s="150"/>
      <c r="Y37" s="150"/>
    </row>
    <row r="38" spans="1:25" ht="15.75" customHeight="1">
      <c r="A38" s="325"/>
      <c r="B38" s="10"/>
      <c r="C38" s="30" t="s">
        <v>74</v>
      </c>
      <c r="D38" s="43"/>
      <c r="E38" s="94"/>
      <c r="F38" s="238">
        <v>29</v>
      </c>
      <c r="G38" s="128">
        <v>14.124</v>
      </c>
      <c r="H38" s="255">
        <v>62</v>
      </c>
      <c r="I38" s="117">
        <v>50.672</v>
      </c>
      <c r="J38" s="255">
        <v>2</v>
      </c>
      <c r="K38" s="153">
        <v>5</v>
      </c>
      <c r="L38" s="255"/>
      <c r="M38" s="116">
        <v>0</v>
      </c>
      <c r="N38" s="255"/>
      <c r="O38" s="255"/>
      <c r="P38" s="148"/>
      <c r="Q38" s="148"/>
      <c r="R38" s="150"/>
      <c r="S38" s="150"/>
      <c r="T38" s="148"/>
      <c r="U38" s="148"/>
      <c r="V38" s="148"/>
      <c r="W38" s="148"/>
      <c r="X38" s="150"/>
      <c r="Y38" s="150"/>
    </row>
    <row r="39" spans="1:25" ht="15.75" customHeight="1">
      <c r="A39" s="326"/>
      <c r="B39" s="11" t="s">
        <v>75</v>
      </c>
      <c r="C39" s="12"/>
      <c r="D39" s="12"/>
      <c r="E39" s="98" t="s">
        <v>97</v>
      </c>
      <c r="F39" s="258">
        <v>71</v>
      </c>
      <c r="G39" s="140">
        <v>62.519999999999996</v>
      </c>
      <c r="H39" s="258">
        <v>500</v>
      </c>
      <c r="I39" s="140">
        <v>163.637</v>
      </c>
      <c r="J39" s="258">
        <v>90</v>
      </c>
      <c r="K39" s="140">
        <v>108</v>
      </c>
      <c r="L39" s="258">
        <v>0</v>
      </c>
      <c r="M39" s="140">
        <v>0</v>
      </c>
      <c r="N39" s="258">
        <f>N32-N36</f>
        <v>0</v>
      </c>
      <c r="O39" s="258">
        <f>O32-O36</f>
        <v>0</v>
      </c>
      <c r="P39" s="148"/>
      <c r="Q39" s="148"/>
      <c r="R39" s="148"/>
      <c r="S39" s="148"/>
      <c r="T39" s="148"/>
      <c r="U39" s="148"/>
      <c r="V39" s="148"/>
      <c r="W39" s="148"/>
      <c r="X39" s="150"/>
      <c r="Y39" s="150"/>
    </row>
    <row r="40" spans="1:25" ht="15.75" customHeight="1">
      <c r="A40" s="310" t="s">
        <v>86</v>
      </c>
      <c r="B40" s="50" t="s">
        <v>76</v>
      </c>
      <c r="C40" s="51"/>
      <c r="D40" s="51"/>
      <c r="E40" s="15" t="s">
        <v>44</v>
      </c>
      <c r="F40" s="268">
        <v>377</v>
      </c>
      <c r="G40" s="135">
        <v>680.305</v>
      </c>
      <c r="H40" s="257">
        <v>1259</v>
      </c>
      <c r="I40" s="136">
        <v>1262.32</v>
      </c>
      <c r="J40" s="257">
        <v>25</v>
      </c>
      <c r="K40" s="137">
        <v>48</v>
      </c>
      <c r="L40" s="257">
        <v>510</v>
      </c>
      <c r="M40" s="148">
        <v>515.408</v>
      </c>
      <c r="N40" s="257"/>
      <c r="O40" s="257"/>
      <c r="P40" s="148"/>
      <c r="Q40" s="148"/>
      <c r="R40" s="148"/>
      <c r="S40" s="148"/>
      <c r="T40" s="150"/>
      <c r="U40" s="150"/>
      <c r="V40" s="150"/>
      <c r="W40" s="150"/>
      <c r="X40" s="148"/>
      <c r="Y40" s="148"/>
    </row>
    <row r="41" spans="1:25" ht="15.75" customHeight="1">
      <c r="A41" s="327"/>
      <c r="B41" s="10"/>
      <c r="C41" s="30" t="s">
        <v>77</v>
      </c>
      <c r="D41" s="43"/>
      <c r="E41" s="94"/>
      <c r="F41" s="275">
        <v>69</v>
      </c>
      <c r="G41" s="154">
        <v>225.9</v>
      </c>
      <c r="H41" s="261">
        <v>1203</v>
      </c>
      <c r="I41" s="153">
        <v>1262.32</v>
      </c>
      <c r="J41" s="255"/>
      <c r="K41" s="118">
        <v>29</v>
      </c>
      <c r="L41" s="255">
        <v>510</v>
      </c>
      <c r="M41" s="116">
        <v>515.408</v>
      </c>
      <c r="N41" s="255"/>
      <c r="O41" s="255"/>
      <c r="P41" s="150"/>
      <c r="Q41" s="150"/>
      <c r="R41" s="150"/>
      <c r="S41" s="150"/>
      <c r="T41" s="150"/>
      <c r="U41" s="150"/>
      <c r="V41" s="150"/>
      <c r="W41" s="150"/>
      <c r="X41" s="148"/>
      <c r="Y41" s="148"/>
    </row>
    <row r="42" spans="1:25" ht="15.75" customHeight="1">
      <c r="A42" s="327"/>
      <c r="B42" s="50" t="s">
        <v>64</v>
      </c>
      <c r="C42" s="51"/>
      <c r="D42" s="51"/>
      <c r="E42" s="15" t="s">
        <v>45</v>
      </c>
      <c r="F42" s="268">
        <v>460</v>
      </c>
      <c r="G42" s="135">
        <v>768.08</v>
      </c>
      <c r="H42" s="257">
        <v>1778</v>
      </c>
      <c r="I42" s="136">
        <v>1445.193</v>
      </c>
      <c r="J42" s="257">
        <v>115</v>
      </c>
      <c r="K42" s="137">
        <v>156</v>
      </c>
      <c r="L42" s="257">
        <v>510</v>
      </c>
      <c r="M42" s="148">
        <v>515.475</v>
      </c>
      <c r="N42" s="257"/>
      <c r="O42" s="257"/>
      <c r="P42" s="148"/>
      <c r="Q42" s="148"/>
      <c r="R42" s="148"/>
      <c r="S42" s="148"/>
      <c r="T42" s="150"/>
      <c r="U42" s="150"/>
      <c r="V42" s="148"/>
      <c r="W42" s="148"/>
      <c r="X42" s="148"/>
      <c r="Y42" s="148"/>
    </row>
    <row r="43" spans="1:25" ht="15.75" customHeight="1">
      <c r="A43" s="327"/>
      <c r="B43" s="10"/>
      <c r="C43" s="30" t="s">
        <v>78</v>
      </c>
      <c r="D43" s="43"/>
      <c r="E43" s="94"/>
      <c r="F43" s="238">
        <v>197</v>
      </c>
      <c r="G43" s="128">
        <v>217.929</v>
      </c>
      <c r="H43" s="255">
        <v>1632</v>
      </c>
      <c r="I43" s="117">
        <v>1262.062</v>
      </c>
      <c r="J43" s="261">
        <v>90</v>
      </c>
      <c r="K43" s="153">
        <v>108</v>
      </c>
      <c r="L43" s="255">
        <v>298</v>
      </c>
      <c r="M43" s="116">
        <v>452.56</v>
      </c>
      <c r="N43" s="255"/>
      <c r="O43" s="255"/>
      <c r="P43" s="148"/>
      <c r="Q43" s="148"/>
      <c r="R43" s="150"/>
      <c r="S43" s="148"/>
      <c r="T43" s="150"/>
      <c r="U43" s="150"/>
      <c r="V43" s="148"/>
      <c r="W43" s="148"/>
      <c r="X43" s="150"/>
      <c r="Y43" s="150"/>
    </row>
    <row r="44" spans="1:25" ht="15.75" customHeight="1">
      <c r="A44" s="328"/>
      <c r="B44" s="47" t="s">
        <v>75</v>
      </c>
      <c r="C44" s="31"/>
      <c r="D44" s="31"/>
      <c r="E44" s="98" t="s">
        <v>98</v>
      </c>
      <c r="F44" s="259">
        <v>-83</v>
      </c>
      <c r="G44" s="131">
        <v>-87.77500000000009</v>
      </c>
      <c r="H44" s="259">
        <v>-519</v>
      </c>
      <c r="I44" s="131">
        <v>-182.87300000000005</v>
      </c>
      <c r="J44" s="259">
        <v>-90</v>
      </c>
      <c r="K44" s="131">
        <v>-108</v>
      </c>
      <c r="L44" s="259">
        <v>-0.1</v>
      </c>
      <c r="M44" s="131">
        <v>-0.06700000000000728</v>
      </c>
      <c r="N44" s="259">
        <f>N40-N42</f>
        <v>0</v>
      </c>
      <c r="O44" s="259">
        <f>O40-O42</f>
        <v>0</v>
      </c>
      <c r="P44" s="150"/>
      <c r="Q44" s="150"/>
      <c r="R44" s="148"/>
      <c r="S44" s="148"/>
      <c r="T44" s="150"/>
      <c r="U44" s="150"/>
      <c r="V44" s="148"/>
      <c r="W44" s="148"/>
      <c r="X44" s="148"/>
      <c r="Y44" s="148"/>
    </row>
    <row r="45" spans="1:25" ht="15.75" customHeight="1">
      <c r="A45" s="329" t="s">
        <v>87</v>
      </c>
      <c r="B45" s="25" t="s">
        <v>79</v>
      </c>
      <c r="C45" s="20"/>
      <c r="D45" s="20"/>
      <c r="E45" s="97" t="s">
        <v>99</v>
      </c>
      <c r="F45" s="260">
        <v>-12</v>
      </c>
      <c r="G45" s="156">
        <v>-25.255000000000095</v>
      </c>
      <c r="H45" s="260">
        <v>-19</v>
      </c>
      <c r="I45" s="156">
        <v>-19.236000000000047</v>
      </c>
      <c r="J45" s="260">
        <v>0</v>
      </c>
      <c r="K45" s="156">
        <v>0</v>
      </c>
      <c r="L45" s="260">
        <v>-0.1</v>
      </c>
      <c r="M45" s="156">
        <v>-0.06700000000000728</v>
      </c>
      <c r="N45" s="260">
        <f>N39+N44</f>
        <v>0</v>
      </c>
      <c r="O45" s="260">
        <f>O39+O44</f>
        <v>0</v>
      </c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spans="1:25" ht="15.75" customHeight="1">
      <c r="A46" s="330"/>
      <c r="B46" s="44" t="s">
        <v>80</v>
      </c>
      <c r="C46" s="43"/>
      <c r="D46" s="43"/>
      <c r="E46" s="43"/>
      <c r="F46" s="275"/>
      <c r="G46" s="154"/>
      <c r="H46" s="261"/>
      <c r="I46" s="153"/>
      <c r="J46" s="261"/>
      <c r="K46" s="153"/>
      <c r="L46" s="255"/>
      <c r="M46" s="116"/>
      <c r="N46" s="261"/>
      <c r="O46" s="261"/>
      <c r="P46" s="150"/>
      <c r="Q46" s="150"/>
      <c r="R46" s="150"/>
      <c r="S46" s="150"/>
      <c r="T46" s="150"/>
      <c r="U46" s="150"/>
      <c r="V46" s="150"/>
      <c r="W46" s="150"/>
      <c r="X46" s="150"/>
      <c r="Y46" s="150"/>
    </row>
    <row r="47" spans="1:25" ht="15.75" customHeight="1">
      <c r="A47" s="330"/>
      <c r="B47" s="44" t="s">
        <v>81</v>
      </c>
      <c r="C47" s="43"/>
      <c r="D47" s="43"/>
      <c r="E47" s="43"/>
      <c r="F47" s="238"/>
      <c r="G47" s="128"/>
      <c r="H47" s="255"/>
      <c r="I47" s="117"/>
      <c r="J47" s="255"/>
      <c r="K47" s="118"/>
      <c r="L47" s="255"/>
      <c r="M47" s="116"/>
      <c r="N47" s="255"/>
      <c r="O47" s="255"/>
      <c r="P47" s="148"/>
      <c r="Q47" s="148"/>
      <c r="R47" s="148"/>
      <c r="S47" s="148"/>
      <c r="T47" s="148"/>
      <c r="U47" s="148"/>
      <c r="V47" s="148"/>
      <c r="W47" s="148"/>
      <c r="X47" s="148"/>
      <c r="Y47" s="148"/>
    </row>
    <row r="48" spans="1:25" ht="15.75" customHeight="1">
      <c r="A48" s="331"/>
      <c r="B48" s="47" t="s">
        <v>82</v>
      </c>
      <c r="C48" s="31"/>
      <c r="D48" s="31"/>
      <c r="E48" s="31"/>
      <c r="F48" s="262"/>
      <c r="G48" s="157"/>
      <c r="H48" s="262"/>
      <c r="I48" s="158"/>
      <c r="J48" s="262"/>
      <c r="K48" s="159"/>
      <c r="L48" s="262"/>
      <c r="M48" s="157"/>
      <c r="N48" s="262"/>
      <c r="O48" s="262"/>
      <c r="P48" s="148"/>
      <c r="Q48" s="148"/>
      <c r="R48" s="148"/>
      <c r="S48" s="148"/>
      <c r="T48" s="148"/>
      <c r="U48" s="148"/>
      <c r="V48" s="148"/>
      <c r="W48" s="148"/>
      <c r="X48" s="148"/>
      <c r="Y48" s="148"/>
    </row>
    <row r="49" spans="1:16" ht="15.75" customHeight="1">
      <c r="A49" s="13" t="s">
        <v>100</v>
      </c>
      <c r="O49" s="8"/>
      <c r="P49" s="8"/>
    </row>
    <row r="50" spans="1:16" ht="15.75" customHeight="1">
      <c r="A50" s="13"/>
      <c r="O50" s="8"/>
      <c r="P50" s="8"/>
    </row>
  </sheetData>
  <sheetProtection/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A6:E7"/>
    <mergeCell ref="F6:G6"/>
    <mergeCell ref="H6:I6"/>
    <mergeCell ref="J6:K6"/>
    <mergeCell ref="L6:M6"/>
    <mergeCell ref="N6:O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73" r:id="rId1"/>
  <headerFooter alignWithMargins="0">
    <oddHeader>&amp;R&amp;"明朝,斜体"&amp;9都道府県－2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="80" zoomScaleSheetLayoutView="80" zoomScalePageLayoutView="0" workbookViewId="0" topLeftCell="A1">
      <pane xSplit="5" ySplit="8" topLeftCell="F9" activePane="bottomRight" state="frozen"/>
      <selection pane="topLeft" activeCell="L8" sqref="L8"/>
      <selection pane="topRight" activeCell="L8" sqref="L8"/>
      <selection pane="bottomLeft" activeCell="L8" sqref="L8"/>
      <selection pane="bottomRight" activeCell="A1" sqref="A1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2" t="s">
        <v>295</v>
      </c>
      <c r="F1" s="1"/>
    </row>
    <row r="3" ht="14.25">
      <c r="A3" s="27" t="s">
        <v>101</v>
      </c>
    </row>
    <row r="5" spans="1:5" ht="13.5">
      <c r="A5" s="58" t="s">
        <v>197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198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102</v>
      </c>
      <c r="G8" s="26" t="s">
        <v>3</v>
      </c>
      <c r="H8" s="40"/>
      <c r="I8" s="42"/>
    </row>
    <row r="9" spans="1:9" ht="18" customHeight="1">
      <c r="A9" s="292" t="s">
        <v>88</v>
      </c>
      <c r="B9" s="292" t="s">
        <v>90</v>
      </c>
      <c r="C9" s="55" t="s">
        <v>4</v>
      </c>
      <c r="D9" s="56"/>
      <c r="E9" s="56"/>
      <c r="F9" s="65">
        <v>111895</v>
      </c>
      <c r="G9" s="75">
        <f>F9/$F$27*100</f>
        <v>15.149853504254063</v>
      </c>
      <c r="H9" s="111">
        <v>104502</v>
      </c>
      <c r="I9" s="80">
        <f aca="true" t="shared" si="0" ref="I9:I45">(F9/H9-1)*100</f>
        <v>7.074505751086102</v>
      </c>
    </row>
    <row r="10" spans="1:9" ht="18" customHeight="1">
      <c r="A10" s="293"/>
      <c r="B10" s="293"/>
      <c r="C10" s="7"/>
      <c r="D10" s="52" t="s">
        <v>23</v>
      </c>
      <c r="E10" s="53"/>
      <c r="F10" s="67">
        <v>39262</v>
      </c>
      <c r="G10" s="76">
        <f aca="true" t="shared" si="1" ref="G10:G27">F10/$F$27*100</f>
        <v>5.315818832691568</v>
      </c>
      <c r="H10" s="68">
        <v>37456</v>
      </c>
      <c r="I10" s="81">
        <f t="shared" si="0"/>
        <v>4.821657411362668</v>
      </c>
    </row>
    <row r="11" spans="1:9" ht="18" customHeight="1">
      <c r="A11" s="293"/>
      <c r="B11" s="293"/>
      <c r="C11" s="7"/>
      <c r="D11" s="16"/>
      <c r="E11" s="23" t="s">
        <v>24</v>
      </c>
      <c r="F11" s="69">
        <v>31240</v>
      </c>
      <c r="G11" s="77">
        <f t="shared" si="1"/>
        <v>4.229692331854837</v>
      </c>
      <c r="H11" s="70">
        <v>30500</v>
      </c>
      <c r="I11" s="82">
        <f t="shared" si="0"/>
        <v>2.426229508196731</v>
      </c>
    </row>
    <row r="12" spans="1:9" ht="18" customHeight="1">
      <c r="A12" s="293"/>
      <c r="B12" s="293"/>
      <c r="C12" s="7"/>
      <c r="D12" s="16"/>
      <c r="E12" s="23" t="s">
        <v>25</v>
      </c>
      <c r="F12" s="69">
        <v>4263</v>
      </c>
      <c r="G12" s="77">
        <f t="shared" si="1"/>
        <v>0.5771824075127134</v>
      </c>
      <c r="H12" s="70">
        <v>3671</v>
      </c>
      <c r="I12" s="82">
        <f t="shared" si="0"/>
        <v>16.126396077363125</v>
      </c>
    </row>
    <row r="13" spans="1:9" ht="18" customHeight="1">
      <c r="A13" s="293"/>
      <c r="B13" s="293"/>
      <c r="C13" s="7"/>
      <c r="D13" s="33"/>
      <c r="E13" s="23" t="s">
        <v>26</v>
      </c>
      <c r="F13" s="69">
        <v>444</v>
      </c>
      <c r="G13" s="77">
        <f t="shared" si="1"/>
        <v>0.06011470535670767</v>
      </c>
      <c r="H13" s="70">
        <v>535</v>
      </c>
      <c r="I13" s="82">
        <f t="shared" si="0"/>
        <v>-17.009345794392527</v>
      </c>
    </row>
    <row r="14" spans="1:9" ht="18" customHeight="1">
      <c r="A14" s="293"/>
      <c r="B14" s="293"/>
      <c r="C14" s="7"/>
      <c r="D14" s="61" t="s">
        <v>27</v>
      </c>
      <c r="E14" s="51"/>
      <c r="F14" s="66">
        <f>SUM(F15:F16)</f>
        <v>18175</v>
      </c>
      <c r="G14" s="75">
        <f t="shared" si="1"/>
        <v>2.4607765086895537</v>
      </c>
      <c r="H14" s="66">
        <f>SUM(H15:H16)</f>
        <v>16798</v>
      </c>
      <c r="I14" s="83">
        <f t="shared" si="0"/>
        <v>8.197404452911062</v>
      </c>
    </row>
    <row r="15" spans="1:9" ht="18" customHeight="1">
      <c r="A15" s="293"/>
      <c r="B15" s="293"/>
      <c r="C15" s="7"/>
      <c r="D15" s="16"/>
      <c r="E15" s="23" t="s">
        <v>28</v>
      </c>
      <c r="F15" s="69">
        <v>1275</v>
      </c>
      <c r="G15" s="77">
        <f t="shared" si="1"/>
        <v>0.17262668767973485</v>
      </c>
      <c r="H15" s="70">
        <v>1182</v>
      </c>
      <c r="I15" s="82">
        <f t="shared" si="0"/>
        <v>7.868020304568524</v>
      </c>
    </row>
    <row r="16" spans="1:9" ht="18" customHeight="1">
      <c r="A16" s="293"/>
      <c r="B16" s="293"/>
      <c r="C16" s="7"/>
      <c r="D16" s="16"/>
      <c r="E16" s="29" t="s">
        <v>29</v>
      </c>
      <c r="F16" s="67">
        <v>16900</v>
      </c>
      <c r="G16" s="76">
        <f t="shared" si="1"/>
        <v>2.288149821009819</v>
      </c>
      <c r="H16" s="68">
        <v>15616</v>
      </c>
      <c r="I16" s="81">
        <f t="shared" si="0"/>
        <v>8.222336065573765</v>
      </c>
    </row>
    <row r="17" spans="1:9" ht="18" customHeight="1">
      <c r="A17" s="293"/>
      <c r="B17" s="293"/>
      <c r="C17" s="7"/>
      <c r="D17" s="297" t="s">
        <v>30</v>
      </c>
      <c r="E17" s="340"/>
      <c r="F17" s="67">
        <v>16918</v>
      </c>
      <c r="G17" s="76">
        <f t="shared" si="1"/>
        <v>2.290586903659415</v>
      </c>
      <c r="H17" s="68">
        <v>12397</v>
      </c>
      <c r="I17" s="81">
        <f t="shared" si="0"/>
        <v>36.46850044365573</v>
      </c>
    </row>
    <row r="18" spans="1:9" ht="18" customHeight="1">
      <c r="A18" s="293"/>
      <c r="B18" s="293"/>
      <c r="C18" s="7"/>
      <c r="D18" s="297" t="s">
        <v>94</v>
      </c>
      <c r="E18" s="298"/>
      <c r="F18" s="69">
        <v>3974</v>
      </c>
      <c r="G18" s="77">
        <f t="shared" si="1"/>
        <v>0.5380536916386403</v>
      </c>
      <c r="H18" s="70">
        <v>3639</v>
      </c>
      <c r="I18" s="82">
        <f t="shared" si="0"/>
        <v>9.205825776312171</v>
      </c>
    </row>
    <row r="19" spans="1:9" ht="18" customHeight="1">
      <c r="A19" s="293"/>
      <c r="B19" s="293"/>
      <c r="C19" s="10"/>
      <c r="D19" s="297" t="s">
        <v>95</v>
      </c>
      <c r="E19" s="298"/>
      <c r="F19" s="69">
        <v>0</v>
      </c>
      <c r="G19" s="77">
        <v>0</v>
      </c>
      <c r="H19" s="70">
        <v>0</v>
      </c>
      <c r="I19" s="82">
        <v>0</v>
      </c>
    </row>
    <row r="20" spans="1:9" ht="18" customHeight="1">
      <c r="A20" s="293"/>
      <c r="B20" s="293"/>
      <c r="C20" s="44" t="s">
        <v>5</v>
      </c>
      <c r="D20" s="43"/>
      <c r="E20" s="43"/>
      <c r="F20" s="69">
        <v>24124</v>
      </c>
      <c r="G20" s="77">
        <f t="shared" si="1"/>
        <v>3.2662323243811167</v>
      </c>
      <c r="H20" s="70">
        <v>20157</v>
      </c>
      <c r="I20" s="82">
        <f t="shared" si="0"/>
        <v>19.68050801210497</v>
      </c>
    </row>
    <row r="21" spans="1:9" ht="18" customHeight="1">
      <c r="A21" s="293"/>
      <c r="B21" s="293"/>
      <c r="C21" s="44" t="s">
        <v>6</v>
      </c>
      <c r="D21" s="43"/>
      <c r="E21" s="43"/>
      <c r="F21" s="69">
        <v>209500</v>
      </c>
      <c r="G21" s="77">
        <f t="shared" si="1"/>
        <v>28.364934171689764</v>
      </c>
      <c r="H21" s="70">
        <v>208579</v>
      </c>
      <c r="I21" s="82">
        <f t="shared" si="0"/>
        <v>0.44155931325779996</v>
      </c>
    </row>
    <row r="22" spans="1:9" ht="18" customHeight="1">
      <c r="A22" s="293"/>
      <c r="B22" s="293"/>
      <c r="C22" s="44" t="s">
        <v>31</v>
      </c>
      <c r="D22" s="43"/>
      <c r="E22" s="43"/>
      <c r="F22" s="69">
        <v>11708</v>
      </c>
      <c r="G22" s="77">
        <f t="shared" si="1"/>
        <v>1.585186870081832</v>
      </c>
      <c r="H22" s="70">
        <v>9794</v>
      </c>
      <c r="I22" s="82">
        <f t="shared" si="0"/>
        <v>19.54257708801308</v>
      </c>
    </row>
    <row r="23" spans="1:9" ht="18" customHeight="1">
      <c r="A23" s="293"/>
      <c r="B23" s="293"/>
      <c r="C23" s="44" t="s">
        <v>7</v>
      </c>
      <c r="D23" s="43"/>
      <c r="E23" s="43"/>
      <c r="F23" s="69">
        <v>243208</v>
      </c>
      <c r="G23" s="77">
        <f t="shared" si="1"/>
        <v>32.92877761350035</v>
      </c>
      <c r="H23" s="70">
        <v>241261</v>
      </c>
      <c r="I23" s="82">
        <f t="shared" si="0"/>
        <v>0.8070098358209599</v>
      </c>
    </row>
    <row r="24" spans="1:9" ht="18" customHeight="1">
      <c r="A24" s="293"/>
      <c r="B24" s="293"/>
      <c r="C24" s="44" t="s">
        <v>32</v>
      </c>
      <c r="D24" s="43"/>
      <c r="E24" s="43"/>
      <c r="F24" s="69">
        <v>2749</v>
      </c>
      <c r="G24" s="77">
        <f t="shared" si="1"/>
        <v>0.37219667798556166</v>
      </c>
      <c r="H24" s="70">
        <v>4678</v>
      </c>
      <c r="I24" s="82">
        <f t="shared" si="0"/>
        <v>-41.235570756733644</v>
      </c>
    </row>
    <row r="25" spans="1:9" ht="18" customHeight="1">
      <c r="A25" s="293"/>
      <c r="B25" s="293"/>
      <c r="C25" s="44" t="s">
        <v>8</v>
      </c>
      <c r="D25" s="43"/>
      <c r="E25" s="43"/>
      <c r="F25" s="69">
        <v>64579</v>
      </c>
      <c r="G25" s="77">
        <f t="shared" si="1"/>
        <v>8.743575579348702</v>
      </c>
      <c r="H25" s="70">
        <v>62233</v>
      </c>
      <c r="I25" s="82">
        <f t="shared" si="0"/>
        <v>3.7697041762408956</v>
      </c>
    </row>
    <row r="26" spans="1:9" ht="18" customHeight="1">
      <c r="A26" s="293"/>
      <c r="B26" s="293"/>
      <c r="C26" s="45" t="s">
        <v>9</v>
      </c>
      <c r="D26" s="46"/>
      <c r="E26" s="46"/>
      <c r="F26" s="71">
        <v>70825</v>
      </c>
      <c r="G26" s="78">
        <f t="shared" si="1"/>
        <v>9.589243258758605</v>
      </c>
      <c r="H26" s="72">
        <v>60904</v>
      </c>
      <c r="I26" s="84">
        <f t="shared" si="0"/>
        <v>16.28957047156181</v>
      </c>
    </row>
    <row r="27" spans="1:9" ht="18" customHeight="1">
      <c r="A27" s="293"/>
      <c r="B27" s="294"/>
      <c r="C27" s="47" t="s">
        <v>10</v>
      </c>
      <c r="D27" s="31"/>
      <c r="E27" s="31"/>
      <c r="F27" s="73">
        <f>SUM(F9,F20:F26)</f>
        <v>738588</v>
      </c>
      <c r="G27" s="79">
        <f t="shared" si="1"/>
        <v>100</v>
      </c>
      <c r="H27" s="74">
        <f>SUM(H9,H20:H26)</f>
        <v>712108</v>
      </c>
      <c r="I27" s="287">
        <f t="shared" si="0"/>
        <v>3.718537075836803</v>
      </c>
    </row>
    <row r="28" spans="1:9" ht="18" customHeight="1">
      <c r="A28" s="293"/>
      <c r="B28" s="292" t="s">
        <v>89</v>
      </c>
      <c r="C28" s="55" t="s">
        <v>11</v>
      </c>
      <c r="D28" s="56"/>
      <c r="E28" s="56"/>
      <c r="F28" s="66">
        <f>SUM(F29:F31)</f>
        <v>282442</v>
      </c>
      <c r="G28" s="75">
        <f aca="true" t="shared" si="2" ref="G28:G45">F28/$F$45*100</f>
        <v>39.11288982440592</v>
      </c>
      <c r="H28" s="66">
        <f>SUM(H29:H31)</f>
        <v>286261</v>
      </c>
      <c r="I28" s="83">
        <f t="shared" si="0"/>
        <v>-1.3340972049982414</v>
      </c>
    </row>
    <row r="29" spans="1:9" ht="18" customHeight="1">
      <c r="A29" s="293"/>
      <c r="B29" s="293"/>
      <c r="C29" s="7"/>
      <c r="D29" s="30" t="s">
        <v>12</v>
      </c>
      <c r="E29" s="43"/>
      <c r="F29" s="69">
        <v>185341</v>
      </c>
      <c r="G29" s="77">
        <f t="shared" si="2"/>
        <v>25.66623275909821</v>
      </c>
      <c r="H29" s="70">
        <v>179397</v>
      </c>
      <c r="I29" s="82">
        <f t="shared" si="0"/>
        <v>3.313321850421125</v>
      </c>
    </row>
    <row r="30" spans="1:9" ht="18" customHeight="1">
      <c r="A30" s="293"/>
      <c r="B30" s="293"/>
      <c r="C30" s="7"/>
      <c r="D30" s="30" t="s">
        <v>33</v>
      </c>
      <c r="E30" s="43"/>
      <c r="F30" s="69">
        <v>25017</v>
      </c>
      <c r="G30" s="77">
        <f t="shared" si="2"/>
        <v>3.4643826510829223</v>
      </c>
      <c r="H30" s="70">
        <v>25105</v>
      </c>
      <c r="I30" s="82">
        <f t="shared" si="0"/>
        <v>-0.35052778331009504</v>
      </c>
    </row>
    <row r="31" spans="1:9" ht="18" customHeight="1">
      <c r="A31" s="293"/>
      <c r="B31" s="293"/>
      <c r="C31" s="19"/>
      <c r="D31" s="30" t="s">
        <v>13</v>
      </c>
      <c r="E31" s="43"/>
      <c r="F31" s="69">
        <v>72084</v>
      </c>
      <c r="G31" s="77">
        <f t="shared" si="2"/>
        <v>9.982274414224783</v>
      </c>
      <c r="H31" s="70">
        <v>81759</v>
      </c>
      <c r="I31" s="82">
        <f t="shared" si="0"/>
        <v>-11.83355960811654</v>
      </c>
    </row>
    <row r="32" spans="1:9" ht="18" customHeight="1">
      <c r="A32" s="293"/>
      <c r="B32" s="293"/>
      <c r="C32" s="50" t="s">
        <v>14</v>
      </c>
      <c r="D32" s="51"/>
      <c r="E32" s="51"/>
      <c r="F32" s="66">
        <f>SUM(F33:F38)</f>
        <v>263185</v>
      </c>
      <c r="G32" s="75">
        <f t="shared" si="2"/>
        <v>36.44615853320778</v>
      </c>
      <c r="H32" s="66">
        <f>SUM(H33:H38)</f>
        <v>247588</v>
      </c>
      <c r="I32" s="83">
        <f t="shared" si="0"/>
        <v>6.299578331744682</v>
      </c>
    </row>
    <row r="33" spans="1:9" ht="18" customHeight="1">
      <c r="A33" s="293"/>
      <c r="B33" s="293"/>
      <c r="C33" s="7"/>
      <c r="D33" s="30" t="s">
        <v>15</v>
      </c>
      <c r="E33" s="43"/>
      <c r="F33" s="69">
        <v>44985</v>
      </c>
      <c r="G33" s="77">
        <f t="shared" si="2"/>
        <v>6.229574032016839</v>
      </c>
      <c r="H33" s="70">
        <v>45136</v>
      </c>
      <c r="I33" s="82">
        <f t="shared" si="0"/>
        <v>-0.3345444877702941</v>
      </c>
    </row>
    <row r="34" spans="1:9" ht="18" customHeight="1">
      <c r="A34" s="293"/>
      <c r="B34" s="293"/>
      <c r="C34" s="7"/>
      <c r="D34" s="30" t="s">
        <v>34</v>
      </c>
      <c r="E34" s="43"/>
      <c r="F34" s="69">
        <v>2593</v>
      </c>
      <c r="G34" s="77">
        <f t="shared" si="2"/>
        <v>0.35908159308702153</v>
      </c>
      <c r="H34" s="70">
        <v>2211</v>
      </c>
      <c r="I34" s="82">
        <f t="shared" si="0"/>
        <v>17.27725011307102</v>
      </c>
    </row>
    <row r="35" spans="1:9" ht="18" customHeight="1">
      <c r="A35" s="293"/>
      <c r="B35" s="293"/>
      <c r="C35" s="7"/>
      <c r="D35" s="30" t="s">
        <v>35</v>
      </c>
      <c r="E35" s="43"/>
      <c r="F35" s="69">
        <v>171077</v>
      </c>
      <c r="G35" s="77">
        <f t="shared" si="2"/>
        <v>23.690937794272422</v>
      </c>
      <c r="H35" s="70">
        <v>161041</v>
      </c>
      <c r="I35" s="82">
        <f t="shared" si="0"/>
        <v>6.231953353493824</v>
      </c>
    </row>
    <row r="36" spans="1:9" ht="18" customHeight="1">
      <c r="A36" s="293"/>
      <c r="B36" s="293"/>
      <c r="C36" s="7"/>
      <c r="D36" s="30" t="s">
        <v>36</v>
      </c>
      <c r="E36" s="43"/>
      <c r="F36" s="69">
        <v>3100</v>
      </c>
      <c r="G36" s="77">
        <f t="shared" si="2"/>
        <v>0.4292915304935468</v>
      </c>
      <c r="H36" s="70">
        <v>2979</v>
      </c>
      <c r="I36" s="82">
        <f t="shared" si="0"/>
        <v>4.061765693185637</v>
      </c>
    </row>
    <row r="37" spans="1:9" ht="18" customHeight="1">
      <c r="A37" s="293"/>
      <c r="B37" s="293"/>
      <c r="C37" s="7"/>
      <c r="D37" s="30" t="s">
        <v>16</v>
      </c>
      <c r="E37" s="43"/>
      <c r="F37" s="69">
        <v>28515</v>
      </c>
      <c r="G37" s="77">
        <f t="shared" si="2"/>
        <v>3.948789674846286</v>
      </c>
      <c r="H37" s="70">
        <v>23115</v>
      </c>
      <c r="I37" s="82">
        <f t="shared" si="0"/>
        <v>23.361453601557436</v>
      </c>
    </row>
    <row r="38" spans="1:9" ht="18" customHeight="1">
      <c r="A38" s="293"/>
      <c r="B38" s="293"/>
      <c r="C38" s="19"/>
      <c r="D38" s="30" t="s">
        <v>37</v>
      </c>
      <c r="E38" s="43"/>
      <c r="F38" s="69">
        <v>12915</v>
      </c>
      <c r="G38" s="77">
        <f t="shared" si="2"/>
        <v>1.7884839084916635</v>
      </c>
      <c r="H38" s="70">
        <v>13106</v>
      </c>
      <c r="I38" s="82">
        <f t="shared" si="0"/>
        <v>-1.4573477796429146</v>
      </c>
    </row>
    <row r="39" spans="1:9" ht="18" customHeight="1">
      <c r="A39" s="293"/>
      <c r="B39" s="293"/>
      <c r="C39" s="50" t="s">
        <v>17</v>
      </c>
      <c r="D39" s="51"/>
      <c r="E39" s="51"/>
      <c r="F39" s="66">
        <f>SUM(F40,F43:F44)</f>
        <v>176493</v>
      </c>
      <c r="G39" s="75">
        <f t="shared" si="2"/>
        <v>24.440951642386306</v>
      </c>
      <c r="H39" s="66">
        <f>SUM(H40,H43:H44)</f>
        <v>161329</v>
      </c>
      <c r="I39" s="83">
        <f t="shared" si="0"/>
        <v>9.399426017640966</v>
      </c>
    </row>
    <row r="40" spans="1:9" ht="18" customHeight="1">
      <c r="A40" s="293"/>
      <c r="B40" s="293"/>
      <c r="C40" s="7"/>
      <c r="D40" s="52" t="s">
        <v>18</v>
      </c>
      <c r="E40" s="53"/>
      <c r="F40" s="68">
        <f>SUM(F41:F42)</f>
        <v>175653</v>
      </c>
      <c r="G40" s="76">
        <f t="shared" si="2"/>
        <v>24.324627485736443</v>
      </c>
      <c r="H40" s="68">
        <f>SUM(H41:H42)</f>
        <v>160411</v>
      </c>
      <c r="I40" s="81">
        <f t="shared" si="0"/>
        <v>9.501842142995187</v>
      </c>
    </row>
    <row r="41" spans="1:9" ht="18" customHeight="1">
      <c r="A41" s="293"/>
      <c r="B41" s="293"/>
      <c r="C41" s="7"/>
      <c r="D41" s="16"/>
      <c r="E41" s="104" t="s">
        <v>92</v>
      </c>
      <c r="F41" s="69">
        <v>164215</v>
      </c>
      <c r="G41" s="77">
        <f t="shared" si="2"/>
        <v>22.74068021935412</v>
      </c>
      <c r="H41" s="70">
        <v>150798</v>
      </c>
      <c r="I41" s="288">
        <f t="shared" si="0"/>
        <v>8.897332855873419</v>
      </c>
    </row>
    <row r="42" spans="1:9" ht="18" customHeight="1">
      <c r="A42" s="293"/>
      <c r="B42" s="293"/>
      <c r="C42" s="7"/>
      <c r="D42" s="33"/>
      <c r="E42" s="32" t="s">
        <v>38</v>
      </c>
      <c r="F42" s="69">
        <v>11438</v>
      </c>
      <c r="G42" s="77">
        <f t="shared" si="2"/>
        <v>1.5839472663823189</v>
      </c>
      <c r="H42" s="70">
        <v>9613</v>
      </c>
      <c r="I42" s="288">
        <f t="shared" si="0"/>
        <v>18.984708207635492</v>
      </c>
    </row>
    <row r="43" spans="1:9" ht="18" customHeight="1">
      <c r="A43" s="293"/>
      <c r="B43" s="293"/>
      <c r="C43" s="7"/>
      <c r="D43" s="30" t="s">
        <v>39</v>
      </c>
      <c r="E43" s="54"/>
      <c r="F43" s="69">
        <v>840</v>
      </c>
      <c r="G43" s="77">
        <f t="shared" si="2"/>
        <v>0.11632415664986429</v>
      </c>
      <c r="H43" s="70">
        <v>918</v>
      </c>
      <c r="I43" s="289">
        <f t="shared" si="0"/>
        <v>-8.496732026143794</v>
      </c>
    </row>
    <row r="44" spans="1:9" ht="18" customHeight="1">
      <c r="A44" s="293"/>
      <c r="B44" s="293"/>
      <c r="C44" s="11"/>
      <c r="D44" s="48" t="s">
        <v>40</v>
      </c>
      <c r="E44" s="49"/>
      <c r="F44" s="73">
        <v>0</v>
      </c>
      <c r="G44" s="79">
        <f t="shared" si="2"/>
        <v>0</v>
      </c>
      <c r="H44" s="74">
        <v>0</v>
      </c>
      <c r="I44" s="84">
        <v>0</v>
      </c>
    </row>
    <row r="45" spans="1:9" ht="18" customHeight="1">
      <c r="A45" s="294"/>
      <c r="B45" s="294"/>
      <c r="C45" s="11" t="s">
        <v>19</v>
      </c>
      <c r="D45" s="12"/>
      <c r="E45" s="12"/>
      <c r="F45" s="74">
        <f>SUM(F28,F32,F39)</f>
        <v>722120</v>
      </c>
      <c r="G45" s="79">
        <f t="shared" si="2"/>
        <v>100</v>
      </c>
      <c r="H45" s="74">
        <f>SUM(H28,H32,H39)</f>
        <v>695178</v>
      </c>
      <c r="I45" s="290">
        <f t="shared" si="0"/>
        <v>3.8755541746142708</v>
      </c>
    </row>
    <row r="46" ht="13.5">
      <c r="A46" s="105" t="s">
        <v>20</v>
      </c>
    </row>
    <row r="47" ht="13.5">
      <c r="A47" s="106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600" verticalDpi="600" orientation="portrait" paperSize="9" r:id="rId2"/>
  <headerFooter alignWithMargins="0">
    <oddHeader>&amp;R&amp;"明朝,斜体"&amp;9都道府県－3-1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85" zoomScaleSheetLayoutView="85" zoomScalePageLayoutView="0" workbookViewId="0" topLeftCell="A1">
      <pane xSplit="4" ySplit="6" topLeftCell="E7" activePane="bottomRight" state="frozen"/>
      <selection pane="topLeft" activeCell="L8" sqref="L8"/>
      <selection pane="topRight" activeCell="L8" sqref="L8"/>
      <selection pane="bottomLeft" activeCell="L8" sqref="L8"/>
      <selection pane="bottomRight" activeCell="A1" sqref="A1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6384" width="9" style="2" customWidth="1"/>
  </cols>
  <sheetData>
    <row r="1" spans="1:5" ht="33.75" customHeight="1">
      <c r="A1" s="160" t="s">
        <v>0</v>
      </c>
      <c r="B1" s="160"/>
      <c r="C1" s="102" t="s">
        <v>295</v>
      </c>
      <c r="D1" s="161"/>
      <c r="E1" s="161"/>
    </row>
    <row r="2" ht="14.25"/>
    <row r="3" ht="14.25"/>
    <row r="4" ht="14.25">
      <c r="A4" s="162" t="s">
        <v>103</v>
      </c>
    </row>
    <row r="5" ht="14.25">
      <c r="I5" s="14" t="s">
        <v>104</v>
      </c>
    </row>
    <row r="6" spans="1:9" s="167" customFormat="1" ht="29.25" customHeight="1">
      <c r="A6" s="163" t="s">
        <v>105</v>
      </c>
      <c r="B6" s="164"/>
      <c r="C6" s="164"/>
      <c r="D6" s="165"/>
      <c r="E6" s="166" t="s">
        <v>190</v>
      </c>
      <c r="F6" s="166" t="s">
        <v>191</v>
      </c>
      <c r="G6" s="166" t="s">
        <v>192</v>
      </c>
      <c r="H6" s="166" t="s">
        <v>193</v>
      </c>
      <c r="I6" s="166" t="s">
        <v>199</v>
      </c>
    </row>
    <row r="7" spans="1:9" ht="27" customHeight="1">
      <c r="A7" s="341" t="s">
        <v>106</v>
      </c>
      <c r="B7" s="55" t="s">
        <v>107</v>
      </c>
      <c r="C7" s="56"/>
      <c r="D7" s="93" t="s">
        <v>108</v>
      </c>
      <c r="E7" s="168">
        <v>647317</v>
      </c>
      <c r="F7" s="168">
        <v>632107</v>
      </c>
      <c r="G7" s="168">
        <v>672972</v>
      </c>
      <c r="H7" s="168">
        <v>712108</v>
      </c>
      <c r="I7" s="168">
        <v>738588</v>
      </c>
    </row>
    <row r="8" spans="1:9" ht="27" customHeight="1">
      <c r="A8" s="293"/>
      <c r="B8" s="9"/>
      <c r="C8" s="30" t="s">
        <v>109</v>
      </c>
      <c r="D8" s="91" t="s">
        <v>42</v>
      </c>
      <c r="E8" s="169">
        <f>101296+15137+2086+203641</f>
        <v>322160</v>
      </c>
      <c r="F8" s="169">
        <f>98838+16236+1532+208594</f>
        <v>325200</v>
      </c>
      <c r="G8" s="170">
        <f>102106+16814+212+215985+80</f>
        <v>335197</v>
      </c>
      <c r="H8" s="170">
        <f>104502+20157+224+208579+219</f>
        <v>333681</v>
      </c>
      <c r="I8" s="170">
        <f>111895+24124+243+209499+271</f>
        <v>346032</v>
      </c>
    </row>
    <row r="9" spans="1:9" ht="27" customHeight="1">
      <c r="A9" s="293"/>
      <c r="B9" s="44" t="s">
        <v>110</v>
      </c>
      <c r="C9" s="43"/>
      <c r="D9" s="94"/>
      <c r="E9" s="171">
        <v>632157</v>
      </c>
      <c r="F9" s="171">
        <v>614493</v>
      </c>
      <c r="G9" s="172">
        <v>654952</v>
      </c>
      <c r="H9" s="172">
        <v>695178</v>
      </c>
      <c r="I9" s="172">
        <v>722120</v>
      </c>
    </row>
    <row r="10" spans="1:9" ht="27" customHeight="1">
      <c r="A10" s="293"/>
      <c r="B10" s="44" t="s">
        <v>111</v>
      </c>
      <c r="C10" s="43"/>
      <c r="D10" s="94"/>
      <c r="E10" s="171">
        <v>15160</v>
      </c>
      <c r="F10" s="171">
        <v>17614</v>
      </c>
      <c r="G10" s="172">
        <v>18020</v>
      </c>
      <c r="H10" s="172">
        <f>H7-H9</f>
        <v>16930</v>
      </c>
      <c r="I10" s="172">
        <v>16467</v>
      </c>
    </row>
    <row r="11" spans="1:9" ht="27" customHeight="1">
      <c r="A11" s="293"/>
      <c r="B11" s="44" t="s">
        <v>112</v>
      </c>
      <c r="C11" s="43"/>
      <c r="D11" s="94"/>
      <c r="E11" s="171">
        <v>11237</v>
      </c>
      <c r="F11" s="171">
        <v>11847</v>
      </c>
      <c r="G11" s="172">
        <v>14081</v>
      </c>
      <c r="H11" s="172">
        <v>13571</v>
      </c>
      <c r="I11" s="172">
        <v>13002</v>
      </c>
    </row>
    <row r="12" spans="1:9" ht="27" customHeight="1">
      <c r="A12" s="293"/>
      <c r="B12" s="44" t="s">
        <v>113</v>
      </c>
      <c r="C12" s="43"/>
      <c r="D12" s="94"/>
      <c r="E12" s="171">
        <v>3922</v>
      </c>
      <c r="F12" s="171">
        <v>5767</v>
      </c>
      <c r="G12" s="172">
        <v>3939</v>
      </c>
      <c r="H12" s="172">
        <f>H10-H11</f>
        <v>3359</v>
      </c>
      <c r="I12" s="172">
        <f>I10-I11</f>
        <v>3465</v>
      </c>
    </row>
    <row r="13" spans="1:9" ht="27" customHeight="1">
      <c r="A13" s="293"/>
      <c r="B13" s="44" t="s">
        <v>114</v>
      </c>
      <c r="C13" s="43"/>
      <c r="D13" s="99"/>
      <c r="E13" s="173">
        <v>1931</v>
      </c>
      <c r="F13" s="173">
        <v>1845</v>
      </c>
      <c r="G13" s="174">
        <v>-1828</v>
      </c>
      <c r="H13" s="174">
        <f>H12-G12</f>
        <v>-580</v>
      </c>
      <c r="I13" s="174">
        <f>I12-H12</f>
        <v>106</v>
      </c>
    </row>
    <row r="14" spans="1:9" ht="27" customHeight="1">
      <c r="A14" s="293"/>
      <c r="B14" s="101" t="s">
        <v>115</v>
      </c>
      <c r="C14" s="53"/>
      <c r="D14" s="99"/>
      <c r="E14" s="173">
        <v>4146</v>
      </c>
      <c r="F14" s="173">
        <v>0</v>
      </c>
      <c r="G14" s="174">
        <v>0</v>
      </c>
      <c r="H14" s="174">
        <v>0</v>
      </c>
      <c r="I14" s="174">
        <v>0</v>
      </c>
    </row>
    <row r="15" spans="1:9" ht="27" customHeight="1">
      <c r="A15" s="293"/>
      <c r="B15" s="45" t="s">
        <v>116</v>
      </c>
      <c r="C15" s="46"/>
      <c r="D15" s="175"/>
      <c r="E15" s="176">
        <v>12394</v>
      </c>
      <c r="F15" s="176">
        <v>10132</v>
      </c>
      <c r="G15" s="177">
        <v>-4776</v>
      </c>
      <c r="H15" s="177">
        <v>9408</v>
      </c>
      <c r="I15" s="177">
        <v>-191</v>
      </c>
    </row>
    <row r="16" spans="1:9" ht="27" customHeight="1">
      <c r="A16" s="293"/>
      <c r="B16" s="178" t="s">
        <v>117</v>
      </c>
      <c r="C16" s="179"/>
      <c r="D16" s="180" t="s">
        <v>43</v>
      </c>
      <c r="E16" s="181">
        <v>120168</v>
      </c>
      <c r="F16" s="181">
        <v>118021</v>
      </c>
      <c r="G16" s="182">
        <v>117647</v>
      </c>
      <c r="H16" s="182">
        <v>123171</v>
      </c>
      <c r="I16" s="182">
        <v>123933</v>
      </c>
    </row>
    <row r="17" spans="1:9" ht="27" customHeight="1">
      <c r="A17" s="293"/>
      <c r="B17" s="44" t="s">
        <v>118</v>
      </c>
      <c r="C17" s="43"/>
      <c r="D17" s="91" t="s">
        <v>44</v>
      </c>
      <c r="E17" s="171">
        <v>28398</v>
      </c>
      <c r="F17" s="171">
        <v>26568</v>
      </c>
      <c r="G17" s="172">
        <v>22482</v>
      </c>
      <c r="H17" s="172">
        <v>22343</v>
      </c>
      <c r="I17" s="172">
        <v>37856</v>
      </c>
    </row>
    <row r="18" spans="1:9" ht="27" customHeight="1">
      <c r="A18" s="293"/>
      <c r="B18" s="44" t="s">
        <v>119</v>
      </c>
      <c r="C18" s="43"/>
      <c r="D18" s="91" t="s">
        <v>45</v>
      </c>
      <c r="E18" s="171">
        <v>680034</v>
      </c>
      <c r="F18" s="171">
        <v>684793</v>
      </c>
      <c r="G18" s="172">
        <v>682994</v>
      </c>
      <c r="H18" s="172">
        <v>672044</v>
      </c>
      <c r="I18" s="172">
        <v>671827</v>
      </c>
    </row>
    <row r="19" spans="1:9" ht="27" customHeight="1">
      <c r="A19" s="293"/>
      <c r="B19" s="44" t="s">
        <v>120</v>
      </c>
      <c r="C19" s="43"/>
      <c r="D19" s="91" t="s">
        <v>121</v>
      </c>
      <c r="E19" s="171">
        <f>E17+E18-E16</f>
        <v>588264</v>
      </c>
      <c r="F19" s="171">
        <f>F17+F18-F16</f>
        <v>593340</v>
      </c>
      <c r="G19" s="171">
        <f>G17+G18-G16</f>
        <v>587829</v>
      </c>
      <c r="H19" s="171">
        <f>H17+H18-H16</f>
        <v>571216</v>
      </c>
      <c r="I19" s="171">
        <f>I17+I18-I16</f>
        <v>585750</v>
      </c>
    </row>
    <row r="20" spans="1:9" ht="27" customHeight="1">
      <c r="A20" s="293"/>
      <c r="B20" s="44" t="s">
        <v>122</v>
      </c>
      <c r="C20" s="43"/>
      <c r="D20" s="94" t="s">
        <v>123</v>
      </c>
      <c r="E20" s="183">
        <f>E18/E8</f>
        <v>2.110857958778247</v>
      </c>
      <c r="F20" s="183">
        <f>F18/F8</f>
        <v>2.105759532595326</v>
      </c>
      <c r="G20" s="291">
        <f>G18/G8</f>
        <v>2.037589835231222</v>
      </c>
      <c r="H20" s="183">
        <f>H18/H8</f>
        <v>2.014031365286007</v>
      </c>
      <c r="I20" s="183">
        <f>I18/I8</f>
        <v>1.9415169695288297</v>
      </c>
    </row>
    <row r="21" spans="1:9" ht="27" customHeight="1">
      <c r="A21" s="293"/>
      <c r="B21" s="44" t="s">
        <v>124</v>
      </c>
      <c r="C21" s="43"/>
      <c r="D21" s="94" t="s">
        <v>125</v>
      </c>
      <c r="E21" s="183">
        <f>E19/E8</f>
        <v>1.8259995033523715</v>
      </c>
      <c r="F21" s="183">
        <f>F19/F8</f>
        <v>1.824538745387454</v>
      </c>
      <c r="G21" s="291">
        <f>G19/G8</f>
        <v>1.7536821630265187</v>
      </c>
      <c r="H21" s="183">
        <f>H19/H8</f>
        <v>1.7118625273839385</v>
      </c>
      <c r="I21" s="183">
        <f>I19/I8</f>
        <v>1.6927625190733806</v>
      </c>
    </row>
    <row r="22" spans="1:9" ht="27" customHeight="1">
      <c r="A22" s="293"/>
      <c r="B22" s="44" t="s">
        <v>126</v>
      </c>
      <c r="C22" s="43"/>
      <c r="D22" s="94" t="s">
        <v>127</v>
      </c>
      <c r="E22" s="171">
        <f>E18/E24*1000000</f>
        <v>488243.25934903196</v>
      </c>
      <c r="F22" s="171">
        <f>F18/F24*1000000</f>
        <v>491660.07331898354</v>
      </c>
      <c r="G22" s="171">
        <f>G18/G24*1000000</f>
        <v>490368.44727739017</v>
      </c>
      <c r="H22" s="171">
        <f>H18/H24*1000000</f>
        <v>482506.6878802543</v>
      </c>
      <c r="I22" s="171">
        <f>I18/I24*1000000</f>
        <v>482350.888630101</v>
      </c>
    </row>
    <row r="23" spans="1:9" ht="27" customHeight="1">
      <c r="A23" s="293"/>
      <c r="B23" s="44" t="s">
        <v>128</v>
      </c>
      <c r="C23" s="43"/>
      <c r="D23" s="94" t="s">
        <v>129</v>
      </c>
      <c r="E23" s="171">
        <f>E19/E24*1000000</f>
        <v>422355.2538809809</v>
      </c>
      <c r="F23" s="171">
        <f>F19/F24*1000000</f>
        <v>425999.66399055725</v>
      </c>
      <c r="G23" s="171">
        <f>G19/G24*1000000</f>
        <v>422042.93741177954</v>
      </c>
      <c r="H23" s="171">
        <f>H19/H24*1000000</f>
        <v>410115.3201638692</v>
      </c>
      <c r="I23" s="171">
        <f>I19/I24*1000000</f>
        <v>420550.2800796658</v>
      </c>
    </row>
    <row r="24" spans="1:9" ht="27" customHeight="1">
      <c r="A24" s="293"/>
      <c r="B24" s="184" t="s">
        <v>130</v>
      </c>
      <c r="C24" s="185"/>
      <c r="D24" s="186" t="s">
        <v>131</v>
      </c>
      <c r="E24" s="176">
        <v>1392818</v>
      </c>
      <c r="F24" s="177">
        <f>E24</f>
        <v>1392818</v>
      </c>
      <c r="G24" s="177">
        <f>F24</f>
        <v>1392818</v>
      </c>
      <c r="H24" s="177">
        <f>G24</f>
        <v>1392818</v>
      </c>
      <c r="I24" s="177">
        <f>H24</f>
        <v>1392818</v>
      </c>
    </row>
    <row r="25" spans="1:9" ht="27" customHeight="1">
      <c r="A25" s="293"/>
      <c r="B25" s="10" t="s">
        <v>132</v>
      </c>
      <c r="C25" s="187"/>
      <c r="D25" s="188"/>
      <c r="E25" s="169">
        <v>352233</v>
      </c>
      <c r="F25" s="169">
        <v>351722</v>
      </c>
      <c r="G25" s="189">
        <v>356791</v>
      </c>
      <c r="H25" s="189">
        <v>353277</v>
      </c>
      <c r="I25" s="189">
        <v>357163</v>
      </c>
    </row>
    <row r="26" spans="1:9" ht="27" customHeight="1">
      <c r="A26" s="293"/>
      <c r="B26" s="190" t="s">
        <v>133</v>
      </c>
      <c r="C26" s="191"/>
      <c r="D26" s="192"/>
      <c r="E26" s="193">
        <v>0.289</v>
      </c>
      <c r="F26" s="193">
        <v>0.28668</v>
      </c>
      <c r="G26" s="194">
        <v>0.282</v>
      </c>
      <c r="H26" s="194">
        <v>0.289</v>
      </c>
      <c r="I26" s="194">
        <v>0.296</v>
      </c>
    </row>
    <row r="27" spans="1:9" ht="27" customHeight="1">
      <c r="A27" s="293"/>
      <c r="B27" s="190" t="s">
        <v>134</v>
      </c>
      <c r="C27" s="191"/>
      <c r="D27" s="192"/>
      <c r="E27" s="195">
        <v>1.1</v>
      </c>
      <c r="F27" s="195">
        <v>1.6</v>
      </c>
      <c r="G27" s="196">
        <v>1.1</v>
      </c>
      <c r="H27" s="196">
        <f>H12/H25*100</f>
        <v>0.9508119690780888</v>
      </c>
      <c r="I27" s="196">
        <f>I12/I25*100</f>
        <v>0.9701452838059933</v>
      </c>
    </row>
    <row r="28" spans="1:9" ht="27" customHeight="1">
      <c r="A28" s="293"/>
      <c r="B28" s="190" t="s">
        <v>135</v>
      </c>
      <c r="C28" s="191"/>
      <c r="D28" s="192"/>
      <c r="E28" s="195">
        <v>88.5</v>
      </c>
      <c r="F28" s="195">
        <v>92.2</v>
      </c>
      <c r="G28" s="196">
        <v>95.3</v>
      </c>
      <c r="H28" s="196">
        <v>94.8</v>
      </c>
      <c r="I28" s="196">
        <v>93.5</v>
      </c>
    </row>
    <row r="29" spans="1:9" ht="27" customHeight="1">
      <c r="A29" s="293"/>
      <c r="B29" s="197" t="s">
        <v>136</v>
      </c>
      <c r="C29" s="198"/>
      <c r="D29" s="199"/>
      <c r="E29" s="200">
        <v>26.6</v>
      </c>
      <c r="F29" s="200">
        <v>29</v>
      </c>
      <c r="G29" s="205">
        <v>27.7</v>
      </c>
      <c r="H29" s="201">
        <v>25.2</v>
      </c>
      <c r="I29" s="201">
        <v>26.6</v>
      </c>
    </row>
    <row r="30" spans="1:9" ht="27" customHeight="1">
      <c r="A30" s="293"/>
      <c r="B30" s="341" t="s">
        <v>137</v>
      </c>
      <c r="C30" s="25" t="s">
        <v>138</v>
      </c>
      <c r="D30" s="202"/>
      <c r="E30" s="203">
        <v>0</v>
      </c>
      <c r="F30" s="203">
        <v>0</v>
      </c>
      <c r="G30" s="204">
        <v>0</v>
      </c>
      <c r="H30" s="204">
        <v>0</v>
      </c>
      <c r="I30" s="204">
        <v>0</v>
      </c>
    </row>
    <row r="31" spans="1:9" ht="27" customHeight="1">
      <c r="A31" s="293"/>
      <c r="B31" s="293"/>
      <c r="C31" s="190" t="s">
        <v>139</v>
      </c>
      <c r="D31" s="192"/>
      <c r="E31" s="195">
        <v>0</v>
      </c>
      <c r="F31" s="195">
        <v>0</v>
      </c>
      <c r="G31" s="196">
        <v>0</v>
      </c>
      <c r="H31" s="196">
        <v>0</v>
      </c>
      <c r="I31" s="196">
        <v>0</v>
      </c>
    </row>
    <row r="32" spans="1:9" ht="27" customHeight="1">
      <c r="A32" s="293"/>
      <c r="B32" s="293"/>
      <c r="C32" s="190" t="s">
        <v>140</v>
      </c>
      <c r="D32" s="192"/>
      <c r="E32" s="195">
        <v>11.2</v>
      </c>
      <c r="F32" s="195">
        <v>11</v>
      </c>
      <c r="G32" s="196">
        <v>11</v>
      </c>
      <c r="H32" s="196">
        <v>12.2</v>
      </c>
      <c r="I32" s="196">
        <v>12.2</v>
      </c>
    </row>
    <row r="33" spans="1:9" ht="27" customHeight="1">
      <c r="A33" s="294"/>
      <c r="B33" s="294"/>
      <c r="C33" s="197" t="s">
        <v>141</v>
      </c>
      <c r="D33" s="199"/>
      <c r="E33" s="200">
        <v>99.3</v>
      </c>
      <c r="F33" s="200">
        <v>91.2</v>
      </c>
      <c r="G33" s="205">
        <v>81.3</v>
      </c>
      <c r="H33" s="205">
        <v>65.9</v>
      </c>
      <c r="I33" s="205">
        <v>57.2</v>
      </c>
    </row>
    <row r="34" spans="1:9" ht="27" customHeight="1">
      <c r="A34" s="2" t="s">
        <v>204</v>
      </c>
      <c r="B34" s="8"/>
      <c r="C34" s="8"/>
      <c r="D34" s="8"/>
      <c r="E34" s="206"/>
      <c r="F34" s="206"/>
      <c r="G34" s="206"/>
      <c r="H34" s="206"/>
      <c r="I34" s="207"/>
    </row>
    <row r="35" ht="27" customHeight="1">
      <c r="A35" s="13" t="s">
        <v>100</v>
      </c>
    </row>
    <row r="36" ht="13.5">
      <c r="A36" s="208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3"/>
  <headerFooter alignWithMargins="0">
    <oddHeader>&amp;R&amp;"明朝,斜体"&amp;9都道府県－3-2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0" zoomScaleSheetLayoutView="80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A1" sqref="A1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3" t="s">
        <v>243</v>
      </c>
      <c r="E1" s="35"/>
      <c r="F1" s="35"/>
      <c r="G1" s="35"/>
    </row>
    <row r="2" ht="15" customHeight="1"/>
    <row r="3" spans="1:4" ht="15" customHeight="1">
      <c r="A3" s="36" t="s">
        <v>244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200</v>
      </c>
      <c r="B5" s="31"/>
      <c r="C5" s="31"/>
      <c r="D5" s="31"/>
      <c r="K5" s="37"/>
      <c r="O5" s="37" t="s">
        <v>48</v>
      </c>
    </row>
    <row r="6" spans="1:15" ht="15.75" customHeight="1">
      <c r="A6" s="299" t="s">
        <v>49</v>
      </c>
      <c r="B6" s="300"/>
      <c r="C6" s="300"/>
      <c r="D6" s="300"/>
      <c r="E6" s="301"/>
      <c r="F6" s="308" t="s">
        <v>245</v>
      </c>
      <c r="G6" s="309"/>
      <c r="H6" s="308" t="s">
        <v>246</v>
      </c>
      <c r="I6" s="309"/>
      <c r="J6" s="308" t="s">
        <v>247</v>
      </c>
      <c r="K6" s="309"/>
      <c r="L6" s="308"/>
      <c r="M6" s="309"/>
      <c r="N6" s="308"/>
      <c r="O6" s="309"/>
    </row>
    <row r="7" spans="1:15" ht="15.75" customHeight="1">
      <c r="A7" s="302"/>
      <c r="B7" s="303"/>
      <c r="C7" s="303"/>
      <c r="D7" s="303"/>
      <c r="E7" s="304"/>
      <c r="F7" s="110" t="s">
        <v>201</v>
      </c>
      <c r="G7" s="38" t="s">
        <v>2</v>
      </c>
      <c r="H7" s="110" t="s">
        <v>201</v>
      </c>
      <c r="I7" s="38" t="s">
        <v>2</v>
      </c>
      <c r="J7" s="110" t="s">
        <v>201</v>
      </c>
      <c r="K7" s="38" t="s">
        <v>2</v>
      </c>
      <c r="L7" s="110" t="s">
        <v>201</v>
      </c>
      <c r="M7" s="38" t="s">
        <v>2</v>
      </c>
      <c r="N7" s="110" t="s">
        <v>201</v>
      </c>
      <c r="O7" s="38" t="s">
        <v>2</v>
      </c>
    </row>
    <row r="8" spans="1:25" ht="15.75" customHeight="1">
      <c r="A8" s="310" t="s">
        <v>83</v>
      </c>
      <c r="B8" s="55" t="s">
        <v>50</v>
      </c>
      <c r="C8" s="56"/>
      <c r="D8" s="56"/>
      <c r="E8" s="93" t="s">
        <v>41</v>
      </c>
      <c r="F8" s="253">
        <f>F9+F10</f>
        <v>52000.592933</v>
      </c>
      <c r="G8" s="112">
        <f>G9+G10</f>
        <v>48588.529552</v>
      </c>
      <c r="H8" s="253">
        <v>28063</v>
      </c>
      <c r="I8" s="113">
        <v>15764</v>
      </c>
      <c r="J8" s="253">
        <v>687</v>
      </c>
      <c r="K8" s="114">
        <v>344.5</v>
      </c>
      <c r="L8" s="111"/>
      <c r="M8" s="113"/>
      <c r="N8" s="111"/>
      <c r="O8" s="114"/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ht="15.75" customHeight="1">
      <c r="A9" s="311"/>
      <c r="B9" s="8"/>
      <c r="C9" s="30" t="s">
        <v>51</v>
      </c>
      <c r="D9" s="43"/>
      <c r="E9" s="91" t="s">
        <v>42</v>
      </c>
      <c r="F9" s="255">
        <f>44251.033382+7325.038988</f>
        <v>51576.07237</v>
      </c>
      <c r="G9" s="116">
        <f>43404.319499+5061.617053</f>
        <v>48465.936552</v>
      </c>
      <c r="H9" s="255">
        <v>27950</v>
      </c>
      <c r="I9" s="117">
        <v>15674</v>
      </c>
      <c r="J9" s="255">
        <v>683</v>
      </c>
      <c r="K9" s="118">
        <v>334.4</v>
      </c>
      <c r="L9" s="70"/>
      <c r="M9" s="117"/>
      <c r="N9" s="70"/>
      <c r="O9" s="118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5" ht="15.75" customHeight="1">
      <c r="A10" s="311"/>
      <c r="B10" s="10"/>
      <c r="C10" s="30" t="s">
        <v>52</v>
      </c>
      <c r="D10" s="43"/>
      <c r="E10" s="91" t="s">
        <v>43</v>
      </c>
      <c r="F10" s="255">
        <v>424.520563</v>
      </c>
      <c r="G10" s="116">
        <v>122.593</v>
      </c>
      <c r="H10" s="255">
        <v>113</v>
      </c>
      <c r="I10" s="117">
        <v>90</v>
      </c>
      <c r="J10" s="272">
        <v>4</v>
      </c>
      <c r="K10" s="120">
        <v>10.1</v>
      </c>
      <c r="L10" s="70"/>
      <c r="M10" s="117"/>
      <c r="N10" s="70"/>
      <c r="O10" s="118"/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5" ht="15.75" customHeight="1">
      <c r="A11" s="311"/>
      <c r="B11" s="50" t="s">
        <v>53</v>
      </c>
      <c r="C11" s="63"/>
      <c r="D11" s="63"/>
      <c r="E11" s="90" t="s">
        <v>44</v>
      </c>
      <c r="F11" s="256">
        <f>F12+F13</f>
        <v>53998.815037</v>
      </c>
      <c r="G11" s="122">
        <f>G12+G13</f>
        <v>48838.823029</v>
      </c>
      <c r="H11" s="256">
        <v>27638</v>
      </c>
      <c r="I11" s="123">
        <v>15267</v>
      </c>
      <c r="J11" s="256">
        <v>655</v>
      </c>
      <c r="K11" s="124">
        <v>308.1</v>
      </c>
      <c r="L11" s="121"/>
      <c r="M11" s="123"/>
      <c r="N11" s="121"/>
      <c r="O11" s="124"/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25" ht="15.75" customHeight="1">
      <c r="A12" s="311"/>
      <c r="B12" s="7"/>
      <c r="C12" s="30" t="s">
        <v>54</v>
      </c>
      <c r="D12" s="43"/>
      <c r="E12" s="91" t="s">
        <v>45</v>
      </c>
      <c r="F12" s="255">
        <f>48972.82217+2118.692402</f>
        <v>51091.514572</v>
      </c>
      <c r="G12" s="116">
        <f>45975.289747+1608.533282</f>
        <v>47583.823029</v>
      </c>
      <c r="H12" s="256">
        <v>27234</v>
      </c>
      <c r="I12" s="117">
        <v>14912</v>
      </c>
      <c r="J12" s="256">
        <v>648</v>
      </c>
      <c r="K12" s="118">
        <v>303.1</v>
      </c>
      <c r="L12" s="70"/>
      <c r="M12" s="117"/>
      <c r="N12" s="70"/>
      <c r="O12" s="118"/>
      <c r="P12" s="115"/>
      <c r="Q12" s="115"/>
      <c r="R12" s="115"/>
      <c r="S12" s="115"/>
      <c r="T12" s="115"/>
      <c r="U12" s="115"/>
      <c r="V12" s="115"/>
      <c r="W12" s="115"/>
      <c r="X12" s="115"/>
      <c r="Y12" s="115"/>
    </row>
    <row r="13" spans="1:25" ht="15.75" customHeight="1">
      <c r="A13" s="311"/>
      <c r="B13" s="8"/>
      <c r="C13" s="52" t="s">
        <v>55</v>
      </c>
      <c r="D13" s="53"/>
      <c r="E13" s="95" t="s">
        <v>46</v>
      </c>
      <c r="F13" s="254">
        <v>2907.300465</v>
      </c>
      <c r="G13" s="151">
        <v>1255</v>
      </c>
      <c r="H13" s="272">
        <v>405</v>
      </c>
      <c r="I13" s="120">
        <v>355</v>
      </c>
      <c r="J13" s="272">
        <v>7</v>
      </c>
      <c r="K13" s="120">
        <v>5</v>
      </c>
      <c r="L13" s="68"/>
      <c r="M13" s="126"/>
      <c r="N13" s="68"/>
      <c r="O13" s="127"/>
      <c r="P13" s="115"/>
      <c r="Q13" s="115"/>
      <c r="R13" s="115"/>
      <c r="S13" s="115"/>
      <c r="T13" s="115"/>
      <c r="U13" s="115"/>
      <c r="V13" s="115"/>
      <c r="W13" s="115"/>
      <c r="X13" s="115"/>
      <c r="Y13" s="115"/>
    </row>
    <row r="14" spans="1:25" ht="15.75" customHeight="1">
      <c r="A14" s="311"/>
      <c r="B14" s="44" t="s">
        <v>56</v>
      </c>
      <c r="C14" s="43"/>
      <c r="D14" s="43"/>
      <c r="E14" s="91" t="s">
        <v>209</v>
      </c>
      <c r="F14" s="238">
        <f aca="true" t="shared" si="0" ref="F14:H15">F9-F12</f>
        <v>484.55779800000164</v>
      </c>
      <c r="G14" s="128">
        <f t="shared" si="0"/>
        <v>882.113523</v>
      </c>
      <c r="H14" s="238">
        <f t="shared" si="0"/>
        <v>716</v>
      </c>
      <c r="I14" s="128">
        <f aca="true" t="shared" si="1" ref="I14:O15">I9-I12</f>
        <v>762</v>
      </c>
      <c r="J14" s="238">
        <f t="shared" si="1"/>
        <v>35</v>
      </c>
      <c r="K14" s="128">
        <f t="shared" si="1"/>
        <v>31.299999999999955</v>
      </c>
      <c r="L14" s="69">
        <f t="shared" si="1"/>
        <v>0</v>
      </c>
      <c r="M14" s="128">
        <f t="shared" si="1"/>
        <v>0</v>
      </c>
      <c r="N14" s="69">
        <f t="shared" si="1"/>
        <v>0</v>
      </c>
      <c r="O14" s="128">
        <f t="shared" si="1"/>
        <v>0</v>
      </c>
      <c r="P14" s="115"/>
      <c r="Q14" s="115"/>
      <c r="R14" s="115"/>
      <c r="S14" s="115"/>
      <c r="T14" s="115"/>
      <c r="U14" s="115"/>
      <c r="V14" s="115"/>
      <c r="W14" s="115"/>
      <c r="X14" s="115"/>
      <c r="Y14" s="115"/>
    </row>
    <row r="15" spans="1:25" ht="15.75" customHeight="1">
      <c r="A15" s="311"/>
      <c r="B15" s="44" t="s">
        <v>57</v>
      </c>
      <c r="C15" s="43"/>
      <c r="D15" s="43"/>
      <c r="E15" s="91" t="s">
        <v>210</v>
      </c>
      <c r="F15" s="238">
        <f t="shared" si="0"/>
        <v>-2482.7799019999998</v>
      </c>
      <c r="G15" s="128">
        <f t="shared" si="0"/>
        <v>-1132.407</v>
      </c>
      <c r="H15" s="238">
        <f t="shared" si="0"/>
        <v>-292</v>
      </c>
      <c r="I15" s="128">
        <f t="shared" si="1"/>
        <v>-265</v>
      </c>
      <c r="J15" s="238">
        <f t="shared" si="1"/>
        <v>-3</v>
      </c>
      <c r="K15" s="128">
        <f t="shared" si="1"/>
        <v>5.1</v>
      </c>
      <c r="L15" s="69">
        <f t="shared" si="1"/>
        <v>0</v>
      </c>
      <c r="M15" s="128">
        <f t="shared" si="1"/>
        <v>0</v>
      </c>
      <c r="N15" s="69">
        <f t="shared" si="1"/>
        <v>0</v>
      </c>
      <c r="O15" s="128">
        <f t="shared" si="1"/>
        <v>0</v>
      </c>
      <c r="P15" s="115"/>
      <c r="Q15" s="115"/>
      <c r="R15" s="115"/>
      <c r="S15" s="115"/>
      <c r="T15" s="115"/>
      <c r="U15" s="115"/>
      <c r="V15" s="115"/>
      <c r="W15" s="115"/>
      <c r="X15" s="115"/>
      <c r="Y15" s="115"/>
    </row>
    <row r="16" spans="1:25" ht="15.75" customHeight="1">
      <c r="A16" s="311"/>
      <c r="B16" s="44" t="s">
        <v>58</v>
      </c>
      <c r="C16" s="43"/>
      <c r="D16" s="43"/>
      <c r="E16" s="91" t="s">
        <v>211</v>
      </c>
      <c r="F16" s="238">
        <f>F8-F11</f>
        <v>-1998.2221040000004</v>
      </c>
      <c r="G16" s="128">
        <f aca="true" t="shared" si="2" ref="G16:O16">G8-G11</f>
        <v>-250.29347699999926</v>
      </c>
      <c r="H16" s="238">
        <f>H8-H11</f>
        <v>425</v>
      </c>
      <c r="I16" s="128">
        <f t="shared" si="2"/>
        <v>497</v>
      </c>
      <c r="J16" s="238">
        <f t="shared" si="2"/>
        <v>32</v>
      </c>
      <c r="K16" s="128">
        <f t="shared" si="2"/>
        <v>36.39999999999998</v>
      </c>
      <c r="L16" s="69">
        <f t="shared" si="2"/>
        <v>0</v>
      </c>
      <c r="M16" s="128">
        <f t="shared" si="2"/>
        <v>0</v>
      </c>
      <c r="N16" s="69">
        <f t="shared" si="2"/>
        <v>0</v>
      </c>
      <c r="O16" s="128">
        <f t="shared" si="2"/>
        <v>0</v>
      </c>
      <c r="P16" s="115"/>
      <c r="Q16" s="115"/>
      <c r="R16" s="115"/>
      <c r="S16" s="115"/>
      <c r="T16" s="115"/>
      <c r="U16" s="115"/>
      <c r="V16" s="115"/>
      <c r="W16" s="115"/>
      <c r="X16" s="115"/>
      <c r="Y16" s="115"/>
    </row>
    <row r="17" spans="1:25" ht="15.75" customHeight="1">
      <c r="A17" s="311"/>
      <c r="B17" s="44" t="s">
        <v>59</v>
      </c>
      <c r="C17" s="43"/>
      <c r="D17" s="43"/>
      <c r="E17" s="34"/>
      <c r="F17" s="269">
        <v>4144.533808</v>
      </c>
      <c r="G17" s="211">
        <f>H17-G16</f>
        <v>250.29347699999926</v>
      </c>
      <c r="H17" s="272"/>
      <c r="I17" s="120"/>
      <c r="J17" s="255"/>
      <c r="K17" s="118"/>
      <c r="L17" s="70"/>
      <c r="M17" s="117"/>
      <c r="N17" s="119"/>
      <c r="O17" s="129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5.75" customHeight="1">
      <c r="A18" s="312"/>
      <c r="B18" s="47" t="s">
        <v>60</v>
      </c>
      <c r="C18" s="31"/>
      <c r="D18" s="31"/>
      <c r="E18" s="17"/>
      <c r="F18" s="259"/>
      <c r="G18" s="131"/>
      <c r="H18" s="271"/>
      <c r="I18" s="133"/>
      <c r="J18" s="271"/>
      <c r="K18" s="133"/>
      <c r="L18" s="132"/>
      <c r="M18" s="133"/>
      <c r="N18" s="132"/>
      <c r="O18" s="134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5.75" customHeight="1">
      <c r="A19" s="311" t="s">
        <v>84</v>
      </c>
      <c r="B19" s="50" t="s">
        <v>61</v>
      </c>
      <c r="C19" s="51"/>
      <c r="D19" s="51"/>
      <c r="E19" s="96"/>
      <c r="F19" s="268">
        <v>3407.056715</v>
      </c>
      <c r="G19" s="135">
        <v>3110</v>
      </c>
      <c r="H19" s="257">
        <v>14624</v>
      </c>
      <c r="I19" s="136">
        <v>12639</v>
      </c>
      <c r="J19" s="257">
        <v>73</v>
      </c>
      <c r="K19" s="137">
        <v>80.4</v>
      </c>
      <c r="L19" s="66"/>
      <c r="M19" s="136"/>
      <c r="N19" s="66"/>
      <c r="O19" s="137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5.75" customHeight="1">
      <c r="A20" s="311"/>
      <c r="B20" s="19"/>
      <c r="C20" s="30" t="s">
        <v>62</v>
      </c>
      <c r="D20" s="43"/>
      <c r="E20" s="91"/>
      <c r="F20" s="238">
        <v>1567</v>
      </c>
      <c r="G20" s="128">
        <v>1038</v>
      </c>
      <c r="H20" s="255">
        <v>2732</v>
      </c>
      <c r="I20" s="117">
        <v>2381</v>
      </c>
      <c r="J20" s="274" t="s">
        <v>294</v>
      </c>
      <c r="K20" s="120">
        <v>0</v>
      </c>
      <c r="L20" s="70"/>
      <c r="M20" s="117"/>
      <c r="N20" s="70"/>
      <c r="O20" s="118"/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ht="15.75" customHeight="1">
      <c r="A21" s="311"/>
      <c r="B21" s="9" t="s">
        <v>63</v>
      </c>
      <c r="C21" s="63"/>
      <c r="D21" s="63"/>
      <c r="E21" s="90" t="s">
        <v>212</v>
      </c>
      <c r="F21" s="266">
        <f>F19</f>
        <v>3407.056715</v>
      </c>
      <c r="G21" s="139">
        <f>G19</f>
        <v>3110</v>
      </c>
      <c r="H21" s="256">
        <v>14624</v>
      </c>
      <c r="I21" s="123">
        <v>12639</v>
      </c>
      <c r="J21" s="256">
        <v>73</v>
      </c>
      <c r="K21" s="124">
        <v>80.4</v>
      </c>
      <c r="L21" s="121"/>
      <c r="M21" s="123"/>
      <c r="N21" s="121"/>
      <c r="O21" s="124"/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ht="15.75" customHeight="1">
      <c r="A22" s="311"/>
      <c r="B22" s="50" t="s">
        <v>64</v>
      </c>
      <c r="C22" s="51"/>
      <c r="D22" s="51"/>
      <c r="E22" s="96" t="s">
        <v>248</v>
      </c>
      <c r="F22" s="268">
        <v>5744.113971</v>
      </c>
      <c r="G22" s="135">
        <v>4910</v>
      </c>
      <c r="H22" s="257">
        <v>19951</v>
      </c>
      <c r="I22" s="136">
        <v>16041</v>
      </c>
      <c r="J22" s="257">
        <v>186</v>
      </c>
      <c r="K22" s="137">
        <v>186.4</v>
      </c>
      <c r="L22" s="66"/>
      <c r="M22" s="136"/>
      <c r="N22" s="66"/>
      <c r="O22" s="137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25" ht="15.75" customHeight="1">
      <c r="A23" s="311"/>
      <c r="B23" s="7" t="s">
        <v>65</v>
      </c>
      <c r="C23" s="52" t="s">
        <v>66</v>
      </c>
      <c r="D23" s="53"/>
      <c r="E23" s="95"/>
      <c r="F23" s="267">
        <v>3174.174276</v>
      </c>
      <c r="G23" s="125">
        <v>2641</v>
      </c>
      <c r="H23" s="254">
        <v>3846</v>
      </c>
      <c r="I23" s="126">
        <v>3672</v>
      </c>
      <c r="J23" s="254"/>
      <c r="K23" s="127">
        <v>70.1</v>
      </c>
      <c r="L23" s="68"/>
      <c r="M23" s="126"/>
      <c r="N23" s="68"/>
      <c r="O23" s="127"/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25" ht="15.75" customHeight="1">
      <c r="A24" s="311"/>
      <c r="B24" s="44" t="s">
        <v>249</v>
      </c>
      <c r="C24" s="43"/>
      <c r="D24" s="43"/>
      <c r="E24" s="91" t="s">
        <v>250</v>
      </c>
      <c r="F24" s="238">
        <f>F21-F22</f>
        <v>-2337.0572559999996</v>
      </c>
      <c r="G24" s="128">
        <f aca="true" t="shared" si="3" ref="G24:O24">G21-G22</f>
        <v>-1800</v>
      </c>
      <c r="H24" s="238">
        <f t="shared" si="3"/>
        <v>-5327</v>
      </c>
      <c r="I24" s="128">
        <f t="shared" si="3"/>
        <v>-3402</v>
      </c>
      <c r="J24" s="238">
        <f t="shared" si="3"/>
        <v>-113</v>
      </c>
      <c r="K24" s="128">
        <f t="shared" si="3"/>
        <v>-106</v>
      </c>
      <c r="L24" s="69">
        <f t="shared" si="3"/>
        <v>0</v>
      </c>
      <c r="M24" s="128">
        <f t="shared" si="3"/>
        <v>0</v>
      </c>
      <c r="N24" s="69">
        <f t="shared" si="3"/>
        <v>0</v>
      </c>
      <c r="O24" s="128">
        <f t="shared" si="3"/>
        <v>0</v>
      </c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25" ht="15.75" customHeight="1">
      <c r="A25" s="311"/>
      <c r="B25" s="101" t="s">
        <v>67</v>
      </c>
      <c r="C25" s="53"/>
      <c r="D25" s="53"/>
      <c r="E25" s="313" t="s">
        <v>251</v>
      </c>
      <c r="F25" s="315">
        <f>2337.057256</f>
        <v>2337.057256</v>
      </c>
      <c r="G25" s="321">
        <v>1800</v>
      </c>
      <c r="H25" s="319">
        <v>5327</v>
      </c>
      <c r="I25" s="321">
        <v>3402</v>
      </c>
      <c r="J25" s="319">
        <v>113</v>
      </c>
      <c r="K25" s="321">
        <v>106</v>
      </c>
      <c r="L25" s="323"/>
      <c r="M25" s="321"/>
      <c r="N25" s="323"/>
      <c r="O25" s="321"/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25" ht="15.75" customHeight="1">
      <c r="A26" s="311"/>
      <c r="B26" s="9" t="s">
        <v>68</v>
      </c>
      <c r="C26" s="63"/>
      <c r="D26" s="63"/>
      <c r="E26" s="314"/>
      <c r="F26" s="316"/>
      <c r="G26" s="322"/>
      <c r="H26" s="320"/>
      <c r="I26" s="322"/>
      <c r="J26" s="320"/>
      <c r="K26" s="322"/>
      <c r="L26" s="324"/>
      <c r="M26" s="322"/>
      <c r="N26" s="324"/>
      <c r="O26" s="322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25" ht="15.75" customHeight="1">
      <c r="A27" s="312"/>
      <c r="B27" s="47" t="s">
        <v>252</v>
      </c>
      <c r="C27" s="31"/>
      <c r="D27" s="31"/>
      <c r="E27" s="92" t="s">
        <v>253</v>
      </c>
      <c r="F27" s="258">
        <f>F24+F25</f>
        <v>0</v>
      </c>
      <c r="G27" s="140">
        <f aca="true" t="shared" si="4" ref="G27:O27">G24+G25</f>
        <v>0</v>
      </c>
      <c r="H27" s="258">
        <f t="shared" si="4"/>
        <v>0</v>
      </c>
      <c r="I27" s="140">
        <f t="shared" si="4"/>
        <v>0</v>
      </c>
      <c r="J27" s="258">
        <f t="shared" si="4"/>
        <v>0</v>
      </c>
      <c r="K27" s="140">
        <f t="shared" si="4"/>
        <v>0</v>
      </c>
      <c r="L27" s="73">
        <f t="shared" si="4"/>
        <v>0</v>
      </c>
      <c r="M27" s="140">
        <f t="shared" si="4"/>
        <v>0</v>
      </c>
      <c r="N27" s="73">
        <f t="shared" si="4"/>
        <v>0</v>
      </c>
      <c r="O27" s="140">
        <f t="shared" si="4"/>
        <v>0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25" ht="15.75" customHeight="1">
      <c r="A28" s="13"/>
      <c r="F28" s="115"/>
      <c r="G28" s="115"/>
      <c r="H28" s="115"/>
      <c r="I28" s="115"/>
      <c r="J28" s="115"/>
      <c r="K28" s="115"/>
      <c r="L28" s="141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25" ht="15.75" customHeight="1">
      <c r="A29" s="31"/>
      <c r="F29" s="115"/>
      <c r="G29" s="115"/>
      <c r="H29" s="115"/>
      <c r="I29" s="115"/>
      <c r="J29" s="142"/>
      <c r="K29" s="142"/>
      <c r="L29" s="141"/>
      <c r="M29" s="115"/>
      <c r="N29" s="115"/>
      <c r="O29" s="142" t="s">
        <v>254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42"/>
    </row>
    <row r="30" spans="1:25" ht="15.75" customHeight="1">
      <c r="A30" s="332" t="s">
        <v>69</v>
      </c>
      <c r="B30" s="333"/>
      <c r="C30" s="333"/>
      <c r="D30" s="333"/>
      <c r="E30" s="334"/>
      <c r="F30" s="342" t="s">
        <v>255</v>
      </c>
      <c r="G30" s="343"/>
      <c r="H30" s="342" t="s">
        <v>256</v>
      </c>
      <c r="I30" s="343"/>
      <c r="J30" s="342" t="s">
        <v>257</v>
      </c>
      <c r="K30" s="343"/>
      <c r="L30" s="342" t="s">
        <v>258</v>
      </c>
      <c r="M30" s="343"/>
      <c r="N30" s="342" t="s">
        <v>259</v>
      </c>
      <c r="O30" s="343"/>
      <c r="P30" s="143"/>
      <c r="Q30" s="141"/>
      <c r="R30" s="143"/>
      <c r="S30" s="141"/>
      <c r="T30" s="143"/>
      <c r="U30" s="141"/>
      <c r="V30" s="143"/>
      <c r="W30" s="141"/>
      <c r="X30" s="143"/>
      <c r="Y30" s="141"/>
    </row>
    <row r="31" spans="1:25" ht="15.75" customHeight="1">
      <c r="A31" s="335"/>
      <c r="B31" s="336"/>
      <c r="C31" s="336"/>
      <c r="D31" s="336"/>
      <c r="E31" s="337"/>
      <c r="F31" s="110" t="s">
        <v>201</v>
      </c>
      <c r="G31" s="38" t="s">
        <v>2</v>
      </c>
      <c r="H31" s="110" t="s">
        <v>201</v>
      </c>
      <c r="I31" s="38" t="s">
        <v>2</v>
      </c>
      <c r="J31" s="110" t="s">
        <v>201</v>
      </c>
      <c r="K31" s="38" t="s">
        <v>2</v>
      </c>
      <c r="L31" s="110" t="s">
        <v>201</v>
      </c>
      <c r="M31" s="38" t="s">
        <v>2</v>
      </c>
      <c r="N31" s="110" t="s">
        <v>201</v>
      </c>
      <c r="O31" s="209" t="s">
        <v>2</v>
      </c>
      <c r="P31" s="147"/>
      <c r="Q31" s="147"/>
      <c r="R31" s="147"/>
      <c r="S31" s="147"/>
      <c r="T31" s="147"/>
      <c r="U31" s="147"/>
      <c r="V31" s="147"/>
      <c r="W31" s="147"/>
      <c r="X31" s="147"/>
      <c r="Y31" s="147"/>
    </row>
    <row r="32" spans="1:25" ht="15.75" customHeight="1">
      <c r="A32" s="310" t="s">
        <v>85</v>
      </c>
      <c r="B32" s="55" t="s">
        <v>50</v>
      </c>
      <c r="C32" s="56"/>
      <c r="D32" s="56"/>
      <c r="E32" s="15" t="s">
        <v>41</v>
      </c>
      <c r="F32" s="257">
        <v>5025</v>
      </c>
      <c r="G32" s="148">
        <v>4856</v>
      </c>
      <c r="H32" s="265">
        <f>H33+H35</f>
        <v>331</v>
      </c>
      <c r="I32" s="113">
        <v>328</v>
      </c>
      <c r="J32" s="253">
        <v>784</v>
      </c>
      <c r="K32" s="114">
        <v>725</v>
      </c>
      <c r="L32" s="257">
        <v>191</v>
      </c>
      <c r="M32" s="148">
        <v>144.594</v>
      </c>
      <c r="N32" s="253">
        <v>244</v>
      </c>
      <c r="O32" s="149">
        <v>251</v>
      </c>
      <c r="P32" s="148"/>
      <c r="Q32" s="148"/>
      <c r="R32" s="148"/>
      <c r="S32" s="148"/>
      <c r="T32" s="150"/>
      <c r="U32" s="150"/>
      <c r="V32" s="148"/>
      <c r="W32" s="148"/>
      <c r="X32" s="150"/>
      <c r="Y32" s="150"/>
    </row>
    <row r="33" spans="1:25" ht="15.75" customHeight="1">
      <c r="A33" s="325"/>
      <c r="B33" s="8"/>
      <c r="C33" s="52" t="s">
        <v>70</v>
      </c>
      <c r="D33" s="53"/>
      <c r="E33" s="99"/>
      <c r="F33" s="254">
        <v>4685</v>
      </c>
      <c r="G33" s="151">
        <v>4597</v>
      </c>
      <c r="H33" s="254">
        <v>281</v>
      </c>
      <c r="I33" s="126">
        <v>277</v>
      </c>
      <c r="J33" s="254">
        <v>784</v>
      </c>
      <c r="K33" s="127">
        <v>725</v>
      </c>
      <c r="L33" s="254">
        <v>148</v>
      </c>
      <c r="M33" s="151">
        <v>136.922</v>
      </c>
      <c r="N33" s="254">
        <v>244</v>
      </c>
      <c r="O33" s="125">
        <v>251</v>
      </c>
      <c r="P33" s="148"/>
      <c r="Q33" s="148"/>
      <c r="R33" s="148"/>
      <c r="S33" s="148"/>
      <c r="T33" s="150"/>
      <c r="U33" s="150"/>
      <c r="V33" s="148"/>
      <c r="W33" s="148"/>
      <c r="X33" s="150"/>
      <c r="Y33" s="150"/>
    </row>
    <row r="34" spans="1:25" ht="15.75" customHeight="1">
      <c r="A34" s="325"/>
      <c r="B34" s="8"/>
      <c r="C34" s="24"/>
      <c r="D34" s="30" t="s">
        <v>71</v>
      </c>
      <c r="E34" s="94"/>
      <c r="F34" s="255"/>
      <c r="G34" s="116"/>
      <c r="H34" s="255">
        <v>209</v>
      </c>
      <c r="I34" s="117">
        <v>205</v>
      </c>
      <c r="J34" s="255">
        <v>765</v>
      </c>
      <c r="K34" s="118">
        <v>705</v>
      </c>
      <c r="L34" s="255">
        <v>148</v>
      </c>
      <c r="M34" s="116">
        <v>136.922</v>
      </c>
      <c r="N34" s="255">
        <v>167</v>
      </c>
      <c r="O34" s="128">
        <v>172</v>
      </c>
      <c r="P34" s="148"/>
      <c r="Q34" s="148"/>
      <c r="R34" s="148"/>
      <c r="S34" s="148"/>
      <c r="T34" s="150"/>
      <c r="U34" s="150"/>
      <c r="V34" s="148"/>
      <c r="W34" s="148"/>
      <c r="X34" s="150"/>
      <c r="Y34" s="150"/>
    </row>
    <row r="35" spans="1:25" ht="15.75" customHeight="1">
      <c r="A35" s="325"/>
      <c r="B35" s="10"/>
      <c r="C35" s="62" t="s">
        <v>72</v>
      </c>
      <c r="D35" s="63"/>
      <c r="E35" s="100"/>
      <c r="F35" s="256">
        <v>340</v>
      </c>
      <c r="G35" s="122">
        <v>259</v>
      </c>
      <c r="H35" s="256">
        <v>50</v>
      </c>
      <c r="I35" s="123">
        <v>51</v>
      </c>
      <c r="J35" s="261"/>
      <c r="K35" s="153"/>
      <c r="L35" s="256">
        <v>43</v>
      </c>
      <c r="M35" s="122">
        <v>7.672</v>
      </c>
      <c r="N35" s="256"/>
      <c r="O35" s="139"/>
      <c r="P35" s="148"/>
      <c r="Q35" s="148"/>
      <c r="R35" s="148"/>
      <c r="S35" s="148"/>
      <c r="T35" s="150"/>
      <c r="U35" s="150"/>
      <c r="V35" s="148"/>
      <c r="W35" s="148"/>
      <c r="X35" s="150"/>
      <c r="Y35" s="150"/>
    </row>
    <row r="36" spans="1:25" ht="15.75" customHeight="1">
      <c r="A36" s="325"/>
      <c r="B36" s="50" t="s">
        <v>53</v>
      </c>
      <c r="C36" s="51"/>
      <c r="D36" s="51"/>
      <c r="E36" s="15" t="s">
        <v>42</v>
      </c>
      <c r="F36" s="257">
        <v>4461</v>
      </c>
      <c r="G36" s="148">
        <v>4275</v>
      </c>
      <c r="H36" s="257">
        <f>H37+H38</f>
        <v>299</v>
      </c>
      <c r="I36" s="136">
        <v>270</v>
      </c>
      <c r="J36" s="257">
        <v>128</v>
      </c>
      <c r="K36" s="137">
        <v>147</v>
      </c>
      <c r="L36" s="257">
        <v>111</v>
      </c>
      <c r="M36" s="148">
        <v>111.66</v>
      </c>
      <c r="N36" s="257">
        <v>189</v>
      </c>
      <c r="O36" s="135">
        <v>177</v>
      </c>
      <c r="P36" s="148"/>
      <c r="Q36" s="148"/>
      <c r="R36" s="148"/>
      <c r="S36" s="148"/>
      <c r="T36" s="148"/>
      <c r="U36" s="148"/>
      <c r="V36" s="148"/>
      <c r="W36" s="148"/>
      <c r="X36" s="150"/>
      <c r="Y36" s="150"/>
    </row>
    <row r="37" spans="1:25" ht="15.75" customHeight="1">
      <c r="A37" s="325"/>
      <c r="B37" s="8"/>
      <c r="C37" s="30" t="s">
        <v>73</v>
      </c>
      <c r="D37" s="43"/>
      <c r="E37" s="94"/>
      <c r="F37" s="255">
        <v>3997</v>
      </c>
      <c r="G37" s="116">
        <v>3802</v>
      </c>
      <c r="H37" s="255">
        <v>285</v>
      </c>
      <c r="I37" s="117">
        <v>253</v>
      </c>
      <c r="J37" s="255">
        <v>42</v>
      </c>
      <c r="K37" s="118">
        <v>35</v>
      </c>
      <c r="L37" s="255">
        <v>69</v>
      </c>
      <c r="M37" s="116">
        <v>63.994</v>
      </c>
      <c r="N37" s="255">
        <v>188</v>
      </c>
      <c r="O37" s="128">
        <v>175</v>
      </c>
      <c r="P37" s="148"/>
      <c r="Q37" s="148"/>
      <c r="R37" s="148"/>
      <c r="S37" s="148"/>
      <c r="T37" s="148"/>
      <c r="U37" s="148"/>
      <c r="V37" s="148"/>
      <c r="W37" s="148"/>
      <c r="X37" s="150"/>
      <c r="Y37" s="150"/>
    </row>
    <row r="38" spans="1:25" ht="15.75" customHeight="1">
      <c r="A38" s="325"/>
      <c r="B38" s="10"/>
      <c r="C38" s="30" t="s">
        <v>74</v>
      </c>
      <c r="D38" s="43"/>
      <c r="E38" s="94"/>
      <c r="F38" s="238">
        <v>464</v>
      </c>
      <c r="G38" s="128">
        <v>473</v>
      </c>
      <c r="H38" s="255">
        <v>14</v>
      </c>
      <c r="I38" s="117">
        <v>17</v>
      </c>
      <c r="J38" s="255">
        <v>86</v>
      </c>
      <c r="K38" s="153">
        <v>112</v>
      </c>
      <c r="L38" s="255">
        <v>42</v>
      </c>
      <c r="M38" s="116">
        <v>47.666</v>
      </c>
      <c r="N38" s="255">
        <v>1</v>
      </c>
      <c r="O38" s="128">
        <v>2</v>
      </c>
      <c r="P38" s="148"/>
      <c r="Q38" s="148"/>
      <c r="R38" s="150"/>
      <c r="S38" s="150"/>
      <c r="T38" s="148"/>
      <c r="U38" s="148"/>
      <c r="V38" s="148"/>
      <c r="W38" s="148"/>
      <c r="X38" s="150"/>
      <c r="Y38" s="150"/>
    </row>
    <row r="39" spans="1:25" ht="15.75" customHeight="1">
      <c r="A39" s="326"/>
      <c r="B39" s="11" t="s">
        <v>75</v>
      </c>
      <c r="C39" s="12"/>
      <c r="D39" s="12"/>
      <c r="E39" s="98" t="s">
        <v>260</v>
      </c>
      <c r="F39" s="258">
        <v>564</v>
      </c>
      <c r="G39" s="140">
        <v>581</v>
      </c>
      <c r="H39" s="258">
        <f>H32-H36</f>
        <v>32</v>
      </c>
      <c r="I39" s="140">
        <f>I32-I36</f>
        <v>58</v>
      </c>
      <c r="J39" s="258">
        <f>J32-J36</f>
        <v>656</v>
      </c>
      <c r="K39" s="140">
        <f>K32-K36</f>
        <v>578</v>
      </c>
      <c r="L39" s="258">
        <v>80</v>
      </c>
      <c r="M39" s="140">
        <v>32.934</v>
      </c>
      <c r="N39" s="258">
        <f>N32-N36</f>
        <v>55</v>
      </c>
      <c r="O39" s="140">
        <f>O32-O36</f>
        <v>74</v>
      </c>
      <c r="P39" s="148"/>
      <c r="Q39" s="148"/>
      <c r="R39" s="148"/>
      <c r="S39" s="148"/>
      <c r="T39" s="148"/>
      <c r="U39" s="148"/>
      <c r="V39" s="148"/>
      <c r="W39" s="148"/>
      <c r="X39" s="150"/>
      <c r="Y39" s="150"/>
    </row>
    <row r="40" spans="1:25" ht="15.75" customHeight="1">
      <c r="A40" s="310" t="s">
        <v>86</v>
      </c>
      <c r="B40" s="50" t="s">
        <v>76</v>
      </c>
      <c r="C40" s="51"/>
      <c r="D40" s="51"/>
      <c r="E40" s="15" t="s">
        <v>44</v>
      </c>
      <c r="F40" s="268">
        <v>9109</v>
      </c>
      <c r="G40" s="135">
        <v>8957</v>
      </c>
      <c r="H40" s="257">
        <v>41</v>
      </c>
      <c r="I40" s="136">
        <v>64</v>
      </c>
      <c r="J40" s="257">
        <v>2114</v>
      </c>
      <c r="K40" s="137">
        <v>1586</v>
      </c>
      <c r="L40" s="257">
        <v>338</v>
      </c>
      <c r="M40" s="148">
        <v>255.929</v>
      </c>
      <c r="N40" s="257">
        <v>14</v>
      </c>
      <c r="O40" s="135"/>
      <c r="P40" s="148"/>
      <c r="Q40" s="148"/>
      <c r="R40" s="148"/>
      <c r="S40" s="148"/>
      <c r="T40" s="150"/>
      <c r="U40" s="150"/>
      <c r="V40" s="150"/>
      <c r="W40" s="150"/>
      <c r="X40" s="148"/>
      <c r="Y40" s="148"/>
    </row>
    <row r="41" spans="1:25" ht="15.75" customHeight="1">
      <c r="A41" s="327"/>
      <c r="B41" s="10"/>
      <c r="C41" s="30" t="s">
        <v>77</v>
      </c>
      <c r="D41" s="43"/>
      <c r="E41" s="94"/>
      <c r="F41" s="275">
        <v>1193</v>
      </c>
      <c r="G41" s="154">
        <v>1172</v>
      </c>
      <c r="H41" s="261"/>
      <c r="I41" s="153">
        <v>3</v>
      </c>
      <c r="J41" s="255">
        <v>1964</v>
      </c>
      <c r="K41" s="118">
        <v>1420</v>
      </c>
      <c r="L41" s="255">
        <v>275</v>
      </c>
      <c r="M41" s="116">
        <v>176.2</v>
      </c>
      <c r="N41" s="255"/>
      <c r="O41" s="128"/>
      <c r="P41" s="150"/>
      <c r="Q41" s="150"/>
      <c r="R41" s="150"/>
      <c r="S41" s="150"/>
      <c r="T41" s="150"/>
      <c r="U41" s="150"/>
      <c r="V41" s="150"/>
      <c r="W41" s="150"/>
      <c r="X41" s="148"/>
      <c r="Y41" s="148"/>
    </row>
    <row r="42" spans="1:25" ht="15.75" customHeight="1">
      <c r="A42" s="327"/>
      <c r="B42" s="50" t="s">
        <v>64</v>
      </c>
      <c r="C42" s="51"/>
      <c r="D42" s="51"/>
      <c r="E42" s="15" t="s">
        <v>45</v>
      </c>
      <c r="F42" s="268">
        <v>9564</v>
      </c>
      <c r="G42" s="135">
        <v>9443</v>
      </c>
      <c r="H42" s="257">
        <v>82</v>
      </c>
      <c r="I42" s="136">
        <v>113</v>
      </c>
      <c r="J42" s="257">
        <v>2770</v>
      </c>
      <c r="K42" s="137">
        <v>2160</v>
      </c>
      <c r="L42" s="257">
        <v>410</v>
      </c>
      <c r="M42" s="148">
        <v>299.862</v>
      </c>
      <c r="N42" s="257">
        <v>78</v>
      </c>
      <c r="O42" s="135">
        <v>78</v>
      </c>
      <c r="P42" s="148"/>
      <c r="Q42" s="148"/>
      <c r="R42" s="148"/>
      <c r="S42" s="148"/>
      <c r="T42" s="150"/>
      <c r="U42" s="150"/>
      <c r="V42" s="148"/>
      <c r="W42" s="148"/>
      <c r="X42" s="148"/>
      <c r="Y42" s="148"/>
    </row>
    <row r="43" spans="1:25" ht="15.75" customHeight="1">
      <c r="A43" s="327"/>
      <c r="B43" s="10"/>
      <c r="C43" s="30" t="s">
        <v>78</v>
      </c>
      <c r="D43" s="43"/>
      <c r="E43" s="94"/>
      <c r="F43" s="238">
        <v>889</v>
      </c>
      <c r="G43" s="128">
        <v>855</v>
      </c>
      <c r="H43" s="255">
        <v>82</v>
      </c>
      <c r="I43" s="117">
        <v>98</v>
      </c>
      <c r="J43" s="261">
        <v>2770</v>
      </c>
      <c r="K43" s="153">
        <v>2160</v>
      </c>
      <c r="L43" s="255">
        <v>398</v>
      </c>
      <c r="M43" s="116">
        <v>292.562</v>
      </c>
      <c r="N43" s="255">
        <v>78</v>
      </c>
      <c r="O43" s="128">
        <v>78</v>
      </c>
      <c r="P43" s="148"/>
      <c r="Q43" s="148"/>
      <c r="R43" s="150"/>
      <c r="S43" s="148"/>
      <c r="T43" s="150"/>
      <c r="U43" s="150"/>
      <c r="V43" s="148"/>
      <c r="W43" s="148"/>
      <c r="X43" s="150"/>
      <c r="Y43" s="150"/>
    </row>
    <row r="44" spans="1:25" ht="15.75" customHeight="1">
      <c r="A44" s="328"/>
      <c r="B44" s="47" t="s">
        <v>75</v>
      </c>
      <c r="C44" s="31"/>
      <c r="D44" s="31"/>
      <c r="E44" s="98" t="s">
        <v>261</v>
      </c>
      <c r="F44" s="259">
        <v>-455</v>
      </c>
      <c r="G44" s="131">
        <v>-486</v>
      </c>
      <c r="H44" s="259">
        <f>H40-H42</f>
        <v>-41</v>
      </c>
      <c r="I44" s="131">
        <f>I40-I42</f>
        <v>-49</v>
      </c>
      <c r="J44" s="259">
        <f>J40-J42</f>
        <v>-656</v>
      </c>
      <c r="K44" s="131">
        <f>K40-K42</f>
        <v>-574</v>
      </c>
      <c r="L44" s="259">
        <v>-72</v>
      </c>
      <c r="M44" s="131">
        <v>-43.93300000000002</v>
      </c>
      <c r="N44" s="259">
        <f>N40-N42</f>
        <v>-64</v>
      </c>
      <c r="O44" s="131">
        <f>O40-O42</f>
        <v>-78</v>
      </c>
      <c r="P44" s="150"/>
      <c r="Q44" s="150"/>
      <c r="R44" s="148"/>
      <c r="S44" s="148"/>
      <c r="T44" s="150"/>
      <c r="U44" s="150"/>
      <c r="V44" s="148"/>
      <c r="W44" s="148"/>
      <c r="X44" s="148"/>
      <c r="Y44" s="148"/>
    </row>
    <row r="45" spans="1:25" ht="15.75" customHeight="1">
      <c r="A45" s="329" t="s">
        <v>87</v>
      </c>
      <c r="B45" s="25" t="s">
        <v>79</v>
      </c>
      <c r="C45" s="20"/>
      <c r="D45" s="20"/>
      <c r="E45" s="97" t="s">
        <v>262</v>
      </c>
      <c r="F45" s="260">
        <v>109</v>
      </c>
      <c r="G45" s="156">
        <v>95</v>
      </c>
      <c r="H45" s="260">
        <f>H39+H44</f>
        <v>-9</v>
      </c>
      <c r="I45" s="156">
        <f>I39+I44</f>
        <v>9</v>
      </c>
      <c r="J45" s="260">
        <f>J39+J44</f>
        <v>0</v>
      </c>
      <c r="K45" s="156">
        <f>K39+K44</f>
        <v>4</v>
      </c>
      <c r="L45" s="260">
        <v>8</v>
      </c>
      <c r="M45" s="156">
        <v>-10.999000000000024</v>
      </c>
      <c r="N45" s="260">
        <f>N39+N44</f>
        <v>-9</v>
      </c>
      <c r="O45" s="156">
        <f>O39+O44</f>
        <v>-4</v>
      </c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spans="1:25" ht="15.75" customHeight="1">
      <c r="A46" s="330"/>
      <c r="B46" s="44" t="s">
        <v>80</v>
      </c>
      <c r="C46" s="43"/>
      <c r="D46" s="43"/>
      <c r="E46" s="43"/>
      <c r="F46" s="275"/>
      <c r="G46" s="154"/>
      <c r="H46" s="261"/>
      <c r="I46" s="153"/>
      <c r="J46" s="261"/>
      <c r="K46" s="153"/>
      <c r="L46" s="255"/>
      <c r="M46" s="116"/>
      <c r="N46" s="261"/>
      <c r="O46" s="129"/>
      <c r="P46" s="150"/>
      <c r="Q46" s="150"/>
      <c r="R46" s="150"/>
      <c r="S46" s="150"/>
      <c r="T46" s="150"/>
      <c r="U46" s="150"/>
      <c r="V46" s="150"/>
      <c r="W46" s="150"/>
      <c r="X46" s="150"/>
      <c r="Y46" s="150"/>
    </row>
    <row r="47" spans="1:25" ht="15.75" customHeight="1">
      <c r="A47" s="330"/>
      <c r="B47" s="44" t="s">
        <v>81</v>
      </c>
      <c r="C47" s="43"/>
      <c r="D47" s="43"/>
      <c r="E47" s="43"/>
      <c r="F47" s="255"/>
      <c r="G47" s="116"/>
      <c r="H47" s="255">
        <v>9</v>
      </c>
      <c r="I47" s="117"/>
      <c r="J47" s="255">
        <v>9</v>
      </c>
      <c r="K47" s="118"/>
      <c r="L47" s="255">
        <v>52</v>
      </c>
      <c r="M47" s="116">
        <v>44.228</v>
      </c>
      <c r="N47" s="255">
        <v>1</v>
      </c>
      <c r="O47" s="128">
        <v>11</v>
      </c>
      <c r="P47" s="148"/>
      <c r="Q47" s="148"/>
      <c r="R47" s="148"/>
      <c r="S47" s="148"/>
      <c r="T47" s="148"/>
      <c r="U47" s="148"/>
      <c r="V47" s="148"/>
      <c r="W47" s="148"/>
      <c r="X47" s="148"/>
      <c r="Y47" s="148"/>
    </row>
    <row r="48" spans="1:25" ht="15.75" customHeight="1">
      <c r="A48" s="331"/>
      <c r="B48" s="47" t="s">
        <v>82</v>
      </c>
      <c r="C48" s="31"/>
      <c r="D48" s="31"/>
      <c r="E48" s="31"/>
      <c r="F48" s="262"/>
      <c r="G48" s="157"/>
      <c r="H48" s="262">
        <f>H45+H47</f>
        <v>0</v>
      </c>
      <c r="I48" s="158"/>
      <c r="J48" s="262">
        <v>9</v>
      </c>
      <c r="K48" s="159"/>
      <c r="L48" s="262">
        <v>52</v>
      </c>
      <c r="M48" s="157">
        <v>32.033</v>
      </c>
      <c r="N48" s="262">
        <v>1</v>
      </c>
      <c r="O48" s="140">
        <v>11</v>
      </c>
      <c r="P48" s="148"/>
      <c r="Q48" s="148"/>
      <c r="R48" s="148"/>
      <c r="S48" s="148"/>
      <c r="T48" s="148"/>
      <c r="U48" s="148"/>
      <c r="V48" s="148"/>
      <c r="W48" s="148"/>
      <c r="X48" s="148"/>
      <c r="Y48" s="148"/>
    </row>
    <row r="49" spans="1:15" ht="15.75" customHeight="1">
      <c r="A49" s="13" t="s">
        <v>263</v>
      </c>
      <c r="O49" s="6"/>
    </row>
    <row r="50" spans="1:15" ht="15.75" customHeight="1">
      <c r="A50" s="13"/>
      <c r="O50" s="8"/>
    </row>
  </sheetData>
  <sheetProtection/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A6:E7"/>
    <mergeCell ref="F6:G6"/>
    <mergeCell ref="H6:I6"/>
    <mergeCell ref="J6:K6"/>
    <mergeCell ref="L6:M6"/>
    <mergeCell ref="N6:O6"/>
  </mergeCells>
  <printOptions horizontalCentered="1"/>
  <pageMargins left="0.7874015748031497" right="0.2755905511811024" top="0.3937007874015748" bottom="0.35433070866141736" header="0.1968503937007874" footer="0.1968503937007874"/>
  <pageSetup horizontalDpi="300" verticalDpi="300" orientation="landscape" paperSize="9" scale="73" r:id="rId1"/>
  <headerFooter alignWithMargins="0">
    <oddHeader>&amp;R&amp;"明朝,斜体"&amp;9都道府県－4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0" zoomScaleSheetLayoutView="80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A1" sqref="A1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3" t="s">
        <v>243</v>
      </c>
      <c r="E1" s="35"/>
      <c r="F1" s="35"/>
      <c r="G1" s="35"/>
    </row>
    <row r="2" ht="15" customHeight="1"/>
    <row r="3" spans="1:4" ht="15" customHeight="1">
      <c r="A3" s="36" t="s">
        <v>244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200</v>
      </c>
      <c r="B5" s="31"/>
      <c r="C5" s="31"/>
      <c r="D5" s="31"/>
      <c r="K5" s="37"/>
      <c r="O5" s="37" t="s">
        <v>48</v>
      </c>
    </row>
    <row r="6" spans="1:15" ht="15.75" customHeight="1">
      <c r="A6" s="299" t="s">
        <v>49</v>
      </c>
      <c r="B6" s="300"/>
      <c r="C6" s="300"/>
      <c r="D6" s="300"/>
      <c r="E6" s="301"/>
      <c r="F6" s="308"/>
      <c r="G6" s="309"/>
      <c r="H6" s="308"/>
      <c r="I6" s="309"/>
      <c r="J6" s="308"/>
      <c r="K6" s="309"/>
      <c r="L6" s="308"/>
      <c r="M6" s="309"/>
      <c r="N6" s="308"/>
      <c r="O6" s="309"/>
    </row>
    <row r="7" spans="1:15" ht="15.75" customHeight="1">
      <c r="A7" s="302"/>
      <c r="B7" s="303"/>
      <c r="C7" s="303"/>
      <c r="D7" s="303"/>
      <c r="E7" s="304"/>
      <c r="F7" s="110" t="s">
        <v>201</v>
      </c>
      <c r="G7" s="38" t="s">
        <v>2</v>
      </c>
      <c r="H7" s="110" t="s">
        <v>201</v>
      </c>
      <c r="I7" s="38" t="s">
        <v>2</v>
      </c>
      <c r="J7" s="110" t="s">
        <v>201</v>
      </c>
      <c r="K7" s="38" t="s">
        <v>2</v>
      </c>
      <c r="L7" s="110" t="s">
        <v>201</v>
      </c>
      <c r="M7" s="38" t="s">
        <v>2</v>
      </c>
      <c r="N7" s="110" t="s">
        <v>201</v>
      </c>
      <c r="O7" s="38" t="s">
        <v>2</v>
      </c>
    </row>
    <row r="8" spans="1:25" ht="15.75" customHeight="1">
      <c r="A8" s="310" t="s">
        <v>83</v>
      </c>
      <c r="B8" s="55" t="s">
        <v>50</v>
      </c>
      <c r="C8" s="56"/>
      <c r="D8" s="56"/>
      <c r="E8" s="93" t="s">
        <v>41</v>
      </c>
      <c r="F8" s="111"/>
      <c r="G8" s="112"/>
      <c r="H8" s="111"/>
      <c r="I8" s="113"/>
      <c r="J8" s="111"/>
      <c r="K8" s="114"/>
      <c r="L8" s="111"/>
      <c r="M8" s="113"/>
      <c r="N8" s="111"/>
      <c r="O8" s="114"/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ht="15.75" customHeight="1">
      <c r="A9" s="311"/>
      <c r="B9" s="8"/>
      <c r="C9" s="30" t="s">
        <v>51</v>
      </c>
      <c r="D9" s="43"/>
      <c r="E9" s="91" t="s">
        <v>42</v>
      </c>
      <c r="F9" s="70"/>
      <c r="G9" s="116"/>
      <c r="H9" s="70"/>
      <c r="I9" s="117"/>
      <c r="J9" s="70"/>
      <c r="K9" s="118"/>
      <c r="L9" s="70"/>
      <c r="M9" s="117"/>
      <c r="N9" s="70"/>
      <c r="O9" s="118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5" ht="15.75" customHeight="1">
      <c r="A10" s="311"/>
      <c r="B10" s="10"/>
      <c r="C10" s="30" t="s">
        <v>52</v>
      </c>
      <c r="D10" s="43"/>
      <c r="E10" s="91" t="s">
        <v>43</v>
      </c>
      <c r="F10" s="70"/>
      <c r="G10" s="116"/>
      <c r="H10" s="70"/>
      <c r="I10" s="117"/>
      <c r="J10" s="119"/>
      <c r="K10" s="120"/>
      <c r="L10" s="70"/>
      <c r="M10" s="117"/>
      <c r="N10" s="70"/>
      <c r="O10" s="118"/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5" ht="15.75" customHeight="1">
      <c r="A11" s="311"/>
      <c r="B11" s="50" t="s">
        <v>53</v>
      </c>
      <c r="C11" s="63"/>
      <c r="D11" s="63"/>
      <c r="E11" s="90" t="s">
        <v>44</v>
      </c>
      <c r="F11" s="121"/>
      <c r="G11" s="122"/>
      <c r="H11" s="121"/>
      <c r="I11" s="123"/>
      <c r="J11" s="121"/>
      <c r="K11" s="124"/>
      <c r="L11" s="121"/>
      <c r="M11" s="123"/>
      <c r="N11" s="121"/>
      <c r="O11" s="124"/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25" ht="15.75" customHeight="1">
      <c r="A12" s="311"/>
      <c r="B12" s="7"/>
      <c r="C12" s="30" t="s">
        <v>54</v>
      </c>
      <c r="D12" s="43"/>
      <c r="E12" s="91" t="s">
        <v>45</v>
      </c>
      <c r="F12" s="70"/>
      <c r="G12" s="116"/>
      <c r="H12" s="121"/>
      <c r="I12" s="117"/>
      <c r="J12" s="121"/>
      <c r="K12" s="118"/>
      <c r="L12" s="70"/>
      <c r="M12" s="117"/>
      <c r="N12" s="70"/>
      <c r="O12" s="118"/>
      <c r="P12" s="115"/>
      <c r="Q12" s="115"/>
      <c r="R12" s="115"/>
      <c r="S12" s="115"/>
      <c r="T12" s="115"/>
      <c r="U12" s="115"/>
      <c r="V12" s="115"/>
      <c r="W12" s="115"/>
      <c r="X12" s="115"/>
      <c r="Y12" s="115"/>
    </row>
    <row r="13" spans="1:25" ht="15.75" customHeight="1">
      <c r="A13" s="311"/>
      <c r="B13" s="8"/>
      <c r="C13" s="52" t="s">
        <v>55</v>
      </c>
      <c r="D13" s="53"/>
      <c r="E13" s="95" t="s">
        <v>46</v>
      </c>
      <c r="F13" s="68"/>
      <c r="G13" s="151"/>
      <c r="H13" s="119"/>
      <c r="I13" s="120"/>
      <c r="J13" s="119"/>
      <c r="K13" s="120"/>
      <c r="L13" s="68"/>
      <c r="M13" s="126"/>
      <c r="N13" s="68"/>
      <c r="O13" s="127"/>
      <c r="P13" s="115"/>
      <c r="Q13" s="115"/>
      <c r="R13" s="115"/>
      <c r="S13" s="115"/>
      <c r="T13" s="115"/>
      <c r="U13" s="115"/>
      <c r="V13" s="115"/>
      <c r="W13" s="115"/>
      <c r="X13" s="115"/>
      <c r="Y13" s="115"/>
    </row>
    <row r="14" spans="1:25" ht="15.75" customHeight="1">
      <c r="A14" s="311"/>
      <c r="B14" s="44" t="s">
        <v>56</v>
      </c>
      <c r="C14" s="43"/>
      <c r="D14" s="43"/>
      <c r="E14" s="91" t="s">
        <v>209</v>
      </c>
      <c r="F14" s="69">
        <f aca="true" t="shared" si="0" ref="F14:O15">F9-F12</f>
        <v>0</v>
      </c>
      <c r="G14" s="128">
        <f t="shared" si="0"/>
        <v>0</v>
      </c>
      <c r="H14" s="69">
        <f t="shared" si="0"/>
        <v>0</v>
      </c>
      <c r="I14" s="128">
        <f t="shared" si="0"/>
        <v>0</v>
      </c>
      <c r="J14" s="69">
        <f t="shared" si="0"/>
        <v>0</v>
      </c>
      <c r="K14" s="128">
        <f t="shared" si="0"/>
        <v>0</v>
      </c>
      <c r="L14" s="69">
        <f t="shared" si="0"/>
        <v>0</v>
      </c>
      <c r="M14" s="128">
        <f t="shared" si="0"/>
        <v>0</v>
      </c>
      <c r="N14" s="69">
        <f t="shared" si="0"/>
        <v>0</v>
      </c>
      <c r="O14" s="128">
        <f t="shared" si="0"/>
        <v>0</v>
      </c>
      <c r="P14" s="115"/>
      <c r="Q14" s="115"/>
      <c r="R14" s="115"/>
      <c r="S14" s="115"/>
      <c r="T14" s="115"/>
      <c r="U14" s="115"/>
      <c r="V14" s="115"/>
      <c r="W14" s="115"/>
      <c r="X14" s="115"/>
      <c r="Y14" s="115"/>
    </row>
    <row r="15" spans="1:25" ht="15.75" customHeight="1">
      <c r="A15" s="311"/>
      <c r="B15" s="44" t="s">
        <v>57</v>
      </c>
      <c r="C15" s="43"/>
      <c r="D15" s="43"/>
      <c r="E15" s="91" t="s">
        <v>210</v>
      </c>
      <c r="F15" s="69">
        <f t="shared" si="0"/>
        <v>0</v>
      </c>
      <c r="G15" s="128">
        <f t="shared" si="0"/>
        <v>0</v>
      </c>
      <c r="H15" s="69">
        <f t="shared" si="0"/>
        <v>0</v>
      </c>
      <c r="I15" s="128">
        <f t="shared" si="0"/>
        <v>0</v>
      </c>
      <c r="J15" s="69">
        <f t="shared" si="0"/>
        <v>0</v>
      </c>
      <c r="K15" s="128">
        <f t="shared" si="0"/>
        <v>0</v>
      </c>
      <c r="L15" s="69">
        <f t="shared" si="0"/>
        <v>0</v>
      </c>
      <c r="M15" s="128">
        <f t="shared" si="0"/>
        <v>0</v>
      </c>
      <c r="N15" s="69">
        <f t="shared" si="0"/>
        <v>0</v>
      </c>
      <c r="O15" s="128">
        <f t="shared" si="0"/>
        <v>0</v>
      </c>
      <c r="P15" s="115"/>
      <c r="Q15" s="115"/>
      <c r="R15" s="115"/>
      <c r="S15" s="115"/>
      <c r="T15" s="115"/>
      <c r="U15" s="115"/>
      <c r="V15" s="115"/>
      <c r="W15" s="115"/>
      <c r="X15" s="115"/>
      <c r="Y15" s="115"/>
    </row>
    <row r="16" spans="1:25" ht="15.75" customHeight="1">
      <c r="A16" s="311"/>
      <c r="B16" s="44" t="s">
        <v>58</v>
      </c>
      <c r="C16" s="43"/>
      <c r="D16" s="43"/>
      <c r="E16" s="91" t="s">
        <v>211</v>
      </c>
      <c r="F16" s="69">
        <f aca="true" t="shared" si="1" ref="F16:O16">F8-F11</f>
        <v>0</v>
      </c>
      <c r="G16" s="128">
        <f t="shared" si="1"/>
        <v>0</v>
      </c>
      <c r="H16" s="69">
        <f t="shared" si="1"/>
        <v>0</v>
      </c>
      <c r="I16" s="128">
        <f t="shared" si="1"/>
        <v>0</v>
      </c>
      <c r="J16" s="69">
        <f t="shared" si="1"/>
        <v>0</v>
      </c>
      <c r="K16" s="128">
        <f t="shared" si="1"/>
        <v>0</v>
      </c>
      <c r="L16" s="69">
        <f t="shared" si="1"/>
        <v>0</v>
      </c>
      <c r="M16" s="128">
        <f t="shared" si="1"/>
        <v>0</v>
      </c>
      <c r="N16" s="69">
        <f t="shared" si="1"/>
        <v>0</v>
      </c>
      <c r="O16" s="128">
        <f t="shared" si="1"/>
        <v>0</v>
      </c>
      <c r="P16" s="115"/>
      <c r="Q16" s="115"/>
      <c r="R16" s="115"/>
      <c r="S16" s="115"/>
      <c r="T16" s="115"/>
      <c r="U16" s="115"/>
      <c r="V16" s="115"/>
      <c r="W16" s="115"/>
      <c r="X16" s="115"/>
      <c r="Y16" s="115"/>
    </row>
    <row r="17" spans="1:25" ht="15.75" customHeight="1">
      <c r="A17" s="311"/>
      <c r="B17" s="44" t="s">
        <v>59</v>
      </c>
      <c r="C17" s="43"/>
      <c r="D17" s="43"/>
      <c r="E17" s="34"/>
      <c r="F17" s="210"/>
      <c r="G17" s="211"/>
      <c r="H17" s="119"/>
      <c r="I17" s="120"/>
      <c r="J17" s="70"/>
      <c r="K17" s="118"/>
      <c r="L17" s="70"/>
      <c r="M17" s="117"/>
      <c r="N17" s="119"/>
      <c r="O17" s="129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5.75" customHeight="1">
      <c r="A18" s="312"/>
      <c r="B18" s="47" t="s">
        <v>60</v>
      </c>
      <c r="C18" s="31"/>
      <c r="D18" s="31"/>
      <c r="E18" s="17"/>
      <c r="F18" s="130"/>
      <c r="G18" s="131"/>
      <c r="H18" s="132"/>
      <c r="I18" s="133"/>
      <c r="J18" s="132"/>
      <c r="K18" s="133"/>
      <c r="L18" s="132"/>
      <c r="M18" s="133"/>
      <c r="N18" s="132"/>
      <c r="O18" s="134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5.75" customHeight="1">
      <c r="A19" s="311" t="s">
        <v>84</v>
      </c>
      <c r="B19" s="50" t="s">
        <v>61</v>
      </c>
      <c r="C19" s="51"/>
      <c r="D19" s="51"/>
      <c r="E19" s="96"/>
      <c r="F19" s="65"/>
      <c r="G19" s="135"/>
      <c r="H19" s="66"/>
      <c r="I19" s="136"/>
      <c r="J19" s="66"/>
      <c r="K19" s="137"/>
      <c r="L19" s="66"/>
      <c r="M19" s="136"/>
      <c r="N19" s="66"/>
      <c r="O19" s="137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5.75" customHeight="1">
      <c r="A20" s="311"/>
      <c r="B20" s="19"/>
      <c r="C20" s="30" t="s">
        <v>62</v>
      </c>
      <c r="D20" s="43"/>
      <c r="E20" s="91"/>
      <c r="F20" s="69"/>
      <c r="G20" s="128"/>
      <c r="H20" s="70"/>
      <c r="I20" s="117"/>
      <c r="J20" s="70"/>
      <c r="K20" s="120"/>
      <c r="L20" s="70"/>
      <c r="M20" s="117"/>
      <c r="N20" s="70"/>
      <c r="O20" s="118"/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ht="15.75" customHeight="1">
      <c r="A21" s="311"/>
      <c r="B21" s="9" t="s">
        <v>63</v>
      </c>
      <c r="C21" s="63"/>
      <c r="D21" s="63"/>
      <c r="E21" s="90" t="s">
        <v>212</v>
      </c>
      <c r="F21" s="138"/>
      <c r="G21" s="139"/>
      <c r="H21" s="121"/>
      <c r="I21" s="123"/>
      <c r="J21" s="121"/>
      <c r="K21" s="124"/>
      <c r="L21" s="121"/>
      <c r="M21" s="123"/>
      <c r="N21" s="121"/>
      <c r="O21" s="124"/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ht="15.75" customHeight="1">
      <c r="A22" s="311"/>
      <c r="B22" s="50" t="s">
        <v>64</v>
      </c>
      <c r="C22" s="51"/>
      <c r="D22" s="51"/>
      <c r="E22" s="96" t="s">
        <v>213</v>
      </c>
      <c r="F22" s="65"/>
      <c r="G22" s="135"/>
      <c r="H22" s="66"/>
      <c r="I22" s="136"/>
      <c r="J22" s="66"/>
      <c r="K22" s="137"/>
      <c r="L22" s="66"/>
      <c r="M22" s="136"/>
      <c r="N22" s="66"/>
      <c r="O22" s="137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25" ht="15.75" customHeight="1">
      <c r="A23" s="311"/>
      <c r="B23" s="7" t="s">
        <v>65</v>
      </c>
      <c r="C23" s="52" t="s">
        <v>66</v>
      </c>
      <c r="D23" s="53"/>
      <c r="E23" s="95"/>
      <c r="F23" s="67"/>
      <c r="G23" s="125"/>
      <c r="H23" s="68"/>
      <c r="I23" s="126"/>
      <c r="J23" s="68"/>
      <c r="K23" s="127"/>
      <c r="L23" s="68"/>
      <c r="M23" s="126"/>
      <c r="N23" s="68"/>
      <c r="O23" s="127"/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25" ht="15.75" customHeight="1">
      <c r="A24" s="311"/>
      <c r="B24" s="44" t="s">
        <v>214</v>
      </c>
      <c r="C24" s="43"/>
      <c r="D24" s="43"/>
      <c r="E24" s="91" t="s">
        <v>264</v>
      </c>
      <c r="F24" s="69">
        <f aca="true" t="shared" si="2" ref="F24:O24">F21-F22</f>
        <v>0</v>
      </c>
      <c r="G24" s="128">
        <f t="shared" si="2"/>
        <v>0</v>
      </c>
      <c r="H24" s="69">
        <f t="shared" si="2"/>
        <v>0</v>
      </c>
      <c r="I24" s="128">
        <f t="shared" si="2"/>
        <v>0</v>
      </c>
      <c r="J24" s="69">
        <f t="shared" si="2"/>
        <v>0</v>
      </c>
      <c r="K24" s="128">
        <f t="shared" si="2"/>
        <v>0</v>
      </c>
      <c r="L24" s="69">
        <f t="shared" si="2"/>
        <v>0</v>
      </c>
      <c r="M24" s="128">
        <f t="shared" si="2"/>
        <v>0</v>
      </c>
      <c r="N24" s="69">
        <f t="shared" si="2"/>
        <v>0</v>
      </c>
      <c r="O24" s="128">
        <f t="shared" si="2"/>
        <v>0</v>
      </c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25" ht="15.75" customHeight="1">
      <c r="A25" s="311"/>
      <c r="B25" s="101" t="s">
        <v>67</v>
      </c>
      <c r="C25" s="53"/>
      <c r="D25" s="53"/>
      <c r="E25" s="313" t="s">
        <v>265</v>
      </c>
      <c r="F25" s="344"/>
      <c r="G25" s="321"/>
      <c r="H25" s="323"/>
      <c r="I25" s="321"/>
      <c r="J25" s="323"/>
      <c r="K25" s="321"/>
      <c r="L25" s="323"/>
      <c r="M25" s="321"/>
      <c r="N25" s="323"/>
      <c r="O25" s="321"/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25" ht="15.75" customHeight="1">
      <c r="A26" s="311"/>
      <c r="B26" s="9" t="s">
        <v>68</v>
      </c>
      <c r="C26" s="63"/>
      <c r="D26" s="63"/>
      <c r="E26" s="314"/>
      <c r="F26" s="345"/>
      <c r="G26" s="322"/>
      <c r="H26" s="324"/>
      <c r="I26" s="322"/>
      <c r="J26" s="324"/>
      <c r="K26" s="322"/>
      <c r="L26" s="324"/>
      <c r="M26" s="322"/>
      <c r="N26" s="324"/>
      <c r="O26" s="322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25" ht="15.75" customHeight="1">
      <c r="A27" s="312"/>
      <c r="B27" s="47" t="s">
        <v>266</v>
      </c>
      <c r="C27" s="31"/>
      <c r="D27" s="31"/>
      <c r="E27" s="92" t="s">
        <v>267</v>
      </c>
      <c r="F27" s="73">
        <f aca="true" t="shared" si="3" ref="F27:O27">F24+F25</f>
        <v>0</v>
      </c>
      <c r="G27" s="140">
        <f t="shared" si="3"/>
        <v>0</v>
      </c>
      <c r="H27" s="73">
        <f t="shared" si="3"/>
        <v>0</v>
      </c>
      <c r="I27" s="140">
        <f t="shared" si="3"/>
        <v>0</v>
      </c>
      <c r="J27" s="73">
        <f t="shared" si="3"/>
        <v>0</v>
      </c>
      <c r="K27" s="140">
        <f t="shared" si="3"/>
        <v>0</v>
      </c>
      <c r="L27" s="73">
        <f t="shared" si="3"/>
        <v>0</v>
      </c>
      <c r="M27" s="140">
        <f t="shared" si="3"/>
        <v>0</v>
      </c>
      <c r="N27" s="73">
        <f t="shared" si="3"/>
        <v>0</v>
      </c>
      <c r="O27" s="140">
        <f t="shared" si="3"/>
        <v>0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25" ht="15.75" customHeight="1">
      <c r="A28" s="13"/>
      <c r="F28" s="115"/>
      <c r="G28" s="115"/>
      <c r="H28" s="115"/>
      <c r="I28" s="115"/>
      <c r="J28" s="115"/>
      <c r="K28" s="115"/>
      <c r="L28" s="141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25" ht="15.75" customHeight="1">
      <c r="A29" s="31"/>
      <c r="F29" s="115"/>
      <c r="G29" s="115"/>
      <c r="H29" s="115"/>
      <c r="I29" s="115"/>
      <c r="J29" s="142"/>
      <c r="K29" s="142"/>
      <c r="L29" s="141"/>
      <c r="M29" s="115"/>
      <c r="N29" s="115"/>
      <c r="O29" s="142" t="s">
        <v>268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42"/>
    </row>
    <row r="30" spans="1:25" ht="15.75" customHeight="1">
      <c r="A30" s="332" t="s">
        <v>69</v>
      </c>
      <c r="B30" s="333"/>
      <c r="C30" s="333"/>
      <c r="D30" s="333"/>
      <c r="E30" s="334"/>
      <c r="F30" s="342" t="s">
        <v>239</v>
      </c>
      <c r="G30" s="343"/>
      <c r="H30" s="342" t="s">
        <v>240</v>
      </c>
      <c r="I30" s="343"/>
      <c r="J30" s="342" t="s">
        <v>241</v>
      </c>
      <c r="K30" s="343"/>
      <c r="L30" s="342" t="s">
        <v>242</v>
      </c>
      <c r="M30" s="343"/>
      <c r="N30" s="346"/>
      <c r="O30" s="347"/>
      <c r="P30" s="143"/>
      <c r="Q30" s="141"/>
      <c r="R30" s="143"/>
      <c r="S30" s="141"/>
      <c r="T30" s="143"/>
      <c r="U30" s="141"/>
      <c r="V30" s="143"/>
      <c r="W30" s="141"/>
      <c r="X30" s="143"/>
      <c r="Y30" s="141"/>
    </row>
    <row r="31" spans="1:25" ht="15.75" customHeight="1">
      <c r="A31" s="335"/>
      <c r="B31" s="336"/>
      <c r="C31" s="336"/>
      <c r="D31" s="336"/>
      <c r="E31" s="337"/>
      <c r="F31" s="110" t="s">
        <v>201</v>
      </c>
      <c r="G31" s="38" t="s">
        <v>2</v>
      </c>
      <c r="H31" s="110" t="s">
        <v>201</v>
      </c>
      <c r="I31" s="38" t="s">
        <v>2</v>
      </c>
      <c r="J31" s="110" t="s">
        <v>201</v>
      </c>
      <c r="K31" s="38" t="s">
        <v>2</v>
      </c>
      <c r="L31" s="110" t="s">
        <v>201</v>
      </c>
      <c r="M31" s="38" t="s">
        <v>2</v>
      </c>
      <c r="N31" s="110" t="s">
        <v>201</v>
      </c>
      <c r="O31" s="209" t="s">
        <v>2</v>
      </c>
      <c r="P31" s="147"/>
      <c r="Q31" s="147"/>
      <c r="R31" s="147"/>
      <c r="S31" s="147"/>
      <c r="T31" s="147"/>
      <c r="U31" s="147"/>
      <c r="V31" s="147"/>
      <c r="W31" s="147"/>
      <c r="X31" s="147"/>
      <c r="Y31" s="147"/>
    </row>
    <row r="32" spans="1:25" ht="15.75" customHeight="1">
      <c r="A32" s="310" t="s">
        <v>85</v>
      </c>
      <c r="B32" s="55" t="s">
        <v>50</v>
      </c>
      <c r="C32" s="56"/>
      <c r="D32" s="56"/>
      <c r="E32" s="15" t="s">
        <v>41</v>
      </c>
      <c r="F32" s="257">
        <v>112</v>
      </c>
      <c r="G32" s="148">
        <v>121.64</v>
      </c>
      <c r="H32" s="253">
        <v>568</v>
      </c>
      <c r="I32" s="113">
        <v>259.253</v>
      </c>
      <c r="J32" s="253">
        <v>116</v>
      </c>
      <c r="K32" s="114">
        <v>116</v>
      </c>
      <c r="L32" s="257">
        <v>0</v>
      </c>
      <c r="M32" s="148">
        <v>0</v>
      </c>
      <c r="N32" s="111"/>
      <c r="O32" s="149"/>
      <c r="P32" s="148"/>
      <c r="Q32" s="148"/>
      <c r="R32" s="148"/>
      <c r="S32" s="148"/>
      <c r="T32" s="150"/>
      <c r="U32" s="150"/>
      <c r="V32" s="148"/>
      <c r="W32" s="148"/>
      <c r="X32" s="150"/>
      <c r="Y32" s="150"/>
    </row>
    <row r="33" spans="1:25" ht="15.75" customHeight="1">
      <c r="A33" s="325"/>
      <c r="B33" s="8"/>
      <c r="C33" s="52" t="s">
        <v>70</v>
      </c>
      <c r="D33" s="53"/>
      <c r="E33" s="99"/>
      <c r="F33" s="254">
        <v>94</v>
      </c>
      <c r="G33" s="151">
        <v>104.149</v>
      </c>
      <c r="H33" s="254">
        <v>563</v>
      </c>
      <c r="I33" s="126">
        <v>259.253</v>
      </c>
      <c r="J33" s="254">
        <v>70</v>
      </c>
      <c r="K33" s="127">
        <v>66</v>
      </c>
      <c r="L33" s="254">
        <v>0</v>
      </c>
      <c r="M33" s="151">
        <v>0</v>
      </c>
      <c r="N33" s="68"/>
      <c r="O33" s="125"/>
      <c r="P33" s="148"/>
      <c r="Q33" s="148"/>
      <c r="R33" s="148"/>
      <c r="S33" s="148"/>
      <c r="T33" s="150"/>
      <c r="U33" s="150"/>
      <c r="V33" s="148"/>
      <c r="W33" s="148"/>
      <c r="X33" s="150"/>
      <c r="Y33" s="150"/>
    </row>
    <row r="34" spans="1:25" ht="15.75" customHeight="1">
      <c r="A34" s="325"/>
      <c r="B34" s="8"/>
      <c r="C34" s="24"/>
      <c r="D34" s="30" t="s">
        <v>71</v>
      </c>
      <c r="E34" s="94"/>
      <c r="F34" s="255">
        <v>94</v>
      </c>
      <c r="G34" s="116">
        <v>104.149</v>
      </c>
      <c r="H34" s="255">
        <v>563</v>
      </c>
      <c r="I34" s="117">
        <v>259.253</v>
      </c>
      <c r="J34" s="255"/>
      <c r="K34" s="118"/>
      <c r="L34" s="255">
        <v>0</v>
      </c>
      <c r="M34" s="116">
        <v>0</v>
      </c>
      <c r="N34" s="70"/>
      <c r="O34" s="128"/>
      <c r="P34" s="148"/>
      <c r="Q34" s="148"/>
      <c r="R34" s="148"/>
      <c r="S34" s="148"/>
      <c r="T34" s="150"/>
      <c r="U34" s="150"/>
      <c r="V34" s="148"/>
      <c r="W34" s="148"/>
      <c r="X34" s="150"/>
      <c r="Y34" s="150"/>
    </row>
    <row r="35" spans="1:25" ht="15.75" customHeight="1">
      <c r="A35" s="325"/>
      <c r="B35" s="10"/>
      <c r="C35" s="62" t="s">
        <v>72</v>
      </c>
      <c r="D35" s="63"/>
      <c r="E35" s="100"/>
      <c r="F35" s="256">
        <v>19</v>
      </c>
      <c r="G35" s="122">
        <v>17.491</v>
      </c>
      <c r="H35" s="256">
        <v>5</v>
      </c>
      <c r="I35" s="123">
        <v>0</v>
      </c>
      <c r="J35" s="261">
        <v>45</v>
      </c>
      <c r="K35" s="153">
        <v>49</v>
      </c>
      <c r="L35" s="256">
        <v>0</v>
      </c>
      <c r="M35" s="122">
        <v>0</v>
      </c>
      <c r="N35" s="121"/>
      <c r="O35" s="139"/>
      <c r="P35" s="148"/>
      <c r="Q35" s="148"/>
      <c r="R35" s="148"/>
      <c r="S35" s="148"/>
      <c r="T35" s="150"/>
      <c r="U35" s="150"/>
      <c r="V35" s="148"/>
      <c r="W35" s="148"/>
      <c r="X35" s="150"/>
      <c r="Y35" s="150"/>
    </row>
    <row r="36" spans="1:25" ht="15.75" customHeight="1">
      <c r="A36" s="325"/>
      <c r="B36" s="50" t="s">
        <v>53</v>
      </c>
      <c r="C36" s="51"/>
      <c r="D36" s="51"/>
      <c r="E36" s="15" t="s">
        <v>42</v>
      </c>
      <c r="F36" s="257">
        <v>37</v>
      </c>
      <c r="G36" s="148">
        <v>39.261</v>
      </c>
      <c r="H36" s="257">
        <v>36</v>
      </c>
      <c r="I36" s="136">
        <v>48.576</v>
      </c>
      <c r="J36" s="257">
        <v>10</v>
      </c>
      <c r="K36" s="137">
        <v>12</v>
      </c>
      <c r="L36" s="257">
        <v>0</v>
      </c>
      <c r="M36" s="148">
        <v>0</v>
      </c>
      <c r="N36" s="66"/>
      <c r="O36" s="135"/>
      <c r="P36" s="148"/>
      <c r="Q36" s="148"/>
      <c r="R36" s="148"/>
      <c r="S36" s="148"/>
      <c r="T36" s="148"/>
      <c r="U36" s="148"/>
      <c r="V36" s="148"/>
      <c r="W36" s="148"/>
      <c r="X36" s="150"/>
      <c r="Y36" s="150"/>
    </row>
    <row r="37" spans="1:25" ht="15.75" customHeight="1">
      <c r="A37" s="325"/>
      <c r="B37" s="8"/>
      <c r="C37" s="30" t="s">
        <v>73</v>
      </c>
      <c r="D37" s="43"/>
      <c r="E37" s="94"/>
      <c r="F37" s="255">
        <v>19</v>
      </c>
      <c r="G37" s="116">
        <v>17.006</v>
      </c>
      <c r="H37" s="255">
        <v>0</v>
      </c>
      <c r="I37" s="117">
        <v>0</v>
      </c>
      <c r="J37" s="255">
        <v>3</v>
      </c>
      <c r="K37" s="118">
        <v>3</v>
      </c>
      <c r="L37" s="255">
        <v>0</v>
      </c>
      <c r="M37" s="116">
        <v>0</v>
      </c>
      <c r="N37" s="70"/>
      <c r="O37" s="128"/>
      <c r="P37" s="148"/>
      <c r="Q37" s="148"/>
      <c r="R37" s="148"/>
      <c r="S37" s="148"/>
      <c r="T37" s="148"/>
      <c r="U37" s="148"/>
      <c r="V37" s="148"/>
      <c r="W37" s="148"/>
      <c r="X37" s="150"/>
      <c r="Y37" s="150"/>
    </row>
    <row r="38" spans="1:25" ht="15.75" customHeight="1">
      <c r="A38" s="325"/>
      <c r="B38" s="10"/>
      <c r="C38" s="30" t="s">
        <v>74</v>
      </c>
      <c r="D38" s="43"/>
      <c r="E38" s="94"/>
      <c r="F38" s="238">
        <v>18</v>
      </c>
      <c r="G38" s="128">
        <v>22.255</v>
      </c>
      <c r="H38" s="255">
        <v>36</v>
      </c>
      <c r="I38" s="117">
        <v>48.576</v>
      </c>
      <c r="J38" s="255">
        <v>7</v>
      </c>
      <c r="K38" s="153">
        <v>9</v>
      </c>
      <c r="L38" s="255">
        <v>0</v>
      </c>
      <c r="M38" s="116">
        <v>0</v>
      </c>
      <c r="N38" s="70"/>
      <c r="O38" s="128"/>
      <c r="P38" s="148"/>
      <c r="Q38" s="148"/>
      <c r="R38" s="150"/>
      <c r="S38" s="150"/>
      <c r="T38" s="148"/>
      <c r="U38" s="148"/>
      <c r="V38" s="148"/>
      <c r="W38" s="148"/>
      <c r="X38" s="150"/>
      <c r="Y38" s="150"/>
    </row>
    <row r="39" spans="1:25" ht="15.75" customHeight="1">
      <c r="A39" s="326"/>
      <c r="B39" s="11" t="s">
        <v>75</v>
      </c>
      <c r="C39" s="12"/>
      <c r="D39" s="12"/>
      <c r="E39" s="98" t="s">
        <v>269</v>
      </c>
      <c r="F39" s="258">
        <v>75</v>
      </c>
      <c r="G39" s="140">
        <v>82.37899999999999</v>
      </c>
      <c r="H39" s="258">
        <v>532</v>
      </c>
      <c r="I39" s="140">
        <v>210.677</v>
      </c>
      <c r="J39" s="258">
        <v>106</v>
      </c>
      <c r="K39" s="140">
        <v>104</v>
      </c>
      <c r="L39" s="258">
        <v>0</v>
      </c>
      <c r="M39" s="140">
        <v>0</v>
      </c>
      <c r="N39" s="73">
        <f>N32-N36</f>
        <v>0</v>
      </c>
      <c r="O39" s="140">
        <f>O32-O36</f>
        <v>0</v>
      </c>
      <c r="P39" s="148"/>
      <c r="Q39" s="148"/>
      <c r="R39" s="148"/>
      <c r="S39" s="148"/>
      <c r="T39" s="148"/>
      <c r="U39" s="148"/>
      <c r="V39" s="148"/>
      <c r="W39" s="148"/>
      <c r="X39" s="150"/>
      <c r="Y39" s="150"/>
    </row>
    <row r="40" spans="1:25" ht="15.75" customHeight="1">
      <c r="A40" s="310" t="s">
        <v>86</v>
      </c>
      <c r="B40" s="50" t="s">
        <v>76</v>
      </c>
      <c r="C40" s="51"/>
      <c r="D40" s="51"/>
      <c r="E40" s="15" t="s">
        <v>44</v>
      </c>
      <c r="F40" s="268">
        <v>270</v>
      </c>
      <c r="G40" s="135">
        <v>235.583</v>
      </c>
      <c r="H40" s="257">
        <v>2478</v>
      </c>
      <c r="I40" s="136">
        <v>1284.235</v>
      </c>
      <c r="J40" s="257"/>
      <c r="K40" s="137"/>
      <c r="L40" s="257">
        <v>346</v>
      </c>
      <c r="M40" s="148">
        <v>90.6</v>
      </c>
      <c r="N40" s="66"/>
      <c r="O40" s="135"/>
      <c r="P40" s="148"/>
      <c r="Q40" s="148"/>
      <c r="R40" s="148"/>
      <c r="S40" s="148"/>
      <c r="T40" s="150"/>
      <c r="U40" s="150"/>
      <c r="V40" s="150"/>
      <c r="W40" s="150"/>
      <c r="X40" s="148"/>
      <c r="Y40" s="148"/>
    </row>
    <row r="41" spans="1:25" ht="15.75" customHeight="1">
      <c r="A41" s="327"/>
      <c r="B41" s="10"/>
      <c r="C41" s="30" t="s">
        <v>77</v>
      </c>
      <c r="D41" s="43"/>
      <c r="E41" s="94"/>
      <c r="F41" s="275">
        <v>158</v>
      </c>
      <c r="G41" s="154">
        <v>20.1</v>
      </c>
      <c r="H41" s="261">
        <v>1625</v>
      </c>
      <c r="I41" s="153">
        <v>562.7</v>
      </c>
      <c r="J41" s="255"/>
      <c r="K41" s="118"/>
      <c r="L41" s="255">
        <v>346</v>
      </c>
      <c r="M41" s="116">
        <v>90.644</v>
      </c>
      <c r="N41" s="70"/>
      <c r="O41" s="128"/>
      <c r="P41" s="150"/>
      <c r="Q41" s="150"/>
      <c r="R41" s="150"/>
      <c r="S41" s="150"/>
      <c r="T41" s="150"/>
      <c r="U41" s="150"/>
      <c r="V41" s="150"/>
      <c r="W41" s="150"/>
      <c r="X41" s="148"/>
      <c r="Y41" s="148"/>
    </row>
    <row r="42" spans="1:25" ht="15.75" customHeight="1">
      <c r="A42" s="327"/>
      <c r="B42" s="50" t="s">
        <v>64</v>
      </c>
      <c r="C42" s="51"/>
      <c r="D42" s="51"/>
      <c r="E42" s="15" t="s">
        <v>45</v>
      </c>
      <c r="F42" s="268">
        <v>357</v>
      </c>
      <c r="G42" s="135">
        <v>293.89</v>
      </c>
      <c r="H42" s="257">
        <v>2797</v>
      </c>
      <c r="I42" s="136">
        <v>1486.988</v>
      </c>
      <c r="J42" s="257">
        <v>126</v>
      </c>
      <c r="K42" s="137">
        <v>103</v>
      </c>
      <c r="L42" s="257">
        <v>346</v>
      </c>
      <c r="M42" s="148">
        <v>90.656</v>
      </c>
      <c r="N42" s="66"/>
      <c r="O42" s="135"/>
      <c r="P42" s="148"/>
      <c r="Q42" s="148"/>
      <c r="R42" s="148"/>
      <c r="S42" s="148"/>
      <c r="T42" s="150"/>
      <c r="U42" s="150"/>
      <c r="V42" s="148"/>
      <c r="W42" s="148"/>
      <c r="X42" s="148"/>
      <c r="Y42" s="148"/>
    </row>
    <row r="43" spans="1:25" ht="15.75" customHeight="1">
      <c r="A43" s="327"/>
      <c r="B43" s="10"/>
      <c r="C43" s="30" t="s">
        <v>78</v>
      </c>
      <c r="D43" s="43"/>
      <c r="E43" s="94"/>
      <c r="F43" s="238">
        <v>246</v>
      </c>
      <c r="G43" s="128">
        <v>271.432</v>
      </c>
      <c r="H43" s="255">
        <v>1690</v>
      </c>
      <c r="I43" s="117">
        <v>399.32500000000005</v>
      </c>
      <c r="J43" s="261">
        <v>105</v>
      </c>
      <c r="K43" s="153">
        <v>103</v>
      </c>
      <c r="L43" s="255">
        <v>336</v>
      </c>
      <c r="M43" s="116">
        <v>77.4</v>
      </c>
      <c r="N43" s="70"/>
      <c r="O43" s="128"/>
      <c r="P43" s="148"/>
      <c r="Q43" s="148"/>
      <c r="R43" s="150"/>
      <c r="S43" s="148"/>
      <c r="T43" s="150"/>
      <c r="U43" s="150"/>
      <c r="V43" s="148"/>
      <c r="W43" s="148"/>
      <c r="X43" s="150"/>
      <c r="Y43" s="150"/>
    </row>
    <row r="44" spans="1:25" ht="15.75" customHeight="1">
      <c r="A44" s="328"/>
      <c r="B44" s="47" t="s">
        <v>75</v>
      </c>
      <c r="C44" s="31"/>
      <c r="D44" s="31"/>
      <c r="E44" s="98" t="s">
        <v>270</v>
      </c>
      <c r="F44" s="259">
        <v>-87</v>
      </c>
      <c r="G44" s="131">
        <v>-58.30699999999999</v>
      </c>
      <c r="H44" s="259">
        <v>-319</v>
      </c>
      <c r="I44" s="131">
        <v>-202.75300000000016</v>
      </c>
      <c r="J44" s="259">
        <v>-126</v>
      </c>
      <c r="K44" s="131">
        <v>-103</v>
      </c>
      <c r="L44" s="259">
        <v>-0.1</v>
      </c>
      <c r="M44" s="131">
        <v>-0.056000000000011596</v>
      </c>
      <c r="N44" s="130">
        <f>N40-N42</f>
        <v>0</v>
      </c>
      <c r="O44" s="131">
        <f>O40-O42</f>
        <v>0</v>
      </c>
      <c r="P44" s="150"/>
      <c r="Q44" s="150"/>
      <c r="R44" s="148"/>
      <c r="S44" s="148"/>
      <c r="T44" s="150"/>
      <c r="U44" s="150"/>
      <c r="V44" s="148"/>
      <c r="W44" s="148"/>
      <c r="X44" s="148"/>
      <c r="Y44" s="148"/>
    </row>
    <row r="45" spans="1:25" ht="15.75" customHeight="1">
      <c r="A45" s="329" t="s">
        <v>87</v>
      </c>
      <c r="B45" s="25" t="s">
        <v>79</v>
      </c>
      <c r="C45" s="20"/>
      <c r="D45" s="20"/>
      <c r="E45" s="97" t="s">
        <v>271</v>
      </c>
      <c r="F45" s="260">
        <v>-12</v>
      </c>
      <c r="G45" s="156">
        <v>24.072000000000003</v>
      </c>
      <c r="H45" s="260">
        <v>213</v>
      </c>
      <c r="I45" s="156">
        <v>7.923999999999836</v>
      </c>
      <c r="J45" s="260">
        <v>-20</v>
      </c>
      <c r="K45" s="156">
        <v>1</v>
      </c>
      <c r="L45" s="260">
        <v>-0.1</v>
      </c>
      <c r="M45" s="156">
        <v>-0.056000000000011596</v>
      </c>
      <c r="N45" s="155">
        <f>N39+N44</f>
        <v>0</v>
      </c>
      <c r="O45" s="156">
        <f>O39+O44</f>
        <v>0</v>
      </c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spans="1:25" ht="15.75" customHeight="1">
      <c r="A46" s="330"/>
      <c r="B46" s="44" t="s">
        <v>80</v>
      </c>
      <c r="C46" s="43"/>
      <c r="D46" s="43"/>
      <c r="E46" s="43"/>
      <c r="F46" s="275"/>
      <c r="G46" s="154"/>
      <c r="H46" s="261"/>
      <c r="I46" s="153"/>
      <c r="J46" s="261"/>
      <c r="K46" s="153"/>
      <c r="L46" s="255"/>
      <c r="M46" s="116"/>
      <c r="N46" s="152"/>
      <c r="O46" s="129"/>
      <c r="P46" s="150"/>
      <c r="Q46" s="150"/>
      <c r="R46" s="150"/>
      <c r="S46" s="150"/>
      <c r="T46" s="150"/>
      <c r="U46" s="150"/>
      <c r="V46" s="150"/>
      <c r="W46" s="150"/>
      <c r="X46" s="150"/>
      <c r="Y46" s="150"/>
    </row>
    <row r="47" spans="1:25" ht="15.75" customHeight="1">
      <c r="A47" s="330"/>
      <c r="B47" s="44" t="s">
        <v>81</v>
      </c>
      <c r="C47" s="43"/>
      <c r="D47" s="43"/>
      <c r="E47" s="43"/>
      <c r="F47" s="255">
        <v>47</v>
      </c>
      <c r="G47" s="116">
        <v>58.394</v>
      </c>
      <c r="H47" s="255">
        <v>542</v>
      </c>
      <c r="I47" s="117">
        <v>328.863</v>
      </c>
      <c r="J47" s="255"/>
      <c r="K47" s="118"/>
      <c r="L47" s="255">
        <v>3</v>
      </c>
      <c r="M47" s="116">
        <v>2.984</v>
      </c>
      <c r="N47" s="70"/>
      <c r="O47" s="128"/>
      <c r="P47" s="148"/>
      <c r="Q47" s="148"/>
      <c r="R47" s="148"/>
      <c r="S47" s="148"/>
      <c r="T47" s="148"/>
      <c r="U47" s="148"/>
      <c r="V47" s="148"/>
      <c r="W47" s="148"/>
      <c r="X47" s="148"/>
      <c r="Y47" s="148"/>
    </row>
    <row r="48" spans="1:25" ht="15.75" customHeight="1">
      <c r="A48" s="331"/>
      <c r="B48" s="47" t="s">
        <v>82</v>
      </c>
      <c r="C48" s="31"/>
      <c r="D48" s="31"/>
      <c r="E48" s="31"/>
      <c r="F48" s="262">
        <v>47</v>
      </c>
      <c r="G48" s="157">
        <v>58.394</v>
      </c>
      <c r="H48" s="262">
        <v>492</v>
      </c>
      <c r="I48" s="158">
        <v>233.35399999999998</v>
      </c>
      <c r="J48" s="262"/>
      <c r="K48" s="159"/>
      <c r="L48" s="262">
        <v>3</v>
      </c>
      <c r="M48" s="157">
        <v>2.984</v>
      </c>
      <c r="N48" s="74"/>
      <c r="O48" s="140"/>
      <c r="P48" s="148"/>
      <c r="Q48" s="148"/>
      <c r="R48" s="148"/>
      <c r="S48" s="148"/>
      <c r="T48" s="148"/>
      <c r="U48" s="148"/>
      <c r="V48" s="148"/>
      <c r="W48" s="148"/>
      <c r="X48" s="148"/>
      <c r="Y48" s="148"/>
    </row>
    <row r="49" spans="1:15" ht="15.75" customHeight="1">
      <c r="A49" s="13" t="s">
        <v>272</v>
      </c>
      <c r="O49" s="6"/>
    </row>
    <row r="50" spans="1:15" ht="15.75" customHeight="1">
      <c r="A50" s="13"/>
      <c r="O50" s="8"/>
    </row>
  </sheetData>
  <sheetProtection/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A6:E7"/>
    <mergeCell ref="F6:G6"/>
    <mergeCell ref="H6:I6"/>
    <mergeCell ref="J6:K6"/>
    <mergeCell ref="L6:M6"/>
    <mergeCell ref="N6:O6"/>
  </mergeCells>
  <printOptions horizontalCentered="1"/>
  <pageMargins left="0.7874015748031497" right="0.2755905511811024" top="0.3937007874015748" bottom="0.35433070866141736" header="0.1968503937007874" footer="0.1968503937007874"/>
  <pageSetup horizontalDpi="300" verticalDpi="300" orientation="landscape" paperSize="9" scale="73" r:id="rId1"/>
  <headerFooter alignWithMargins="0">
    <oddHeader>&amp;R&amp;"明朝,斜体"&amp;9都道府県－4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8.796875" defaultRowHeight="14.25"/>
  <cols>
    <col min="1" max="2" width="3.59765625" style="2" customWidth="1"/>
    <col min="3" max="3" width="21.3984375" style="2" customWidth="1"/>
    <col min="4" max="4" width="20" style="2" customWidth="1"/>
    <col min="5" max="14" width="12.59765625" style="2" customWidth="1"/>
    <col min="15" max="16384" width="9" style="2" customWidth="1"/>
  </cols>
  <sheetData>
    <row r="1" spans="1:4" ht="33.75" customHeight="1">
      <c r="A1" s="160" t="s">
        <v>0</v>
      </c>
      <c r="B1" s="160"/>
      <c r="C1" s="212" t="s">
        <v>243</v>
      </c>
      <c r="D1" s="213"/>
    </row>
    <row r="2" ht="14.25"/>
    <row r="3" spans="1:10" ht="15" customHeight="1">
      <c r="A3" s="36" t="s">
        <v>273</v>
      </c>
      <c r="B3" s="36"/>
      <c r="C3" s="36"/>
      <c r="D3" s="36"/>
      <c r="E3" s="36"/>
      <c r="F3" s="36"/>
      <c r="I3" s="36"/>
      <c r="J3" s="36"/>
    </row>
    <row r="4" spans="1:10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14"/>
      <c r="B5" s="214" t="s">
        <v>202</v>
      </c>
      <c r="C5" s="214"/>
      <c r="D5" s="214"/>
      <c r="H5" s="37"/>
      <c r="L5" s="37"/>
      <c r="N5" s="37" t="s">
        <v>142</v>
      </c>
    </row>
    <row r="6" spans="1:14" ht="15" customHeight="1">
      <c r="A6" s="215"/>
      <c r="B6" s="216"/>
      <c r="C6" s="216"/>
      <c r="D6" s="216"/>
      <c r="E6" s="348" t="s">
        <v>274</v>
      </c>
      <c r="F6" s="349"/>
      <c r="G6" s="348" t="s">
        <v>275</v>
      </c>
      <c r="H6" s="349"/>
      <c r="I6" s="263" t="s">
        <v>276</v>
      </c>
      <c r="J6" s="264"/>
      <c r="K6" s="350" t="s">
        <v>277</v>
      </c>
      <c r="L6" s="351"/>
      <c r="M6" s="352"/>
      <c r="N6" s="353"/>
    </row>
    <row r="7" spans="1:14" ht="15" customHeight="1">
      <c r="A7" s="59"/>
      <c r="B7" s="60"/>
      <c r="C7" s="60"/>
      <c r="D7" s="60"/>
      <c r="E7" s="217" t="s">
        <v>201</v>
      </c>
      <c r="F7" s="218" t="s">
        <v>2</v>
      </c>
      <c r="G7" s="217" t="s">
        <v>201</v>
      </c>
      <c r="H7" s="218" t="s">
        <v>2</v>
      </c>
      <c r="I7" s="217" t="s">
        <v>201</v>
      </c>
      <c r="J7" s="218" t="s">
        <v>2</v>
      </c>
      <c r="K7" s="217" t="s">
        <v>201</v>
      </c>
      <c r="L7" s="218" t="s">
        <v>2</v>
      </c>
      <c r="M7" s="217" t="s">
        <v>201</v>
      </c>
      <c r="N7" s="218" t="s">
        <v>2</v>
      </c>
    </row>
    <row r="8" spans="1:14" ht="18" customHeight="1">
      <c r="A8" s="292" t="s">
        <v>143</v>
      </c>
      <c r="B8" s="219" t="s">
        <v>144</v>
      </c>
      <c r="C8" s="220"/>
      <c r="D8" s="220"/>
      <c r="E8" s="276">
        <v>1</v>
      </c>
      <c r="F8" s="222">
        <v>1</v>
      </c>
      <c r="G8" s="276">
        <v>1</v>
      </c>
      <c r="H8" s="223">
        <v>1</v>
      </c>
      <c r="I8" s="276">
        <v>16</v>
      </c>
      <c r="J8" s="222">
        <v>16</v>
      </c>
      <c r="K8" s="276">
        <v>2</v>
      </c>
      <c r="L8" s="223">
        <v>4</v>
      </c>
      <c r="M8" s="221"/>
      <c r="N8" s="223"/>
    </row>
    <row r="9" spans="1:14" ht="18" customHeight="1">
      <c r="A9" s="293"/>
      <c r="B9" s="292" t="s">
        <v>145</v>
      </c>
      <c r="C9" s="178" t="s">
        <v>146</v>
      </c>
      <c r="D9" s="179"/>
      <c r="E9" s="277">
        <v>1015</v>
      </c>
      <c r="F9" s="225">
        <v>1015</v>
      </c>
      <c r="G9" s="277">
        <v>20</v>
      </c>
      <c r="H9" s="226">
        <v>20</v>
      </c>
      <c r="I9" s="277">
        <v>10</v>
      </c>
      <c r="J9" s="225">
        <v>10</v>
      </c>
      <c r="K9" s="277">
        <v>440</v>
      </c>
      <c r="L9" s="226">
        <v>166</v>
      </c>
      <c r="M9" s="224"/>
      <c r="N9" s="226"/>
    </row>
    <row r="10" spans="1:14" ht="18" customHeight="1">
      <c r="A10" s="293"/>
      <c r="B10" s="293"/>
      <c r="C10" s="44" t="s">
        <v>147</v>
      </c>
      <c r="D10" s="43"/>
      <c r="E10" s="278">
        <v>1015</v>
      </c>
      <c r="F10" s="228">
        <v>1015</v>
      </c>
      <c r="G10" s="278">
        <v>20</v>
      </c>
      <c r="H10" s="229">
        <v>20</v>
      </c>
      <c r="I10" s="278">
        <v>5</v>
      </c>
      <c r="J10" s="228">
        <v>5</v>
      </c>
      <c r="K10" s="278">
        <v>140</v>
      </c>
      <c r="L10" s="229">
        <v>150</v>
      </c>
      <c r="M10" s="227"/>
      <c r="N10" s="229"/>
    </row>
    <row r="11" spans="1:14" ht="18" customHeight="1">
      <c r="A11" s="293"/>
      <c r="B11" s="293"/>
      <c r="C11" s="44" t="s">
        <v>148</v>
      </c>
      <c r="D11" s="43"/>
      <c r="E11" s="278"/>
      <c r="F11" s="228"/>
      <c r="G11" s="278"/>
      <c r="H11" s="229"/>
      <c r="I11" s="278">
        <v>1</v>
      </c>
      <c r="J11" s="228">
        <v>1</v>
      </c>
      <c r="K11" s="285">
        <v>300</v>
      </c>
      <c r="L11" s="229">
        <v>0</v>
      </c>
      <c r="M11" s="227"/>
      <c r="N11" s="229"/>
    </row>
    <row r="12" spans="1:14" ht="18" customHeight="1">
      <c r="A12" s="293"/>
      <c r="B12" s="293"/>
      <c r="C12" s="44" t="s">
        <v>149</v>
      </c>
      <c r="D12" s="43"/>
      <c r="E12" s="278"/>
      <c r="F12" s="228"/>
      <c r="G12" s="278"/>
      <c r="H12" s="229"/>
      <c r="I12" s="278">
        <v>4</v>
      </c>
      <c r="J12" s="228">
        <v>4</v>
      </c>
      <c r="K12" s="278">
        <v>0</v>
      </c>
      <c r="L12" s="229">
        <v>16</v>
      </c>
      <c r="M12" s="227"/>
      <c r="N12" s="229"/>
    </row>
    <row r="13" spans="1:14" ht="18" customHeight="1">
      <c r="A13" s="293"/>
      <c r="B13" s="293"/>
      <c r="C13" s="44" t="s">
        <v>150</v>
      </c>
      <c r="D13" s="43"/>
      <c r="E13" s="278"/>
      <c r="F13" s="228"/>
      <c r="G13" s="278"/>
      <c r="H13" s="229"/>
      <c r="I13" s="278">
        <v>0</v>
      </c>
      <c r="J13" s="228">
        <v>0</v>
      </c>
      <c r="K13" s="278">
        <v>0</v>
      </c>
      <c r="L13" s="229">
        <v>0</v>
      </c>
      <c r="M13" s="227"/>
      <c r="N13" s="229"/>
    </row>
    <row r="14" spans="1:14" ht="18" customHeight="1">
      <c r="A14" s="294"/>
      <c r="B14" s="294"/>
      <c r="C14" s="47" t="s">
        <v>151</v>
      </c>
      <c r="D14" s="31"/>
      <c r="E14" s="279"/>
      <c r="F14" s="231"/>
      <c r="G14" s="279"/>
      <c r="H14" s="232"/>
      <c r="I14" s="279">
        <v>0</v>
      </c>
      <c r="J14" s="231">
        <v>0</v>
      </c>
      <c r="K14" s="279">
        <v>0</v>
      </c>
      <c r="L14" s="232">
        <v>0</v>
      </c>
      <c r="M14" s="230"/>
      <c r="N14" s="232"/>
    </row>
    <row r="15" spans="1:14" ht="18" customHeight="1">
      <c r="A15" s="341" t="s">
        <v>152</v>
      </c>
      <c r="B15" s="292" t="s">
        <v>153</v>
      </c>
      <c r="C15" s="178" t="s">
        <v>154</v>
      </c>
      <c r="D15" s="179"/>
      <c r="E15" s="280">
        <v>2611</v>
      </c>
      <c r="F15" s="234">
        <v>2432</v>
      </c>
      <c r="G15" s="280">
        <v>9408</v>
      </c>
      <c r="H15" s="156">
        <v>3476</v>
      </c>
      <c r="I15" s="280">
        <v>1702.5</v>
      </c>
      <c r="J15" s="234">
        <v>78</v>
      </c>
      <c r="K15" s="280">
        <v>169</v>
      </c>
      <c r="L15" s="156">
        <v>190</v>
      </c>
      <c r="M15" s="233"/>
      <c r="N15" s="156"/>
    </row>
    <row r="16" spans="1:14" ht="18" customHeight="1">
      <c r="A16" s="293"/>
      <c r="B16" s="293"/>
      <c r="C16" s="44" t="s">
        <v>155</v>
      </c>
      <c r="D16" s="43"/>
      <c r="E16" s="255">
        <v>2276</v>
      </c>
      <c r="F16" s="117">
        <v>2408</v>
      </c>
      <c r="G16" s="255">
        <v>4692</v>
      </c>
      <c r="H16" s="128">
        <v>9722</v>
      </c>
      <c r="I16" s="255">
        <v>1172.6</v>
      </c>
      <c r="J16" s="117">
        <v>441</v>
      </c>
      <c r="K16" s="255">
        <v>419</v>
      </c>
      <c r="L16" s="128">
        <v>3</v>
      </c>
      <c r="M16" s="70"/>
      <c r="N16" s="128"/>
    </row>
    <row r="17" spans="1:14" ht="18" customHeight="1">
      <c r="A17" s="293"/>
      <c r="B17" s="293"/>
      <c r="C17" s="44" t="s">
        <v>156</v>
      </c>
      <c r="D17" s="43"/>
      <c r="E17" s="255"/>
      <c r="F17" s="117"/>
      <c r="G17" s="255"/>
      <c r="H17" s="128"/>
      <c r="I17" s="255">
        <v>0</v>
      </c>
      <c r="J17" s="117">
        <v>0</v>
      </c>
      <c r="K17" s="255">
        <v>0</v>
      </c>
      <c r="L17" s="128">
        <v>0.7</v>
      </c>
      <c r="M17" s="70"/>
      <c r="N17" s="128"/>
    </row>
    <row r="18" spans="1:14" ht="18" customHeight="1">
      <c r="A18" s="293"/>
      <c r="B18" s="294"/>
      <c r="C18" s="47" t="s">
        <v>157</v>
      </c>
      <c r="D18" s="31"/>
      <c r="E18" s="258">
        <v>4888</v>
      </c>
      <c r="F18" s="235">
        <v>4840</v>
      </c>
      <c r="G18" s="258">
        <v>14100</v>
      </c>
      <c r="H18" s="235">
        <v>13198</v>
      </c>
      <c r="I18" s="258">
        <f>SUM(I15:I17)</f>
        <v>2875.1</v>
      </c>
      <c r="J18" s="235">
        <v>519</v>
      </c>
      <c r="K18" s="258">
        <v>588</v>
      </c>
      <c r="L18" s="235">
        <v>194</v>
      </c>
      <c r="M18" s="73"/>
      <c r="N18" s="235"/>
    </row>
    <row r="19" spans="1:14" ht="18" customHeight="1">
      <c r="A19" s="293"/>
      <c r="B19" s="292" t="s">
        <v>158</v>
      </c>
      <c r="C19" s="178" t="s">
        <v>159</v>
      </c>
      <c r="D19" s="179"/>
      <c r="E19" s="260">
        <v>451</v>
      </c>
      <c r="F19" s="156">
        <v>451</v>
      </c>
      <c r="G19" s="260">
        <v>206</v>
      </c>
      <c r="H19" s="156">
        <v>743</v>
      </c>
      <c r="I19" s="260">
        <v>1748.3</v>
      </c>
      <c r="J19" s="156">
        <v>68</v>
      </c>
      <c r="K19" s="260">
        <v>2</v>
      </c>
      <c r="L19" s="156">
        <v>1</v>
      </c>
      <c r="M19" s="155"/>
      <c r="N19" s="156"/>
    </row>
    <row r="20" spans="1:14" ht="18" customHeight="1">
      <c r="A20" s="293"/>
      <c r="B20" s="293"/>
      <c r="C20" s="44" t="s">
        <v>160</v>
      </c>
      <c r="D20" s="43"/>
      <c r="E20" s="238">
        <v>961</v>
      </c>
      <c r="F20" s="128">
        <v>954</v>
      </c>
      <c r="G20" s="238">
        <v>152</v>
      </c>
      <c r="H20" s="128">
        <v>136</v>
      </c>
      <c r="I20" s="238">
        <v>1039.2</v>
      </c>
      <c r="J20" s="128">
        <v>372</v>
      </c>
      <c r="K20" s="238">
        <v>0</v>
      </c>
      <c r="L20" s="128">
        <v>0</v>
      </c>
      <c r="M20" s="69"/>
      <c r="N20" s="128"/>
    </row>
    <row r="21" spans="1:14" s="240" customFormat="1" ht="18" customHeight="1">
      <c r="A21" s="293"/>
      <c r="B21" s="293"/>
      <c r="C21" s="236" t="s">
        <v>161</v>
      </c>
      <c r="D21" s="237"/>
      <c r="E21" s="238"/>
      <c r="F21" s="239"/>
      <c r="G21" s="238"/>
      <c r="H21" s="239"/>
      <c r="I21" s="238">
        <v>0</v>
      </c>
      <c r="J21" s="239">
        <v>0</v>
      </c>
      <c r="K21" s="238">
        <v>0</v>
      </c>
      <c r="L21" s="239">
        <v>0</v>
      </c>
      <c r="M21" s="238"/>
      <c r="N21" s="239"/>
    </row>
    <row r="22" spans="1:14" ht="18" customHeight="1">
      <c r="A22" s="293"/>
      <c r="B22" s="294"/>
      <c r="C22" s="11" t="s">
        <v>162</v>
      </c>
      <c r="D22" s="12"/>
      <c r="E22" s="258">
        <v>1412</v>
      </c>
      <c r="F22" s="140">
        <v>1405</v>
      </c>
      <c r="G22" s="258">
        <v>359</v>
      </c>
      <c r="H22" s="140">
        <v>879</v>
      </c>
      <c r="I22" s="258">
        <f>SUM(I19:I21)</f>
        <v>2787.5</v>
      </c>
      <c r="J22" s="140">
        <v>440</v>
      </c>
      <c r="K22" s="258">
        <v>2</v>
      </c>
      <c r="L22" s="140">
        <v>1</v>
      </c>
      <c r="M22" s="73"/>
      <c r="N22" s="140"/>
    </row>
    <row r="23" spans="1:14" ht="18" customHeight="1">
      <c r="A23" s="293"/>
      <c r="B23" s="292" t="s">
        <v>163</v>
      </c>
      <c r="C23" s="178" t="s">
        <v>164</v>
      </c>
      <c r="D23" s="179"/>
      <c r="E23" s="260">
        <v>1015</v>
      </c>
      <c r="F23" s="156">
        <v>1015</v>
      </c>
      <c r="G23" s="260">
        <v>20</v>
      </c>
      <c r="H23" s="156">
        <v>20</v>
      </c>
      <c r="I23" s="260">
        <v>9.6</v>
      </c>
      <c r="J23" s="156">
        <v>10</v>
      </c>
      <c r="K23" s="260">
        <v>676</v>
      </c>
      <c r="L23" s="156">
        <v>236</v>
      </c>
      <c r="M23" s="155"/>
      <c r="N23" s="156"/>
    </row>
    <row r="24" spans="1:14" ht="18" customHeight="1">
      <c r="A24" s="293"/>
      <c r="B24" s="293"/>
      <c r="C24" s="44" t="s">
        <v>165</v>
      </c>
      <c r="D24" s="43"/>
      <c r="E24" s="238">
        <v>2461</v>
      </c>
      <c r="F24" s="128">
        <v>2420</v>
      </c>
      <c r="G24" s="238">
        <v>12354</v>
      </c>
      <c r="H24" s="128">
        <v>11495</v>
      </c>
      <c r="I24" s="238">
        <v>78</v>
      </c>
      <c r="J24" s="128">
        <v>69</v>
      </c>
      <c r="K24" s="238">
        <v>-90</v>
      </c>
      <c r="L24" s="128">
        <v>-43</v>
      </c>
      <c r="M24" s="69"/>
      <c r="N24" s="128"/>
    </row>
    <row r="25" spans="1:14" ht="18" customHeight="1">
      <c r="A25" s="293"/>
      <c r="B25" s="293"/>
      <c r="C25" s="44" t="s">
        <v>166</v>
      </c>
      <c r="D25" s="43"/>
      <c r="E25" s="238"/>
      <c r="F25" s="128"/>
      <c r="G25" s="238">
        <v>1367</v>
      </c>
      <c r="H25" s="128">
        <v>803</v>
      </c>
      <c r="I25" s="238">
        <v>0</v>
      </c>
      <c r="J25" s="128">
        <v>0</v>
      </c>
      <c r="K25" s="238">
        <v>0</v>
      </c>
      <c r="L25" s="128">
        <v>0</v>
      </c>
      <c r="M25" s="69"/>
      <c r="N25" s="128"/>
    </row>
    <row r="26" spans="1:14" ht="18" customHeight="1">
      <c r="A26" s="293"/>
      <c r="B26" s="294"/>
      <c r="C26" s="45" t="s">
        <v>167</v>
      </c>
      <c r="D26" s="46"/>
      <c r="E26" s="281">
        <v>3476</v>
      </c>
      <c r="F26" s="140">
        <v>3435</v>
      </c>
      <c r="G26" s="281">
        <v>13741</v>
      </c>
      <c r="H26" s="140">
        <v>12318</v>
      </c>
      <c r="I26" s="286">
        <f>SUM(I23:I25)</f>
        <v>87.6</v>
      </c>
      <c r="J26" s="140">
        <v>79</v>
      </c>
      <c r="K26" s="281">
        <v>586</v>
      </c>
      <c r="L26" s="140">
        <v>193</v>
      </c>
      <c r="M26" s="71"/>
      <c r="N26" s="140"/>
    </row>
    <row r="27" spans="1:14" ht="18" customHeight="1">
      <c r="A27" s="294"/>
      <c r="B27" s="47" t="s">
        <v>168</v>
      </c>
      <c r="C27" s="31"/>
      <c r="D27" s="31"/>
      <c r="E27" s="282">
        <v>4888</v>
      </c>
      <c r="F27" s="140">
        <v>4840</v>
      </c>
      <c r="G27" s="258">
        <v>14100</v>
      </c>
      <c r="H27" s="140">
        <v>13198</v>
      </c>
      <c r="I27" s="282">
        <v>2875.1</v>
      </c>
      <c r="J27" s="140">
        <v>519</v>
      </c>
      <c r="K27" s="258">
        <v>588</v>
      </c>
      <c r="L27" s="140">
        <v>194</v>
      </c>
      <c r="M27" s="73"/>
      <c r="N27" s="140"/>
    </row>
    <row r="28" spans="1:14" ht="18" customHeight="1">
      <c r="A28" s="292" t="s">
        <v>169</v>
      </c>
      <c r="B28" s="292" t="s">
        <v>170</v>
      </c>
      <c r="C28" s="178" t="s">
        <v>171</v>
      </c>
      <c r="D28" s="241" t="s">
        <v>41</v>
      </c>
      <c r="E28" s="260">
        <v>1474</v>
      </c>
      <c r="F28" s="156">
        <v>1509</v>
      </c>
      <c r="G28" s="260">
        <v>3483</v>
      </c>
      <c r="H28" s="156">
        <v>1506</v>
      </c>
      <c r="I28" s="260">
        <v>317.9</v>
      </c>
      <c r="J28" s="156">
        <v>310</v>
      </c>
      <c r="K28" s="260">
        <v>0</v>
      </c>
      <c r="L28" s="156">
        <v>0</v>
      </c>
      <c r="M28" s="155"/>
      <c r="N28" s="156"/>
    </row>
    <row r="29" spans="1:14" ht="18" customHeight="1">
      <c r="A29" s="293"/>
      <c r="B29" s="293"/>
      <c r="C29" s="44" t="s">
        <v>172</v>
      </c>
      <c r="D29" s="242" t="s">
        <v>42</v>
      </c>
      <c r="E29" s="238">
        <v>1426</v>
      </c>
      <c r="F29" s="128">
        <v>1424</v>
      </c>
      <c r="G29" s="238">
        <v>2101</v>
      </c>
      <c r="H29" s="128">
        <v>740</v>
      </c>
      <c r="I29" s="238">
        <v>277</v>
      </c>
      <c r="J29" s="128">
        <v>295</v>
      </c>
      <c r="K29" s="238">
        <v>0</v>
      </c>
      <c r="L29" s="128">
        <v>0</v>
      </c>
      <c r="M29" s="69"/>
      <c r="N29" s="128"/>
    </row>
    <row r="30" spans="1:14" ht="18" customHeight="1">
      <c r="A30" s="293"/>
      <c r="B30" s="293"/>
      <c r="C30" s="44" t="s">
        <v>173</v>
      </c>
      <c r="D30" s="242" t="s">
        <v>278</v>
      </c>
      <c r="E30" s="238">
        <v>21</v>
      </c>
      <c r="F30" s="128">
        <v>51</v>
      </c>
      <c r="G30" s="255">
        <v>41</v>
      </c>
      <c r="H30" s="128">
        <v>25</v>
      </c>
      <c r="I30" s="238">
        <v>25.7</v>
      </c>
      <c r="J30" s="128">
        <v>25</v>
      </c>
      <c r="K30" s="238">
        <v>44</v>
      </c>
      <c r="L30" s="128">
        <v>42</v>
      </c>
      <c r="M30" s="69"/>
      <c r="N30" s="128"/>
    </row>
    <row r="31" spans="1:15" ht="18" customHeight="1">
      <c r="A31" s="293"/>
      <c r="B31" s="293"/>
      <c r="C31" s="11" t="s">
        <v>174</v>
      </c>
      <c r="D31" s="243" t="s">
        <v>279</v>
      </c>
      <c r="E31" s="258">
        <v>27</v>
      </c>
      <c r="F31" s="235">
        <v>34</v>
      </c>
      <c r="G31" s="258">
        <v>1340</v>
      </c>
      <c r="H31" s="235">
        <f aca="true" t="shared" si="0" ref="H31:N31">H28-H29-H30</f>
        <v>741</v>
      </c>
      <c r="I31" s="258">
        <f t="shared" si="0"/>
        <v>15.199999999999978</v>
      </c>
      <c r="J31" s="244">
        <f t="shared" si="0"/>
        <v>-10</v>
      </c>
      <c r="K31" s="258">
        <f t="shared" si="0"/>
        <v>-44</v>
      </c>
      <c r="L31" s="244">
        <f t="shared" si="0"/>
        <v>-42</v>
      </c>
      <c r="M31" s="73">
        <f t="shared" si="0"/>
        <v>0</v>
      </c>
      <c r="N31" s="235">
        <f t="shared" si="0"/>
        <v>0</v>
      </c>
      <c r="O31" s="7"/>
    </row>
    <row r="32" spans="1:14" ht="18" customHeight="1">
      <c r="A32" s="293"/>
      <c r="B32" s="293"/>
      <c r="C32" s="178" t="s">
        <v>175</v>
      </c>
      <c r="D32" s="241" t="s">
        <v>280</v>
      </c>
      <c r="E32" s="260">
        <v>5</v>
      </c>
      <c r="F32" s="156">
        <v>4</v>
      </c>
      <c r="G32" s="260">
        <v>27</v>
      </c>
      <c r="H32" s="156">
        <v>65</v>
      </c>
      <c r="I32" s="260">
        <v>1.6</v>
      </c>
      <c r="J32" s="156">
        <v>1</v>
      </c>
      <c r="K32" s="260">
        <v>0</v>
      </c>
      <c r="L32" s="156">
        <v>0</v>
      </c>
      <c r="M32" s="155"/>
      <c r="N32" s="156"/>
    </row>
    <row r="33" spans="1:14" ht="18" customHeight="1">
      <c r="A33" s="293"/>
      <c r="B33" s="293"/>
      <c r="C33" s="44" t="s">
        <v>176</v>
      </c>
      <c r="D33" s="242" t="s">
        <v>281</v>
      </c>
      <c r="E33" s="238">
        <v>14</v>
      </c>
      <c r="F33" s="128">
        <v>13</v>
      </c>
      <c r="G33" s="238"/>
      <c r="H33" s="128">
        <v>0</v>
      </c>
      <c r="I33" s="238">
        <v>8.4</v>
      </c>
      <c r="J33" s="128">
        <v>9</v>
      </c>
      <c r="K33" s="238">
        <v>0.7</v>
      </c>
      <c r="L33" s="128">
        <v>0</v>
      </c>
      <c r="M33" s="69"/>
      <c r="N33" s="128"/>
    </row>
    <row r="34" spans="1:14" ht="18" customHeight="1">
      <c r="A34" s="293"/>
      <c r="B34" s="294"/>
      <c r="C34" s="11" t="s">
        <v>177</v>
      </c>
      <c r="D34" s="243" t="s">
        <v>282</v>
      </c>
      <c r="E34" s="258">
        <v>18</v>
      </c>
      <c r="F34" s="140">
        <v>25</v>
      </c>
      <c r="G34" s="258">
        <v>1367</v>
      </c>
      <c r="H34" s="140">
        <f aca="true" t="shared" si="1" ref="H34:N34">H31+H32-H33</f>
        <v>806</v>
      </c>
      <c r="I34" s="258">
        <f t="shared" si="1"/>
        <v>8.399999999999979</v>
      </c>
      <c r="J34" s="140">
        <f t="shared" si="1"/>
        <v>-18</v>
      </c>
      <c r="K34" s="258">
        <f t="shared" si="1"/>
        <v>-44.7</v>
      </c>
      <c r="L34" s="140">
        <f t="shared" si="1"/>
        <v>-42</v>
      </c>
      <c r="M34" s="73">
        <f t="shared" si="1"/>
        <v>0</v>
      </c>
      <c r="N34" s="140">
        <f t="shared" si="1"/>
        <v>0</v>
      </c>
    </row>
    <row r="35" spans="1:14" ht="18" customHeight="1">
      <c r="A35" s="293"/>
      <c r="B35" s="292" t="s">
        <v>178</v>
      </c>
      <c r="C35" s="178" t="s">
        <v>179</v>
      </c>
      <c r="D35" s="241" t="s">
        <v>283</v>
      </c>
      <c r="E35" s="260">
        <v>22</v>
      </c>
      <c r="F35" s="156">
        <v>32</v>
      </c>
      <c r="G35" s="260"/>
      <c r="H35" s="156">
        <v>0</v>
      </c>
      <c r="I35" s="260">
        <v>0</v>
      </c>
      <c r="J35" s="156">
        <v>0</v>
      </c>
      <c r="K35" s="260">
        <v>0</v>
      </c>
      <c r="L35" s="156">
        <v>0</v>
      </c>
      <c r="M35" s="155"/>
      <c r="N35" s="156"/>
    </row>
    <row r="36" spans="1:14" ht="18" customHeight="1">
      <c r="A36" s="293"/>
      <c r="B36" s="293"/>
      <c r="C36" s="44" t="s">
        <v>180</v>
      </c>
      <c r="D36" s="242" t="s">
        <v>284</v>
      </c>
      <c r="E36" s="238">
        <v>0</v>
      </c>
      <c r="F36" s="128">
        <v>0</v>
      </c>
      <c r="G36" s="238"/>
      <c r="H36" s="128">
        <v>3</v>
      </c>
      <c r="I36" s="238">
        <v>0</v>
      </c>
      <c r="J36" s="128">
        <v>0</v>
      </c>
      <c r="K36" s="238">
        <v>0</v>
      </c>
      <c r="L36" s="128">
        <v>0</v>
      </c>
      <c r="M36" s="69"/>
      <c r="N36" s="128"/>
    </row>
    <row r="37" spans="1:14" ht="18" customHeight="1">
      <c r="A37" s="293"/>
      <c r="B37" s="293"/>
      <c r="C37" s="44" t="s">
        <v>181</v>
      </c>
      <c r="D37" s="242" t="s">
        <v>285</v>
      </c>
      <c r="E37" s="238">
        <v>40</v>
      </c>
      <c r="F37" s="128">
        <v>57</v>
      </c>
      <c r="G37" s="238">
        <v>1367</v>
      </c>
      <c r="H37" s="128">
        <f aca="true" t="shared" si="2" ref="H37:N37">H34+H35-H36</f>
        <v>803</v>
      </c>
      <c r="I37" s="238">
        <f t="shared" si="2"/>
        <v>8.399999999999979</v>
      </c>
      <c r="J37" s="128">
        <f t="shared" si="2"/>
        <v>-18</v>
      </c>
      <c r="K37" s="238">
        <f t="shared" si="2"/>
        <v>-44.7</v>
      </c>
      <c r="L37" s="128">
        <f t="shared" si="2"/>
        <v>-42</v>
      </c>
      <c r="M37" s="69">
        <f t="shared" si="2"/>
        <v>0</v>
      </c>
      <c r="N37" s="128">
        <f t="shared" si="2"/>
        <v>0</v>
      </c>
    </row>
    <row r="38" spans="1:14" ht="18" customHeight="1">
      <c r="A38" s="293"/>
      <c r="B38" s="293"/>
      <c r="C38" s="44" t="s">
        <v>182</v>
      </c>
      <c r="D38" s="242" t="s">
        <v>286</v>
      </c>
      <c r="E38" s="238"/>
      <c r="F38" s="128">
        <v>0</v>
      </c>
      <c r="G38" s="238"/>
      <c r="H38" s="128"/>
      <c r="I38" s="238">
        <v>0</v>
      </c>
      <c r="J38" s="128">
        <v>0</v>
      </c>
      <c r="K38" s="238">
        <v>0</v>
      </c>
      <c r="L38" s="128">
        <v>0</v>
      </c>
      <c r="M38" s="69"/>
      <c r="N38" s="128"/>
    </row>
    <row r="39" spans="1:14" ht="18" customHeight="1">
      <c r="A39" s="293"/>
      <c r="B39" s="293"/>
      <c r="C39" s="44" t="s">
        <v>183</v>
      </c>
      <c r="D39" s="242" t="s">
        <v>287</v>
      </c>
      <c r="E39" s="238"/>
      <c r="F39" s="128">
        <v>0</v>
      </c>
      <c r="G39" s="238"/>
      <c r="H39" s="128"/>
      <c r="I39" s="238">
        <v>0</v>
      </c>
      <c r="J39" s="128">
        <v>0</v>
      </c>
      <c r="K39" s="238">
        <v>0</v>
      </c>
      <c r="L39" s="128">
        <v>0</v>
      </c>
      <c r="M39" s="69"/>
      <c r="N39" s="128"/>
    </row>
    <row r="40" spans="1:14" ht="18" customHeight="1">
      <c r="A40" s="293"/>
      <c r="B40" s="293"/>
      <c r="C40" s="44" t="s">
        <v>184</v>
      </c>
      <c r="D40" s="242" t="s">
        <v>288</v>
      </c>
      <c r="E40" s="238"/>
      <c r="F40" s="128">
        <v>0</v>
      </c>
      <c r="G40" s="238"/>
      <c r="H40" s="128"/>
      <c r="I40" s="238">
        <v>0.2</v>
      </c>
      <c r="J40" s="128">
        <v>0.2</v>
      </c>
      <c r="K40" s="238">
        <v>2</v>
      </c>
      <c r="L40" s="128">
        <v>0.8</v>
      </c>
      <c r="M40" s="69"/>
      <c r="N40" s="128"/>
    </row>
    <row r="41" spans="1:14" ht="18" customHeight="1">
      <c r="A41" s="293"/>
      <c r="B41" s="293"/>
      <c r="C41" s="190" t="s">
        <v>185</v>
      </c>
      <c r="D41" s="242" t="s">
        <v>289</v>
      </c>
      <c r="E41" s="238">
        <v>40</v>
      </c>
      <c r="F41" s="128">
        <v>57</v>
      </c>
      <c r="G41" s="238">
        <v>1367</v>
      </c>
      <c r="H41" s="128">
        <f aca="true" t="shared" si="3" ref="H41:N41">H34+H35-H36-H40</f>
        <v>803</v>
      </c>
      <c r="I41" s="238">
        <f t="shared" si="3"/>
        <v>8.19999999999998</v>
      </c>
      <c r="J41" s="128">
        <f t="shared" si="3"/>
        <v>-18.2</v>
      </c>
      <c r="K41" s="238">
        <f t="shared" si="3"/>
        <v>-46.7</v>
      </c>
      <c r="L41" s="128">
        <f t="shared" si="3"/>
        <v>-42.8</v>
      </c>
      <c r="M41" s="69">
        <f t="shared" si="3"/>
        <v>0</v>
      </c>
      <c r="N41" s="128">
        <f t="shared" si="3"/>
        <v>0</v>
      </c>
    </row>
    <row r="42" spans="1:14" ht="18" customHeight="1">
      <c r="A42" s="293"/>
      <c r="B42" s="293"/>
      <c r="C42" s="354" t="s">
        <v>186</v>
      </c>
      <c r="D42" s="355"/>
      <c r="E42" s="255">
        <v>40</v>
      </c>
      <c r="F42" s="116">
        <v>57</v>
      </c>
      <c r="G42" s="255">
        <v>1367</v>
      </c>
      <c r="H42" s="116">
        <f aca="true" t="shared" si="4" ref="H42:N42">H37+H38-H39-H40</f>
        <v>803</v>
      </c>
      <c r="I42" s="255">
        <f t="shared" si="4"/>
        <v>8.19999999999998</v>
      </c>
      <c r="J42" s="116">
        <f t="shared" si="4"/>
        <v>-18.2</v>
      </c>
      <c r="K42" s="255">
        <f t="shared" si="4"/>
        <v>-46.7</v>
      </c>
      <c r="L42" s="116">
        <f t="shared" si="4"/>
        <v>-42.8</v>
      </c>
      <c r="M42" s="70">
        <f t="shared" si="4"/>
        <v>0</v>
      </c>
      <c r="N42" s="128">
        <f t="shared" si="4"/>
        <v>0</v>
      </c>
    </row>
    <row r="43" spans="1:14" ht="18" customHeight="1">
      <c r="A43" s="293"/>
      <c r="B43" s="293"/>
      <c r="C43" s="44" t="s">
        <v>187</v>
      </c>
      <c r="D43" s="242" t="s">
        <v>290</v>
      </c>
      <c r="E43" s="238"/>
      <c r="F43" s="128">
        <v>0</v>
      </c>
      <c r="G43" s="238"/>
      <c r="H43" s="128"/>
      <c r="I43" s="238">
        <v>0</v>
      </c>
      <c r="J43" s="128">
        <v>0</v>
      </c>
      <c r="K43" s="238">
        <v>0</v>
      </c>
      <c r="L43" s="128">
        <v>0</v>
      </c>
      <c r="M43" s="69"/>
      <c r="N43" s="128"/>
    </row>
    <row r="44" spans="1:14" ht="18" customHeight="1">
      <c r="A44" s="294"/>
      <c r="B44" s="294"/>
      <c r="C44" s="11" t="s">
        <v>188</v>
      </c>
      <c r="D44" s="98" t="s">
        <v>291</v>
      </c>
      <c r="E44" s="258">
        <v>40</v>
      </c>
      <c r="F44" s="140">
        <v>57</v>
      </c>
      <c r="G44" s="258">
        <v>1367</v>
      </c>
      <c r="H44" s="140">
        <f aca="true" t="shared" si="5" ref="H44:N44">H41+H43</f>
        <v>803</v>
      </c>
      <c r="I44" s="258">
        <f t="shared" si="5"/>
        <v>8.19999999999998</v>
      </c>
      <c r="J44" s="140">
        <f t="shared" si="5"/>
        <v>-18.2</v>
      </c>
      <c r="K44" s="258">
        <f t="shared" si="5"/>
        <v>-46.7</v>
      </c>
      <c r="L44" s="140">
        <f t="shared" si="5"/>
        <v>-42.8</v>
      </c>
      <c r="M44" s="73">
        <f t="shared" si="5"/>
        <v>0</v>
      </c>
      <c r="N44" s="140">
        <f t="shared" si="5"/>
        <v>0</v>
      </c>
    </row>
    <row r="45" ht="13.5" customHeight="1">
      <c r="A45" s="13" t="s">
        <v>189</v>
      </c>
    </row>
    <row r="46" ht="13.5" customHeight="1">
      <c r="A46" s="13" t="s">
        <v>292</v>
      </c>
    </row>
    <row r="47" ht="13.5">
      <c r="A47" s="245"/>
    </row>
  </sheetData>
  <sheetProtection/>
  <mergeCells count="14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5" r:id="rId3"/>
  <headerFooter alignWithMargins="0">
    <oddHeader>&amp;R&amp;"ｺﾞｼｯｸ,斜体"&amp;9都道府県－5</oddHeader>
  </headerFooter>
  <rowBreaks count="1" manualBreakCount="1">
    <brk id="46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 </cp:lastModifiedBy>
  <cp:lastPrinted>2016-08-19T04:48:37Z</cp:lastPrinted>
  <dcterms:created xsi:type="dcterms:W3CDTF">1999-07-06T05:17:05Z</dcterms:created>
  <dcterms:modified xsi:type="dcterms:W3CDTF">2016-08-22T01:34:12Z</dcterms:modified>
  <cp:category/>
  <cp:version/>
  <cp:contentType/>
  <cp:contentStatus/>
</cp:coreProperties>
</file>