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0245" windowHeight="7875" activeTab="1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'2.公営企業会計予算'!$A$1:$O$93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'4.公営企業会計決算'!$A$1:$O$92</definedName>
    <definedName name="_xlnm.Print_Area" localSheetId="5">'5.三セク決算'!$A$1:$R$46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6" authorId="0">
      <text>
        <r>
          <rPr>
            <b/>
            <sz val="9"/>
            <rFont val="ＭＳ Ｐゴシック"/>
            <family val="3"/>
          </rPr>
          <t>H27.4.1から「皿倉登山鉄道株式会社」に社名変更</t>
        </r>
      </text>
    </comment>
  </commentList>
</comments>
</file>

<file path=xl/sharedStrings.xml><?xml version="1.0" encoding="utf-8"?>
<sst xmlns="http://schemas.openxmlformats.org/spreadsheetml/2006/main" count="685" uniqueCount="330">
  <si>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</si>
  <si>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</si>
  <si>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</si>
  <si>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</si>
  <si>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</si>
  <si>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</si>
  <si>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</si>
  <si>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</si>
  <si>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</si>
  <si>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</si>
  <si>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</si>
  <si>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</si>
  <si>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</si>
  <si>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</si>
  <si>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</si>
  <si>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</si>
  <si>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</si>
  <si>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</si>
  <si>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</si>
  <si>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</si>
  <si>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</si>
  <si>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</si>
  <si>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</si>
  <si>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</si>
  <si>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</si>
  <si>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</si>
  <si>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</si>
  <si>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</si>
  <si>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</si>
  <si>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</si>
  <si>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</si>
  <si>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</si>
  <si>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</si>
  <si>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</si>
  <si>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</si>
  <si>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</si>
  <si>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</si>
  <si>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</si>
  <si>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</si>
  <si>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</si>
  <si>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</si>
  <si>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</si>
  <si>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</si>
  <si>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</si>
  <si>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</si>
  <si>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</si>
  <si>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</si>
  <si>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</si>
  <si>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</si>
  <si>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</si>
  <si>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</si>
  <si>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</si>
  <si>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</si>
  <si>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</si>
  <si>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</si>
  <si>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</si>
  <si>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</si>
  <si>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</si>
  <si>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</si>
  <si>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</si>
  <si>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</si>
  <si>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</si>
  <si>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</si>
  <si>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</si>
  <si>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</si>
  <si>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</si>
  <si>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</si>
  <si>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</si>
  <si>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</si>
  <si>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</si>
  <si>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</si>
  <si>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</si>
  <si>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</si>
  <si>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</si>
  <si>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</si>
  <si>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</si>
  <si>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</si>
  <si>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</si>
  <si>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</si>
  <si>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</si>
  <si>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</si>
  <si>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</si>
  <si>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</si>
  <si>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</si>
  <si>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</si>
  <si>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</si>
  <si>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</si>
  <si>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</si>
  <si>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</si>
  <si>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</si>
  <si>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</si>
  <si>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</si>
  <si>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</si>
  <si>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</si>
  <si>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</si>
  <si>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</si>
  <si>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</si>
  <si>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</si>
  <si>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</si>
  <si>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</si>
  <si>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</si>
  <si>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</si>
  <si>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</si>
  <si>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</si>
  <si>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</si>
  <si>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</si>
  <si>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</si>
  <si>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</si>
  <si>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</si>
  <si>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</si>
  <si>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</si>
  <si>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</si>
  <si>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</si>
  <si>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</si>
  <si>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</si>
  <si>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</si>
  <si>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</si>
  <si>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</si>
  <si>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</si>
  <si>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</si>
  <si>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</si>
  <si>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</si>
  <si>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</si>
  <si>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</si>
  <si>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</si>
  <si>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</si>
  <si>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</si>
  <si>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</si>
  <si>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</si>
  <si>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</si>
  <si>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</si>
  <si>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</si>
  <si>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</si>
  <si>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</si>
  <si>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</si>
  <si>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</si>
  <si>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</si>
  <si>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</si>
  <si>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</si>
  <si>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</si>
  <si>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</si>
  <si>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</si>
  <si>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</si>
  <si>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</si>
  <si>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</si>
  <si>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</si>
  <si>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</si>
  <si>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</si>
  <si>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</si>
  <si>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</si>
  <si>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</si>
  <si>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</si>
  <si>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</si>
  <si>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</si>
  <si>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</si>
  <si>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</si>
  <si>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</si>
  <si>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</si>
  <si>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</si>
  <si>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</si>
  <si>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</si>
  <si>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</si>
  <si>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</si>
  <si>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</si>
  <si>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</si>
  <si>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</si>
  <si>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</si>
  <si>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</si>
  <si>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</si>
  <si>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</si>
  <si>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</si>
  <si>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</si>
  <si>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</si>
  <si>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</si>
  <si>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</si>
  <si>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</si>
  <si>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</si>
  <si>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</si>
  <si>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</si>
  <si>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</si>
  <si>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</si>
  <si>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</si>
  <si>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</si>
  <si>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</si>
  <si>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</si>
  <si>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</si>
  <si>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</si>
  <si>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</si>
  <si>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</si>
  <si>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</si>
  <si>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</si>
  <si>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</si>
  <si>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</si>
  <si>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</si>
  <si>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</si>
  <si>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</si>
  <si>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</si>
  <si>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</si>
  <si>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</si>
  <si>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</si>
  <si>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</si>
  <si>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</si>
  <si>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</si>
  <si>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</si>
  <si>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</si>
  <si>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</si>
  <si>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</si>
  <si>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</si>
  <si>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</si>
  <si>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</si>
  <si>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</si>
  <si>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</si>
  <si>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</si>
  <si>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</si>
  <si>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</si>
  <si>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</si>
  <si>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</si>
  <si>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</si>
  <si>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</si>
  <si>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</si>
  <si>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</si>
  <si>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</si>
  <si>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</si>
  <si>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</si>
  <si>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</si>
  <si>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</si>
  <si>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</si>
  <si>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</si>
  <si>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</si>
  <si>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</si>
  <si>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</si>
  <si>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</si>
  <si>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</si>
  <si>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</si>
  <si>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</si>
  <si>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</si>
  <si>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</si>
  <si>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</si>
  <si>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</si>
  <si>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</si>
  <si>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</si>
  <si>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</si>
  <si>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</si>
  <si>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</si>
  <si>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</si>
  <si>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</si>
  <si>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</si>
  <si>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</si>
  <si>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</si>
  <si>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</si>
  <si>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</si>
  <si>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</si>
  <si>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</si>
  <si>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</si>
  <si>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</si>
  <si>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</si>
  <si>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</si>
  <si>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</si>
  <si>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</si>
  <si>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</si>
  <si>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</si>
  <si>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</si>
  <si>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</si>
  <si>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</si>
  <si>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</si>
  <si>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</si>
  <si>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</si>
  <si>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</si>
  <si>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</si>
  <si>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</si>
  <si>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</si>
  <si>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</si>
  <si>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</si>
  <si>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</si>
  <si>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</si>
  <si>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</si>
  <si>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</si>
  <si>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</si>
  <si>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</si>
  <si>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28年度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</si>
  <si>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</si>
  <si>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</si>
  <si>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</si>
  <si>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</si>
  <si>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</si>
  <si>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</si>
  <si>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 xml:space="preserve"> （注1）平成22～26年度は平成22年国勢調査を基に計上している。 </t>
  </si>
  <si>
    <t>上水道事業会計</t>
  </si>
  <si>
    <t>上水道事業会計</t>
  </si>
  <si>
    <t>工業用水道事業会計</t>
  </si>
  <si>
    <t>工業用水道事業会計</t>
  </si>
  <si>
    <t>交通事業会計</t>
  </si>
  <si>
    <t>交通事業会計</t>
  </si>
  <si>
    <t>病院事業会計</t>
  </si>
  <si>
    <t>病院事業会計</t>
  </si>
  <si>
    <t>下水道事業会計</t>
  </si>
  <si>
    <t>下水道事業会計</t>
  </si>
  <si>
    <t>食肉センター特別会計</t>
  </si>
  <si>
    <t>食肉センター特別会計</t>
  </si>
  <si>
    <t>渡船特別会計</t>
  </si>
  <si>
    <t>渡船特別会計</t>
  </si>
  <si>
    <t>廃棄物発電特別会計</t>
  </si>
  <si>
    <t>廃棄物発電特別会計</t>
  </si>
  <si>
    <t>港湾整備特別会計</t>
  </si>
  <si>
    <t>港湾整備特別会計</t>
  </si>
  <si>
    <t>卸売市場特別会計</t>
  </si>
  <si>
    <t>卸売市場特別会計</t>
  </si>
  <si>
    <t>産業用地整備特別会計</t>
  </si>
  <si>
    <t>産業用地整備特別会計</t>
  </si>
  <si>
    <t>駐車場特別会計</t>
  </si>
  <si>
    <t>駐車場特別会計</t>
  </si>
  <si>
    <t>漁業集落排水特別会計</t>
  </si>
  <si>
    <t>漁業集落排水特別会計</t>
  </si>
  <si>
    <t>空港関連用地整備特別会計</t>
  </si>
  <si>
    <t>空港関連用地整備特別会計</t>
  </si>
  <si>
    <t>市民太陽光発電所特別会計</t>
  </si>
  <si>
    <t>市民太陽光発電所特別会計</t>
  </si>
  <si>
    <t>学術研究都市土地区画整理</t>
  </si>
  <si>
    <t>学術研究都市土地区画整理</t>
  </si>
  <si>
    <t>埋立地造成特別会計</t>
  </si>
  <si>
    <t>北九州市土地開発公社</t>
  </si>
  <si>
    <t>北九州埠頭株式会社</t>
  </si>
  <si>
    <t>北九州市住宅供給公社</t>
  </si>
  <si>
    <t>北九州高速鉄道株式会社</t>
  </si>
  <si>
    <t>福岡北九州高速道路公社</t>
  </si>
  <si>
    <t>北九州市道路公社</t>
  </si>
  <si>
    <t>-</t>
  </si>
  <si>
    <t>皿倉登山鉄道株式会社</t>
  </si>
  <si>
    <t>北九州市</t>
  </si>
  <si>
    <t>北九州市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</si>
</sst>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13" fillId="0" borderId="0" xfId="61" applyFont="1" applyBorder="1" applyAlignment="1">
      <alignment vertical="center"/>
      <protection/>
    </xf>
    <xf numFmtId="215" fontId="0" fillId="0" borderId="74" xfId="48" applyNumberFormat="1" applyFont="1" applyBorder="1" applyAlignment="1">
      <alignment vertical="center"/>
    </xf>
    <xf numFmtId="0" fontId="0" fillId="33" borderId="61" xfId="0" applyNumberFormat="1" applyFill="1" applyBorder="1" applyAlignment="1">
      <alignment horizontal="center" vertical="center"/>
    </xf>
    <xf numFmtId="203" fontId="0" fillId="33" borderId="35" xfId="0" applyNumberFormat="1" applyFont="1" applyFill="1" applyBorder="1" applyAlignment="1">
      <alignment horizontal="center" vertical="center"/>
    </xf>
    <xf numFmtId="41" fontId="0" fillId="33" borderId="23" xfId="0" applyNumberFormat="1" applyFill="1" applyBorder="1" applyAlignment="1">
      <alignment horizontal="centerContinuous" vertical="center"/>
    </xf>
    <xf numFmtId="41" fontId="0" fillId="33" borderId="15" xfId="0" applyNumberFormat="1" applyFill="1" applyBorder="1" applyAlignment="1">
      <alignment horizontal="centerContinuous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2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79" xfId="0" applyNumberFormat="1" applyFont="1" applyFill="1" applyBorder="1" applyAlignment="1">
      <alignment horizontal="center" vertical="center"/>
    </xf>
    <xf numFmtId="203" fontId="0" fillId="33" borderId="23" xfId="0" applyNumberFormat="1" applyFont="1" applyFill="1" applyBorder="1" applyAlignment="1">
      <alignment horizontal="center" vertical="center"/>
    </xf>
    <xf numFmtId="203" fontId="0" fillId="33" borderId="79" xfId="0" applyNumberFormat="1" applyFont="1" applyFill="1" applyBorder="1" applyAlignment="1">
      <alignment horizontal="center" vertical="center"/>
    </xf>
    <xf numFmtId="217" fontId="10" fillId="0" borderId="85" xfId="48" applyNumberFormat="1" applyFont="1" applyBorder="1" applyAlignment="1">
      <alignment vertical="center" textRotation="255"/>
    </xf>
    <xf numFmtId="0" fontId="13" fillId="0" borderId="86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6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203" fontId="0" fillId="33" borderId="79" xfId="0" applyNumberFormat="1" applyFont="1" applyFill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203" fontId="0" fillId="33" borderId="23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41" fontId="0" fillId="33" borderId="23" xfId="0" applyNumberFormat="1" applyFill="1" applyBorder="1" applyAlignment="1">
      <alignment horizontal="center" vertical="center"/>
    </xf>
    <xf numFmtId="41" fontId="0" fillId="33" borderId="7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18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F26" sqref="F26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99" t="s">
        <v>0</v>
      </c>
      <c r="B1" s="299"/>
      <c r="C1" s="299"/>
      <c r="D1" s="299"/>
      <c r="E1" s="76" t="s">
        <v>328</v>
      </c>
      <c r="F1" s="2"/>
      <c r="AA1" s="315" t="s">
        <v>105</v>
      </c>
      <c r="AB1" s="315"/>
    </row>
    <row r="2" spans="27:37" ht="13.5">
      <c r="AA2" s="314" t="s">
        <v>106</v>
      </c>
      <c r="AB2" s="314"/>
      <c r="AC2" s="308" t="s">
        <v>107</v>
      </c>
      <c r="AD2" s="305" t="s">
        <v>108</v>
      </c>
      <c r="AE2" s="316"/>
      <c r="AF2" s="317"/>
      <c r="AG2" s="314" t="s">
        <v>109</v>
      </c>
      <c r="AH2" s="314" t="s">
        <v>110</v>
      </c>
      <c r="AI2" s="314" t="s">
        <v>111</v>
      </c>
      <c r="AJ2" s="314" t="s">
        <v>112</v>
      </c>
      <c r="AK2" s="314" t="s">
        <v>113</v>
      </c>
    </row>
    <row r="3" spans="1:37" ht="14.25">
      <c r="A3" s="22" t="s">
        <v>104</v>
      </c>
      <c r="AA3" s="314"/>
      <c r="AB3" s="314"/>
      <c r="AC3" s="310"/>
      <c r="AD3" s="171"/>
      <c r="AE3" s="170" t="s">
        <v>126</v>
      </c>
      <c r="AF3" s="170" t="s">
        <v>127</v>
      </c>
      <c r="AG3" s="314"/>
      <c r="AH3" s="314"/>
      <c r="AI3" s="314"/>
      <c r="AJ3" s="314"/>
      <c r="AK3" s="314"/>
    </row>
    <row r="4" spans="27:38" ht="13.5">
      <c r="AA4" s="308" t="str">
        <f>E1</f>
        <v>北九州市</v>
      </c>
      <c r="AB4" s="172" t="s">
        <v>114</v>
      </c>
      <c r="AC4" s="173">
        <f>F22</f>
        <v>557147</v>
      </c>
      <c r="AD4" s="173">
        <f>F9</f>
        <v>157443</v>
      </c>
      <c r="AE4" s="173">
        <f>F10</f>
        <v>59550</v>
      </c>
      <c r="AF4" s="173">
        <f>F13</f>
        <v>68822</v>
      </c>
      <c r="AG4" s="173">
        <f>F14</f>
        <v>3228</v>
      </c>
      <c r="AH4" s="173">
        <f>F15</f>
        <v>47000</v>
      </c>
      <c r="AI4" s="173">
        <f>F17</f>
        <v>98250</v>
      </c>
      <c r="AJ4" s="173">
        <f>F20</f>
        <v>68310</v>
      </c>
      <c r="AK4" s="173">
        <f>F21</f>
        <v>134886</v>
      </c>
      <c r="AL4" s="174"/>
    </row>
    <row r="5" spans="1:37" ht="13.5">
      <c r="A5" s="21" t="s">
        <v>276</v>
      </c>
      <c r="AA5" s="309"/>
      <c r="AB5" s="172" t="s">
        <v>115</v>
      </c>
      <c r="AC5" s="175"/>
      <c r="AD5" s="175">
        <f>G9</f>
        <v>28.25878987053686</v>
      </c>
      <c r="AE5" s="175">
        <f>G10</f>
        <v>10.68838206074878</v>
      </c>
      <c r="AF5" s="175">
        <f>G13</f>
        <v>12.35257481418728</v>
      </c>
      <c r="AG5" s="175">
        <f>G14</f>
        <v>0.5793803071720749</v>
      </c>
      <c r="AH5" s="175">
        <f>G15</f>
        <v>8.435834707895761</v>
      </c>
      <c r="AI5" s="175">
        <f>G17</f>
        <v>17.63448425639912</v>
      </c>
      <c r="AJ5" s="175">
        <f>G20</f>
        <v>12.26067806162467</v>
      </c>
      <c r="AK5" s="175">
        <f>G21</f>
        <v>24.21012766828144</v>
      </c>
    </row>
    <row r="6" spans="1:37" ht="14.25">
      <c r="A6" s="3"/>
      <c r="G6" s="303" t="s">
        <v>128</v>
      </c>
      <c r="H6" s="304"/>
      <c r="I6" s="304"/>
      <c r="AA6" s="310"/>
      <c r="AB6" s="172" t="s">
        <v>116</v>
      </c>
      <c r="AC6" s="175">
        <f>I22</f>
        <v>-6.166770243346253</v>
      </c>
      <c r="AD6" s="175">
        <f>I9</f>
        <v>0.4465909163407611</v>
      </c>
      <c r="AE6" s="175">
        <f>I10</f>
        <v>-0.4995906364350322</v>
      </c>
      <c r="AF6" s="175">
        <f>I13</f>
        <v>1.0364672030066302</v>
      </c>
      <c r="AG6" s="175">
        <f>I14</f>
        <v>-0.7074746231928608</v>
      </c>
      <c r="AH6" s="175">
        <f>I15</f>
        <v>5.617977528089879</v>
      </c>
      <c r="AI6" s="175">
        <f>I17</f>
        <v>0.8612990319368352</v>
      </c>
      <c r="AJ6" s="175">
        <f>I20</f>
        <v>-36.35990981758557</v>
      </c>
      <c r="AK6" s="175">
        <f>I21</f>
        <v>-1.1447584427767388</v>
      </c>
    </row>
    <row r="7" spans="1:9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00" t="s">
        <v>80</v>
      </c>
      <c r="B9" s="300" t="s">
        <v>81</v>
      </c>
      <c r="C9" s="47" t="s">
        <v>3</v>
      </c>
      <c r="D9" s="48"/>
      <c r="E9" s="49"/>
      <c r="F9" s="77">
        <v>157443</v>
      </c>
      <c r="G9" s="78">
        <f aca="true" t="shared" si="0" ref="G9:G22">F9/$F$22*100</f>
        <v>28.25878987053686</v>
      </c>
      <c r="H9" s="79">
        <v>156743</v>
      </c>
      <c r="I9" s="80">
        <f aca="true" t="shared" si="1" ref="I9:I21">(F9/H9-1)*100</f>
        <v>0.4465909163407611</v>
      </c>
      <c r="AA9" s="311" t="s">
        <v>105</v>
      </c>
      <c r="AB9" s="312"/>
      <c r="AC9" s="313" t="s">
        <v>117</v>
      </c>
    </row>
    <row r="10" spans="1:37" ht="18" customHeight="1">
      <c r="A10" s="301"/>
      <c r="B10" s="301"/>
      <c r="C10" s="8"/>
      <c r="D10" s="50" t="s">
        <v>22</v>
      </c>
      <c r="E10" s="30"/>
      <c r="F10" s="81">
        <v>59550</v>
      </c>
      <c r="G10" s="82">
        <f t="shared" si="0"/>
        <v>10.68838206074878</v>
      </c>
      <c r="H10" s="83">
        <v>59849</v>
      </c>
      <c r="I10" s="84">
        <f t="shared" si="1"/>
        <v>-0.4995906364350322</v>
      </c>
      <c r="AA10" s="314" t="s">
        <v>106</v>
      </c>
      <c r="AB10" s="314"/>
      <c r="AC10" s="313"/>
      <c r="AD10" s="305" t="s">
        <v>118</v>
      </c>
      <c r="AE10" s="316"/>
      <c r="AF10" s="317"/>
      <c r="AG10" s="305" t="s">
        <v>119</v>
      </c>
      <c r="AH10" s="306"/>
      <c r="AI10" s="307"/>
      <c r="AJ10" s="305" t="s">
        <v>120</v>
      </c>
      <c r="AK10" s="307"/>
    </row>
    <row r="11" spans="1:37" ht="18" customHeight="1">
      <c r="A11" s="301"/>
      <c r="B11" s="301"/>
      <c r="C11" s="34"/>
      <c r="D11" s="35"/>
      <c r="E11" s="33" t="s">
        <v>23</v>
      </c>
      <c r="F11" s="85">
        <v>44979</v>
      </c>
      <c r="G11" s="86">
        <f t="shared" si="0"/>
        <v>8.073093815456243</v>
      </c>
      <c r="H11" s="87">
        <v>44421</v>
      </c>
      <c r="I11" s="88">
        <f t="shared" si="1"/>
        <v>1.2561626257850955</v>
      </c>
      <c r="AA11" s="314"/>
      <c r="AB11" s="314"/>
      <c r="AC11" s="311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1"/>
      <c r="B12" s="301"/>
      <c r="C12" s="34"/>
      <c r="D12" s="36"/>
      <c r="E12" s="33" t="s">
        <v>24</v>
      </c>
      <c r="F12" s="85">
        <v>8844</v>
      </c>
      <c r="G12" s="86">
        <f>F12/$F$22*100</f>
        <v>1.5873728118431942</v>
      </c>
      <c r="H12" s="87">
        <v>9566</v>
      </c>
      <c r="I12" s="88">
        <f t="shared" si="1"/>
        <v>-7.547564290194442</v>
      </c>
      <c r="AA12" s="308" t="str">
        <f>E1</f>
        <v>北九州市</v>
      </c>
      <c r="AB12" s="172" t="s">
        <v>114</v>
      </c>
      <c r="AC12" s="173">
        <f>F40</f>
        <v>557147</v>
      </c>
      <c r="AD12" s="173">
        <f>F23</f>
        <v>271631</v>
      </c>
      <c r="AE12" s="173">
        <f>F24</f>
        <v>64981</v>
      </c>
      <c r="AF12" s="173">
        <f>F26</f>
        <v>70768</v>
      </c>
      <c r="AG12" s="173">
        <f>F27</f>
        <v>212857</v>
      </c>
      <c r="AH12" s="173">
        <f>F28</f>
        <v>55349</v>
      </c>
      <c r="AI12" s="173">
        <f>F32</f>
        <v>1598</v>
      </c>
      <c r="AJ12" s="173">
        <f>F34</f>
        <v>72659</v>
      </c>
      <c r="AK12" s="173">
        <f>F35</f>
        <v>72659</v>
      </c>
      <c r="AL12" s="177"/>
    </row>
    <row r="13" spans="1:37" ht="18" customHeight="1">
      <c r="A13" s="301"/>
      <c r="B13" s="301"/>
      <c r="C13" s="11"/>
      <c r="D13" s="31" t="s">
        <v>25</v>
      </c>
      <c r="E13" s="32"/>
      <c r="F13" s="89">
        <v>68822</v>
      </c>
      <c r="G13" s="90">
        <f t="shared" si="0"/>
        <v>12.35257481418728</v>
      </c>
      <c r="H13" s="91">
        <v>68116</v>
      </c>
      <c r="I13" s="92">
        <f t="shared" si="1"/>
        <v>1.0364672030066302</v>
      </c>
      <c r="AA13" s="309"/>
      <c r="AB13" s="172" t="s">
        <v>115</v>
      </c>
      <c r="AC13" s="175"/>
      <c r="AD13" s="175">
        <f>G23</f>
        <v>48.75391952213688</v>
      </c>
      <c r="AE13" s="175">
        <f>G24</f>
        <v>11.663169684122861</v>
      </c>
      <c r="AF13" s="175">
        <f>G26</f>
        <v>12.701854268263132</v>
      </c>
      <c r="AG13" s="175">
        <f>G27</f>
        <v>38.20481847699081</v>
      </c>
      <c r="AH13" s="175">
        <f>G28</f>
        <v>9.934362026538777</v>
      </c>
      <c r="AI13" s="175">
        <f>G32</f>
        <v>0.2868183800684559</v>
      </c>
      <c r="AJ13" s="175">
        <f>G34</f>
        <v>13.041262000872301</v>
      </c>
      <c r="AK13" s="175">
        <f>G35</f>
        <v>13.041262000872301</v>
      </c>
    </row>
    <row r="14" spans="1:37" ht="18" customHeight="1">
      <c r="A14" s="301"/>
      <c r="B14" s="301"/>
      <c r="C14" s="52" t="s">
        <v>4</v>
      </c>
      <c r="D14" s="53"/>
      <c r="E14" s="54"/>
      <c r="F14" s="85">
        <v>3228</v>
      </c>
      <c r="G14" s="86">
        <f t="shared" si="0"/>
        <v>0.5793803071720749</v>
      </c>
      <c r="H14" s="87">
        <v>3251</v>
      </c>
      <c r="I14" s="88">
        <f t="shared" si="1"/>
        <v>-0.7074746231928608</v>
      </c>
      <c r="AA14" s="310"/>
      <c r="AB14" s="172" t="s">
        <v>116</v>
      </c>
      <c r="AC14" s="175">
        <f>I40</f>
        <v>-6.166770243346253</v>
      </c>
      <c r="AD14" s="175">
        <f>I23</f>
        <v>3.3379365967046715</v>
      </c>
      <c r="AE14" s="175">
        <f>I24</f>
        <v>-1.4453847787181173</v>
      </c>
      <c r="AF14" s="175">
        <f>I26</f>
        <v>4.409920476843854</v>
      </c>
      <c r="AG14" s="175">
        <f>I27</f>
        <v>-18.46558698250238</v>
      </c>
      <c r="AH14" s="175">
        <f>I28</f>
        <v>1.5540714102234787</v>
      </c>
      <c r="AI14" s="175">
        <f>I32</f>
        <v>3.4304207119741026</v>
      </c>
      <c r="AJ14" s="175">
        <f>I34</f>
        <v>4.033389650926367</v>
      </c>
      <c r="AK14" s="175">
        <f>I35</f>
        <v>4.033389650926367</v>
      </c>
    </row>
    <row r="15" spans="1:9" ht="18" customHeight="1">
      <c r="A15" s="301"/>
      <c r="B15" s="301"/>
      <c r="C15" s="52" t="s">
        <v>5</v>
      </c>
      <c r="D15" s="53"/>
      <c r="E15" s="54"/>
      <c r="F15" s="85">
        <v>47000</v>
      </c>
      <c r="G15" s="86">
        <f t="shared" si="0"/>
        <v>8.435834707895761</v>
      </c>
      <c r="H15" s="87">
        <v>44500</v>
      </c>
      <c r="I15" s="88">
        <f t="shared" si="1"/>
        <v>5.617977528089879</v>
      </c>
    </row>
    <row r="16" spans="1:9" ht="18" customHeight="1">
      <c r="A16" s="301"/>
      <c r="B16" s="301"/>
      <c r="C16" s="52" t="s">
        <v>26</v>
      </c>
      <c r="D16" s="53"/>
      <c r="E16" s="54"/>
      <c r="F16" s="85">
        <v>16886</v>
      </c>
      <c r="G16" s="86">
        <f t="shared" si="0"/>
        <v>3.0307979761176136</v>
      </c>
      <c r="H16" s="87">
        <v>16871</v>
      </c>
      <c r="I16" s="88">
        <f t="shared" si="1"/>
        <v>0.08890996384327554</v>
      </c>
    </row>
    <row r="17" spans="1:9" ht="18" customHeight="1">
      <c r="A17" s="301"/>
      <c r="B17" s="301"/>
      <c r="C17" s="52" t="s">
        <v>6</v>
      </c>
      <c r="D17" s="53"/>
      <c r="E17" s="54"/>
      <c r="F17" s="85">
        <v>98250</v>
      </c>
      <c r="G17" s="86">
        <f t="shared" si="0"/>
        <v>17.63448425639912</v>
      </c>
      <c r="H17" s="87">
        <v>97411</v>
      </c>
      <c r="I17" s="88">
        <f t="shared" si="1"/>
        <v>0.8612990319368352</v>
      </c>
    </row>
    <row r="18" spans="1:9" ht="18" customHeight="1">
      <c r="A18" s="301"/>
      <c r="B18" s="301"/>
      <c r="C18" s="52" t="s">
        <v>27</v>
      </c>
      <c r="D18" s="53"/>
      <c r="E18" s="54"/>
      <c r="F18" s="85">
        <v>25346</v>
      </c>
      <c r="G18" s="86">
        <f t="shared" si="0"/>
        <v>4.549248223538851</v>
      </c>
      <c r="H18" s="87">
        <v>26216</v>
      </c>
      <c r="I18" s="88">
        <f t="shared" si="1"/>
        <v>-3.31858407079646</v>
      </c>
    </row>
    <row r="19" spans="1:9" ht="18" customHeight="1">
      <c r="A19" s="301"/>
      <c r="B19" s="301"/>
      <c r="C19" s="52" t="s">
        <v>28</v>
      </c>
      <c r="D19" s="53"/>
      <c r="E19" s="54"/>
      <c r="F19" s="85">
        <v>5798</v>
      </c>
      <c r="G19" s="86">
        <f t="shared" si="0"/>
        <v>1.040658928433609</v>
      </c>
      <c r="H19" s="87">
        <v>4985</v>
      </c>
      <c r="I19" s="88">
        <f t="shared" si="1"/>
        <v>16.308926780341015</v>
      </c>
    </row>
    <row r="20" spans="1:9" ht="18" customHeight="1">
      <c r="A20" s="301"/>
      <c r="B20" s="301"/>
      <c r="C20" s="52" t="s">
        <v>7</v>
      </c>
      <c r="D20" s="53"/>
      <c r="E20" s="54"/>
      <c r="F20" s="85">
        <v>68310</v>
      </c>
      <c r="G20" s="86">
        <f t="shared" si="0"/>
        <v>12.26067806162467</v>
      </c>
      <c r="H20" s="87">
        <v>107338</v>
      </c>
      <c r="I20" s="88">
        <f t="shared" si="1"/>
        <v>-36.35990981758557</v>
      </c>
    </row>
    <row r="21" spans="1:9" ht="18" customHeight="1">
      <c r="A21" s="301"/>
      <c r="B21" s="301"/>
      <c r="C21" s="57" t="s">
        <v>8</v>
      </c>
      <c r="D21" s="58"/>
      <c r="E21" s="56"/>
      <c r="F21" s="93">
        <v>134886</v>
      </c>
      <c r="G21" s="94">
        <f t="shared" si="0"/>
        <v>24.21012766828144</v>
      </c>
      <c r="H21" s="95">
        <v>136448</v>
      </c>
      <c r="I21" s="96">
        <f t="shared" si="1"/>
        <v>-1.1447584427767388</v>
      </c>
    </row>
    <row r="22" spans="1:9" ht="18" customHeight="1">
      <c r="A22" s="301"/>
      <c r="B22" s="302"/>
      <c r="C22" s="59" t="s">
        <v>9</v>
      </c>
      <c r="D22" s="37"/>
      <c r="E22" s="60"/>
      <c r="F22" s="97">
        <f>SUM(F9,F14:F21)</f>
        <v>557147</v>
      </c>
      <c r="G22" s="98">
        <f t="shared" si="0"/>
        <v>100</v>
      </c>
      <c r="H22" s="97">
        <f>SUM(H9,H14:H21)</f>
        <v>593763</v>
      </c>
      <c r="I22" s="277">
        <f aca="true" t="shared" si="2" ref="I22:I40">(F22/H22-1)*100</f>
        <v>-6.166770243346253</v>
      </c>
    </row>
    <row r="23" spans="1:9" ht="18" customHeight="1">
      <c r="A23" s="301"/>
      <c r="B23" s="300" t="s">
        <v>82</v>
      </c>
      <c r="C23" s="4" t="s">
        <v>10</v>
      </c>
      <c r="D23" s="5"/>
      <c r="E23" s="23"/>
      <c r="F23" s="77">
        <v>271631</v>
      </c>
      <c r="G23" s="78">
        <f aca="true" t="shared" si="3" ref="G23:G37">F23/$F$40*100</f>
        <v>48.75391952213688</v>
      </c>
      <c r="H23" s="79">
        <v>262857</v>
      </c>
      <c r="I23" s="99">
        <f t="shared" si="2"/>
        <v>3.3379365967046715</v>
      </c>
    </row>
    <row r="24" spans="1:9" ht="18" customHeight="1">
      <c r="A24" s="301"/>
      <c r="B24" s="301"/>
      <c r="C24" s="8"/>
      <c r="D24" s="10" t="s">
        <v>11</v>
      </c>
      <c r="E24" s="38"/>
      <c r="F24" s="85">
        <v>64981</v>
      </c>
      <c r="G24" s="86">
        <f t="shared" si="3"/>
        <v>11.663169684122861</v>
      </c>
      <c r="H24" s="87">
        <v>65934</v>
      </c>
      <c r="I24" s="88">
        <f t="shared" si="2"/>
        <v>-1.4453847787181173</v>
      </c>
    </row>
    <row r="25" spans="1:9" ht="18" customHeight="1">
      <c r="A25" s="301"/>
      <c r="B25" s="301"/>
      <c r="C25" s="8"/>
      <c r="D25" s="10" t="s">
        <v>29</v>
      </c>
      <c r="E25" s="38"/>
      <c r="F25" s="85">
        <v>135882</v>
      </c>
      <c r="G25" s="86">
        <f t="shared" si="3"/>
        <v>24.38889556975089</v>
      </c>
      <c r="H25" s="87">
        <v>129144</v>
      </c>
      <c r="I25" s="88">
        <f t="shared" si="2"/>
        <v>5.217431704144215</v>
      </c>
    </row>
    <row r="26" spans="1:9" ht="18" customHeight="1">
      <c r="A26" s="301"/>
      <c r="B26" s="301"/>
      <c r="C26" s="11"/>
      <c r="D26" s="10" t="s">
        <v>12</v>
      </c>
      <c r="E26" s="38"/>
      <c r="F26" s="85">
        <v>70768</v>
      </c>
      <c r="G26" s="86">
        <f t="shared" si="3"/>
        <v>12.701854268263132</v>
      </c>
      <c r="H26" s="87">
        <v>67779</v>
      </c>
      <c r="I26" s="88">
        <f t="shared" si="2"/>
        <v>4.409920476843854</v>
      </c>
    </row>
    <row r="27" spans="1:9" ht="18" customHeight="1">
      <c r="A27" s="301"/>
      <c r="B27" s="301"/>
      <c r="C27" s="8" t="s">
        <v>13</v>
      </c>
      <c r="D27" s="14"/>
      <c r="E27" s="25"/>
      <c r="F27" s="77">
        <v>212857</v>
      </c>
      <c r="G27" s="78">
        <f t="shared" si="3"/>
        <v>38.20481847699081</v>
      </c>
      <c r="H27" s="79">
        <v>261064</v>
      </c>
      <c r="I27" s="99">
        <f t="shared" si="2"/>
        <v>-18.46558698250238</v>
      </c>
    </row>
    <row r="28" spans="1:9" ht="18" customHeight="1">
      <c r="A28" s="301"/>
      <c r="B28" s="301"/>
      <c r="C28" s="8"/>
      <c r="D28" s="10" t="s">
        <v>14</v>
      </c>
      <c r="E28" s="38"/>
      <c r="F28" s="85">
        <v>55349</v>
      </c>
      <c r="G28" s="86">
        <f t="shared" si="3"/>
        <v>9.934362026538777</v>
      </c>
      <c r="H28" s="87">
        <v>54502</v>
      </c>
      <c r="I28" s="88">
        <f t="shared" si="2"/>
        <v>1.5540714102234787</v>
      </c>
    </row>
    <row r="29" spans="1:9" ht="18" customHeight="1">
      <c r="A29" s="301"/>
      <c r="B29" s="301"/>
      <c r="C29" s="8"/>
      <c r="D29" s="10" t="s">
        <v>30</v>
      </c>
      <c r="E29" s="38"/>
      <c r="F29" s="85">
        <v>8056</v>
      </c>
      <c r="G29" s="86">
        <f t="shared" si="3"/>
        <v>1.4459379661023033</v>
      </c>
      <c r="H29" s="87">
        <v>7876</v>
      </c>
      <c r="I29" s="88">
        <f t="shared" si="2"/>
        <v>2.2854240731335684</v>
      </c>
    </row>
    <row r="30" spans="1:9" ht="18" customHeight="1">
      <c r="A30" s="301"/>
      <c r="B30" s="301"/>
      <c r="C30" s="8"/>
      <c r="D30" s="10" t="s">
        <v>31</v>
      </c>
      <c r="E30" s="38"/>
      <c r="F30" s="85">
        <v>28762</v>
      </c>
      <c r="G30" s="86">
        <f t="shared" si="3"/>
        <v>5.1623718695425085</v>
      </c>
      <c r="H30" s="87">
        <v>31623</v>
      </c>
      <c r="I30" s="88">
        <f t="shared" si="2"/>
        <v>-9.047212471934984</v>
      </c>
    </row>
    <row r="31" spans="1:9" ht="18" customHeight="1">
      <c r="A31" s="301"/>
      <c r="B31" s="301"/>
      <c r="C31" s="8"/>
      <c r="D31" s="10" t="s">
        <v>32</v>
      </c>
      <c r="E31" s="38"/>
      <c r="F31" s="85">
        <v>46746</v>
      </c>
      <c r="G31" s="86">
        <f t="shared" si="3"/>
        <v>8.390245303304154</v>
      </c>
      <c r="H31" s="87">
        <v>87230</v>
      </c>
      <c r="I31" s="88">
        <f t="shared" si="2"/>
        <v>-46.410638541786085</v>
      </c>
    </row>
    <row r="32" spans="1:9" ht="18" customHeight="1">
      <c r="A32" s="301"/>
      <c r="B32" s="301"/>
      <c r="C32" s="8"/>
      <c r="D32" s="10" t="s">
        <v>15</v>
      </c>
      <c r="E32" s="38"/>
      <c r="F32" s="85">
        <v>1598</v>
      </c>
      <c r="G32" s="86">
        <f t="shared" si="3"/>
        <v>0.2868183800684559</v>
      </c>
      <c r="H32" s="87">
        <v>1545</v>
      </c>
      <c r="I32" s="88">
        <f t="shared" si="2"/>
        <v>3.4304207119741026</v>
      </c>
    </row>
    <row r="33" spans="1:9" ht="18" customHeight="1">
      <c r="A33" s="301"/>
      <c r="B33" s="301"/>
      <c r="C33" s="11"/>
      <c r="D33" s="10" t="s">
        <v>33</v>
      </c>
      <c r="E33" s="38"/>
      <c r="F33" s="85">
        <v>72046</v>
      </c>
      <c r="G33" s="86">
        <f t="shared" si="3"/>
        <v>12.931237177979959</v>
      </c>
      <c r="H33" s="87">
        <v>77988</v>
      </c>
      <c r="I33" s="88">
        <f t="shared" si="2"/>
        <v>-7.619120890393393</v>
      </c>
    </row>
    <row r="34" spans="1:9" ht="18" customHeight="1">
      <c r="A34" s="301"/>
      <c r="B34" s="301"/>
      <c r="C34" s="8" t="s">
        <v>16</v>
      </c>
      <c r="D34" s="14"/>
      <c r="E34" s="25"/>
      <c r="F34" s="77">
        <v>72659</v>
      </c>
      <c r="G34" s="78">
        <f t="shared" si="3"/>
        <v>13.041262000872301</v>
      </c>
      <c r="H34" s="79">
        <v>69842</v>
      </c>
      <c r="I34" s="99">
        <f t="shared" si="2"/>
        <v>4.033389650926367</v>
      </c>
    </row>
    <row r="35" spans="1:9" ht="18" customHeight="1">
      <c r="A35" s="301"/>
      <c r="B35" s="301"/>
      <c r="C35" s="8"/>
      <c r="D35" s="39" t="s">
        <v>17</v>
      </c>
      <c r="E35" s="40"/>
      <c r="F35" s="81">
        <v>72659</v>
      </c>
      <c r="G35" s="82">
        <f t="shared" si="3"/>
        <v>13.041262000872301</v>
      </c>
      <c r="H35" s="83">
        <v>69842</v>
      </c>
      <c r="I35" s="84">
        <f t="shared" si="2"/>
        <v>4.033389650926367</v>
      </c>
    </row>
    <row r="36" spans="1:9" ht="18" customHeight="1">
      <c r="A36" s="301"/>
      <c r="B36" s="301"/>
      <c r="C36" s="8"/>
      <c r="D36" s="41"/>
      <c r="E36" s="159" t="s">
        <v>103</v>
      </c>
      <c r="F36" s="85">
        <v>37372</v>
      </c>
      <c r="G36" s="86">
        <f t="shared" si="3"/>
        <v>6.7077449936910725</v>
      </c>
      <c r="H36" s="87">
        <v>43335</v>
      </c>
      <c r="I36" s="88">
        <f>(F36/H36-1)*100</f>
        <v>-13.760239990769584</v>
      </c>
    </row>
    <row r="37" spans="1:9" ht="18" customHeight="1">
      <c r="A37" s="301"/>
      <c r="B37" s="301"/>
      <c r="C37" s="8"/>
      <c r="D37" s="12"/>
      <c r="E37" s="33" t="s">
        <v>34</v>
      </c>
      <c r="F37" s="85">
        <v>35287</v>
      </c>
      <c r="G37" s="86">
        <f t="shared" si="3"/>
        <v>6.333517007181229</v>
      </c>
      <c r="H37" s="87">
        <v>26507</v>
      </c>
      <c r="I37" s="88">
        <f t="shared" si="2"/>
        <v>33.12332591390954</v>
      </c>
    </row>
    <row r="38" spans="1:9" ht="18" customHeight="1">
      <c r="A38" s="301"/>
      <c r="B38" s="301"/>
      <c r="C38" s="8"/>
      <c r="D38" s="61" t="s">
        <v>35</v>
      </c>
      <c r="E38" s="54"/>
      <c r="F38" s="85">
        <v>0</v>
      </c>
      <c r="G38" s="82">
        <f>F38/$F$40*100</f>
        <v>0</v>
      </c>
      <c r="H38" s="87">
        <v>0</v>
      </c>
      <c r="I38" s="88" t="e">
        <f t="shared" si="2"/>
        <v>#DIV/0!</v>
      </c>
    </row>
    <row r="39" spans="1:9" ht="18" customHeight="1">
      <c r="A39" s="301"/>
      <c r="B39" s="301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02"/>
      <c r="B40" s="302"/>
      <c r="C40" s="6" t="s">
        <v>18</v>
      </c>
      <c r="D40" s="7"/>
      <c r="E40" s="24"/>
      <c r="F40" s="97">
        <f>SUM(F23,F27,F34)</f>
        <v>557147</v>
      </c>
      <c r="G40" s="278">
        <f>F40/$F$40*100</f>
        <v>100</v>
      </c>
      <c r="H40" s="97">
        <f>SUM(H23,H27,H34)</f>
        <v>593763</v>
      </c>
      <c r="I40" s="277">
        <f t="shared" si="2"/>
        <v>-6.166770243346253</v>
      </c>
    </row>
    <row r="41" spans="1:2" ht="18" customHeight="1">
      <c r="A41" s="157" t="s">
        <v>19</v>
      </c>
      <c r="B41" s="157"/>
    </row>
    <row r="42" spans="1:2" ht="18" customHeight="1">
      <c r="A42" s="158" t="s">
        <v>20</v>
      </c>
      <c r="B42" s="157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tabSelected="1" view="pageBreakPreview" zoomScale="85" zoomScaleSheetLayoutView="85" zoomScalePageLayoutView="0" workbookViewId="0" topLeftCell="A1">
      <pane xSplit="5" ySplit="7" topLeftCell="F50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68" sqref="J68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328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278</v>
      </c>
      <c r="B5" s="37"/>
      <c r="C5" s="37"/>
      <c r="D5" s="37"/>
      <c r="K5" s="46"/>
      <c r="O5" s="46" t="s">
        <v>44</v>
      </c>
    </row>
    <row r="6" spans="1:15" ht="15.75" customHeight="1">
      <c r="A6" s="340" t="s">
        <v>45</v>
      </c>
      <c r="B6" s="341"/>
      <c r="C6" s="341"/>
      <c r="D6" s="341"/>
      <c r="E6" s="342"/>
      <c r="F6" s="318" t="s">
        <v>288</v>
      </c>
      <c r="G6" s="319"/>
      <c r="H6" s="318" t="s">
        <v>290</v>
      </c>
      <c r="I6" s="319"/>
      <c r="J6" s="318" t="s">
        <v>292</v>
      </c>
      <c r="K6" s="319"/>
      <c r="L6" s="318" t="s">
        <v>294</v>
      </c>
      <c r="M6" s="319"/>
      <c r="N6" s="318" t="s">
        <v>296</v>
      </c>
      <c r="O6" s="319"/>
    </row>
    <row r="7" spans="1:15" ht="15.75" customHeight="1">
      <c r="A7" s="343"/>
      <c r="B7" s="344"/>
      <c r="C7" s="344"/>
      <c r="D7" s="344"/>
      <c r="E7" s="345"/>
      <c r="F7" s="178" t="s">
        <v>279</v>
      </c>
      <c r="G7" s="51" t="s">
        <v>1</v>
      </c>
      <c r="H7" s="178" t="s">
        <v>279</v>
      </c>
      <c r="I7" s="51" t="s">
        <v>1</v>
      </c>
      <c r="J7" s="178" t="s">
        <v>279</v>
      </c>
      <c r="K7" s="51" t="s">
        <v>1</v>
      </c>
      <c r="L7" s="178" t="s">
        <v>279</v>
      </c>
      <c r="M7" s="51" t="s">
        <v>1</v>
      </c>
      <c r="N7" s="178" t="s">
        <v>279</v>
      </c>
      <c r="O7" s="51" t="s">
        <v>1</v>
      </c>
    </row>
    <row r="8" spans="1:25" ht="15.75" customHeight="1">
      <c r="A8" s="322" t="s">
        <v>84</v>
      </c>
      <c r="B8" s="47" t="s">
        <v>46</v>
      </c>
      <c r="C8" s="48"/>
      <c r="D8" s="48"/>
      <c r="E8" s="100" t="s">
        <v>37</v>
      </c>
      <c r="F8" s="113">
        <v>21558</v>
      </c>
      <c r="G8" s="114">
        <v>20663</v>
      </c>
      <c r="H8" s="113">
        <v>1832</v>
      </c>
      <c r="I8" s="115">
        <v>1906</v>
      </c>
      <c r="J8" s="113">
        <v>2061</v>
      </c>
      <c r="K8" s="116">
        <v>2033</v>
      </c>
      <c r="L8" s="113">
        <v>24630</v>
      </c>
      <c r="M8" s="115">
        <v>24459</v>
      </c>
      <c r="N8" s="113">
        <v>28263</v>
      </c>
      <c r="O8" s="116">
        <v>30876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46"/>
      <c r="B9" s="14"/>
      <c r="C9" s="61" t="s">
        <v>47</v>
      </c>
      <c r="D9" s="53"/>
      <c r="E9" s="101" t="s">
        <v>38</v>
      </c>
      <c r="F9" s="117">
        <v>21558</v>
      </c>
      <c r="G9" s="118">
        <v>20655</v>
      </c>
      <c r="H9" s="117">
        <v>1832</v>
      </c>
      <c r="I9" s="119">
        <v>1906</v>
      </c>
      <c r="J9" s="117">
        <v>2061</v>
      </c>
      <c r="K9" s="120">
        <v>2033</v>
      </c>
      <c r="L9" s="117">
        <v>24630</v>
      </c>
      <c r="M9" s="119">
        <v>24459</v>
      </c>
      <c r="N9" s="117">
        <v>28248</v>
      </c>
      <c r="O9" s="120">
        <v>30866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46"/>
      <c r="B10" s="11"/>
      <c r="C10" s="61" t="s">
        <v>48</v>
      </c>
      <c r="D10" s="53"/>
      <c r="E10" s="101" t="s">
        <v>39</v>
      </c>
      <c r="F10" s="117">
        <v>0.258</v>
      </c>
      <c r="G10" s="118">
        <v>8</v>
      </c>
      <c r="H10" s="117">
        <v>0.01</v>
      </c>
      <c r="I10" s="119">
        <v>0.01</v>
      </c>
      <c r="J10" s="121">
        <v>0</v>
      </c>
      <c r="K10" s="122">
        <v>0</v>
      </c>
      <c r="L10" s="117">
        <v>0</v>
      </c>
      <c r="M10" s="119">
        <v>0</v>
      </c>
      <c r="N10" s="117">
        <v>15</v>
      </c>
      <c r="O10" s="120">
        <v>10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46"/>
      <c r="B11" s="66" t="s">
        <v>49</v>
      </c>
      <c r="C11" s="67"/>
      <c r="D11" s="67"/>
      <c r="E11" s="103" t="s">
        <v>40</v>
      </c>
      <c r="F11" s="123">
        <v>20224</v>
      </c>
      <c r="G11" s="124">
        <v>19373</v>
      </c>
      <c r="H11" s="123">
        <v>1613</v>
      </c>
      <c r="I11" s="125">
        <v>1656</v>
      </c>
      <c r="J11" s="123">
        <v>2004</v>
      </c>
      <c r="K11" s="126">
        <v>1959</v>
      </c>
      <c r="L11" s="123">
        <v>25609</v>
      </c>
      <c r="M11" s="125">
        <v>25143</v>
      </c>
      <c r="N11" s="123">
        <v>27910</v>
      </c>
      <c r="O11" s="126">
        <v>30567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46"/>
      <c r="B12" s="8"/>
      <c r="C12" s="61" t="s">
        <v>50</v>
      </c>
      <c r="D12" s="53"/>
      <c r="E12" s="101" t="s">
        <v>41</v>
      </c>
      <c r="F12" s="117">
        <v>20204</v>
      </c>
      <c r="G12" s="118">
        <v>19358</v>
      </c>
      <c r="H12" s="123">
        <v>1613</v>
      </c>
      <c r="I12" s="119">
        <v>1656</v>
      </c>
      <c r="J12" s="123">
        <v>2004</v>
      </c>
      <c r="K12" s="120">
        <v>1959</v>
      </c>
      <c r="L12" s="117">
        <v>25468</v>
      </c>
      <c r="M12" s="119">
        <v>25002</v>
      </c>
      <c r="N12" s="117">
        <v>27890</v>
      </c>
      <c r="O12" s="120">
        <v>30557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46"/>
      <c r="B13" s="14"/>
      <c r="C13" s="50" t="s">
        <v>51</v>
      </c>
      <c r="D13" s="68"/>
      <c r="E13" s="104" t="s">
        <v>42</v>
      </c>
      <c r="F13" s="160">
        <v>20</v>
      </c>
      <c r="G13" s="139">
        <v>15</v>
      </c>
      <c r="H13" s="121">
        <v>0.01</v>
      </c>
      <c r="I13" s="122">
        <v>0.01</v>
      </c>
      <c r="J13" s="121">
        <v>0</v>
      </c>
      <c r="K13" s="122">
        <v>0</v>
      </c>
      <c r="L13" s="127">
        <v>141</v>
      </c>
      <c r="M13" s="129">
        <v>141</v>
      </c>
      <c r="N13" s="127">
        <v>20</v>
      </c>
      <c r="O13" s="130">
        <v>10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46"/>
      <c r="B14" s="52" t="s">
        <v>52</v>
      </c>
      <c r="C14" s="53"/>
      <c r="D14" s="53"/>
      <c r="E14" s="101" t="s">
        <v>88</v>
      </c>
      <c r="F14" s="161">
        <f aca="true" t="shared" si="0" ref="F14:O15">F9-F12</f>
        <v>1354</v>
      </c>
      <c r="G14" s="150">
        <f t="shared" si="0"/>
        <v>1297</v>
      </c>
      <c r="H14" s="161">
        <f t="shared" si="0"/>
        <v>219</v>
      </c>
      <c r="I14" s="150">
        <f t="shared" si="0"/>
        <v>250</v>
      </c>
      <c r="J14" s="161">
        <f t="shared" si="0"/>
        <v>57</v>
      </c>
      <c r="K14" s="150">
        <f t="shared" si="0"/>
        <v>74</v>
      </c>
      <c r="L14" s="161">
        <f t="shared" si="0"/>
        <v>-838</v>
      </c>
      <c r="M14" s="150">
        <f t="shared" si="0"/>
        <v>-543</v>
      </c>
      <c r="N14" s="161">
        <f t="shared" si="0"/>
        <v>358</v>
      </c>
      <c r="O14" s="150">
        <f t="shared" si="0"/>
        <v>309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46"/>
      <c r="B15" s="52" t="s">
        <v>53</v>
      </c>
      <c r="C15" s="53"/>
      <c r="D15" s="53"/>
      <c r="E15" s="101" t="s">
        <v>89</v>
      </c>
      <c r="F15" s="161">
        <f t="shared" si="0"/>
        <v>-19.742</v>
      </c>
      <c r="G15" s="150">
        <f t="shared" si="0"/>
        <v>-7</v>
      </c>
      <c r="H15" s="161">
        <f t="shared" si="0"/>
        <v>0</v>
      </c>
      <c r="I15" s="150">
        <f t="shared" si="0"/>
        <v>0</v>
      </c>
      <c r="J15" s="161">
        <f t="shared" si="0"/>
        <v>0</v>
      </c>
      <c r="K15" s="150">
        <f t="shared" si="0"/>
        <v>0</v>
      </c>
      <c r="L15" s="161">
        <f t="shared" si="0"/>
        <v>-141</v>
      </c>
      <c r="M15" s="150">
        <f t="shared" si="0"/>
        <v>-141</v>
      </c>
      <c r="N15" s="161">
        <f t="shared" si="0"/>
        <v>-5</v>
      </c>
      <c r="O15" s="150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46"/>
      <c r="B16" s="52" t="s">
        <v>54</v>
      </c>
      <c r="C16" s="53"/>
      <c r="D16" s="53"/>
      <c r="E16" s="101" t="s">
        <v>90</v>
      </c>
      <c r="F16" s="160">
        <f>F8-F11</f>
        <v>1334</v>
      </c>
      <c r="G16" s="139">
        <f>G8-G11</f>
        <v>1290</v>
      </c>
      <c r="H16" s="160">
        <f>H8-H11</f>
        <v>219</v>
      </c>
      <c r="I16" s="139">
        <f aca="true" t="shared" si="1" ref="I16:O16">I8-I11</f>
        <v>250</v>
      </c>
      <c r="J16" s="160">
        <f t="shared" si="1"/>
        <v>57</v>
      </c>
      <c r="K16" s="139">
        <f t="shared" si="1"/>
        <v>74</v>
      </c>
      <c r="L16" s="160">
        <f t="shared" si="1"/>
        <v>-979</v>
      </c>
      <c r="M16" s="139">
        <f t="shared" si="1"/>
        <v>-684</v>
      </c>
      <c r="N16" s="160">
        <f t="shared" si="1"/>
        <v>353</v>
      </c>
      <c r="O16" s="139">
        <f t="shared" si="1"/>
        <v>309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46"/>
      <c r="B17" s="52" t="s">
        <v>55</v>
      </c>
      <c r="C17" s="53"/>
      <c r="D17" s="53"/>
      <c r="E17" s="43"/>
      <c r="F17" s="161">
        <v>1405</v>
      </c>
      <c r="G17" s="150">
        <v>1503</v>
      </c>
      <c r="H17" s="121">
        <v>0</v>
      </c>
      <c r="I17" s="122">
        <v>0</v>
      </c>
      <c r="J17" s="117">
        <v>1512</v>
      </c>
      <c r="K17" s="120">
        <v>1457</v>
      </c>
      <c r="L17" s="117">
        <v>34722</v>
      </c>
      <c r="M17" s="119">
        <v>34066</v>
      </c>
      <c r="N17" s="121">
        <v>0</v>
      </c>
      <c r="O17" s="131">
        <v>0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47"/>
      <c r="B18" s="59" t="s">
        <v>56</v>
      </c>
      <c r="C18" s="37"/>
      <c r="D18" s="37"/>
      <c r="E18" s="15"/>
      <c r="F18" s="162" t="s">
        <v>326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46" t="s">
        <v>85</v>
      </c>
      <c r="B19" s="66" t="s">
        <v>57</v>
      </c>
      <c r="C19" s="69"/>
      <c r="D19" s="69"/>
      <c r="E19" s="105"/>
      <c r="F19" s="163">
        <v>5347</v>
      </c>
      <c r="G19" s="155">
        <v>5760</v>
      </c>
      <c r="H19" s="135">
        <v>703</v>
      </c>
      <c r="I19" s="137">
        <v>443</v>
      </c>
      <c r="J19" s="135">
        <v>82</v>
      </c>
      <c r="K19" s="138">
        <v>72</v>
      </c>
      <c r="L19" s="135">
        <v>5378</v>
      </c>
      <c r="M19" s="137">
        <v>2278</v>
      </c>
      <c r="N19" s="135">
        <v>13895</v>
      </c>
      <c r="O19" s="138">
        <v>14898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46"/>
      <c r="B20" s="13"/>
      <c r="C20" s="61" t="s">
        <v>58</v>
      </c>
      <c r="D20" s="53"/>
      <c r="E20" s="101"/>
      <c r="F20" s="161">
        <v>3350</v>
      </c>
      <c r="G20" s="150">
        <v>3980</v>
      </c>
      <c r="H20" s="117">
        <v>572</v>
      </c>
      <c r="I20" s="119">
        <v>312</v>
      </c>
      <c r="J20" s="117">
        <v>80</v>
      </c>
      <c r="K20" s="122">
        <v>70</v>
      </c>
      <c r="L20" s="117">
        <v>4315</v>
      </c>
      <c r="M20" s="119">
        <v>1434</v>
      </c>
      <c r="N20" s="117">
        <v>6813</v>
      </c>
      <c r="O20" s="120">
        <v>7162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46"/>
      <c r="B21" s="26" t="s">
        <v>59</v>
      </c>
      <c r="C21" s="67"/>
      <c r="D21" s="67"/>
      <c r="E21" s="103" t="s">
        <v>91</v>
      </c>
      <c r="F21" s="164">
        <v>5347</v>
      </c>
      <c r="G21" s="149">
        <v>5760</v>
      </c>
      <c r="H21" s="123">
        <v>703</v>
      </c>
      <c r="I21" s="125">
        <v>443</v>
      </c>
      <c r="J21" s="123">
        <v>82</v>
      </c>
      <c r="K21" s="126">
        <v>72</v>
      </c>
      <c r="L21" s="123">
        <v>5378</v>
      </c>
      <c r="M21" s="125">
        <v>2278</v>
      </c>
      <c r="N21" s="123">
        <v>13895</v>
      </c>
      <c r="O21" s="126">
        <v>14898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46"/>
      <c r="B22" s="66" t="s">
        <v>60</v>
      </c>
      <c r="C22" s="69"/>
      <c r="D22" s="69"/>
      <c r="E22" s="105" t="s">
        <v>92</v>
      </c>
      <c r="F22" s="163">
        <v>13583</v>
      </c>
      <c r="G22" s="155">
        <v>13789</v>
      </c>
      <c r="H22" s="135">
        <v>1289</v>
      </c>
      <c r="I22" s="137">
        <v>1019</v>
      </c>
      <c r="J22" s="135">
        <v>201</v>
      </c>
      <c r="K22" s="138">
        <v>186</v>
      </c>
      <c r="L22" s="135">
        <v>6531</v>
      </c>
      <c r="M22" s="137">
        <v>3528</v>
      </c>
      <c r="N22" s="135">
        <v>25025</v>
      </c>
      <c r="O22" s="138">
        <v>26143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46"/>
      <c r="B23" s="8" t="s">
        <v>61</v>
      </c>
      <c r="C23" s="50" t="s">
        <v>62</v>
      </c>
      <c r="D23" s="68"/>
      <c r="E23" s="104"/>
      <c r="F23" s="160">
        <v>3528</v>
      </c>
      <c r="G23" s="139">
        <v>3405</v>
      </c>
      <c r="H23" s="127">
        <v>231</v>
      </c>
      <c r="I23" s="129">
        <v>229</v>
      </c>
      <c r="J23" s="127">
        <v>60</v>
      </c>
      <c r="K23" s="130">
        <v>65</v>
      </c>
      <c r="L23" s="127">
        <v>3763</v>
      </c>
      <c r="M23" s="129">
        <v>1781</v>
      </c>
      <c r="N23" s="127">
        <v>10442</v>
      </c>
      <c r="O23" s="130">
        <v>11746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46"/>
      <c r="B24" s="52" t="s">
        <v>93</v>
      </c>
      <c r="C24" s="53"/>
      <c r="D24" s="53"/>
      <c r="E24" s="101" t="s">
        <v>94</v>
      </c>
      <c r="F24" s="161">
        <f>F21-F22</f>
        <v>-8236</v>
      </c>
      <c r="G24" s="150">
        <f>G21-G22</f>
        <v>-8029</v>
      </c>
      <c r="H24" s="161">
        <f>H21-H22</f>
        <v>-586</v>
      </c>
      <c r="I24" s="150">
        <f aca="true" t="shared" si="2" ref="I24:O24">I21-I22</f>
        <v>-576</v>
      </c>
      <c r="J24" s="161">
        <f t="shared" si="2"/>
        <v>-119</v>
      </c>
      <c r="K24" s="150">
        <f t="shared" si="2"/>
        <v>-114</v>
      </c>
      <c r="L24" s="161">
        <f t="shared" si="2"/>
        <v>-1153</v>
      </c>
      <c r="M24" s="150">
        <f>M21-M22</f>
        <v>-1250</v>
      </c>
      <c r="N24" s="161">
        <f>N21-N22</f>
        <v>-11130</v>
      </c>
      <c r="O24" s="150">
        <f t="shared" si="2"/>
        <v>-11245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46"/>
      <c r="B25" s="112" t="s">
        <v>63</v>
      </c>
      <c r="C25" s="68"/>
      <c r="D25" s="68"/>
      <c r="E25" s="348" t="s">
        <v>95</v>
      </c>
      <c r="F25" s="338">
        <v>8077</v>
      </c>
      <c r="G25" s="330">
        <v>7621</v>
      </c>
      <c r="H25" s="328">
        <v>586</v>
      </c>
      <c r="I25" s="330">
        <v>576</v>
      </c>
      <c r="J25" s="328">
        <v>119</v>
      </c>
      <c r="K25" s="330">
        <v>114</v>
      </c>
      <c r="L25" s="328">
        <v>1153</v>
      </c>
      <c r="M25" s="330">
        <v>1250</v>
      </c>
      <c r="N25" s="328">
        <v>11130</v>
      </c>
      <c r="O25" s="330">
        <v>11245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46"/>
      <c r="B26" s="26" t="s">
        <v>64</v>
      </c>
      <c r="C26" s="67"/>
      <c r="D26" s="67"/>
      <c r="E26" s="349"/>
      <c r="F26" s="339"/>
      <c r="G26" s="331"/>
      <c r="H26" s="329"/>
      <c r="I26" s="331"/>
      <c r="J26" s="329"/>
      <c r="K26" s="331"/>
      <c r="L26" s="329"/>
      <c r="M26" s="331"/>
      <c r="N26" s="329"/>
      <c r="O26" s="33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47"/>
      <c r="B27" s="59" t="s">
        <v>96</v>
      </c>
      <c r="C27" s="37"/>
      <c r="D27" s="37"/>
      <c r="E27" s="106" t="s">
        <v>97</v>
      </c>
      <c r="F27" s="165">
        <f>F24+F25</f>
        <v>-159</v>
      </c>
      <c r="G27" s="151">
        <f>G24+G25</f>
        <v>-408</v>
      </c>
      <c r="H27" s="165">
        <f>H24+H25</f>
        <v>0</v>
      </c>
      <c r="I27" s="151">
        <f aca="true" t="shared" si="3" ref="I27:O27">I24+I25</f>
        <v>0</v>
      </c>
      <c r="J27" s="165">
        <f t="shared" si="3"/>
        <v>0</v>
      </c>
      <c r="K27" s="151">
        <f t="shared" si="3"/>
        <v>0</v>
      </c>
      <c r="L27" s="165">
        <f t="shared" si="3"/>
        <v>0</v>
      </c>
      <c r="M27" s="151">
        <f t="shared" si="3"/>
        <v>0</v>
      </c>
      <c r="N27" s="165">
        <f t="shared" si="3"/>
        <v>0</v>
      </c>
      <c r="O27" s="151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32" t="s">
        <v>65</v>
      </c>
      <c r="B30" s="333"/>
      <c r="C30" s="333"/>
      <c r="D30" s="333"/>
      <c r="E30" s="334"/>
      <c r="F30" s="320" t="s">
        <v>298</v>
      </c>
      <c r="G30" s="321"/>
      <c r="H30" s="320" t="s">
        <v>300</v>
      </c>
      <c r="I30" s="321"/>
      <c r="J30" s="320" t="s">
        <v>302</v>
      </c>
      <c r="K30" s="321"/>
      <c r="L30" s="320" t="s">
        <v>304</v>
      </c>
      <c r="M30" s="321"/>
      <c r="N30" s="320" t="s">
        <v>306</v>
      </c>
      <c r="O30" s="321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35"/>
      <c r="B31" s="336"/>
      <c r="C31" s="336"/>
      <c r="D31" s="336"/>
      <c r="E31" s="337"/>
      <c r="F31" s="295" t="s">
        <v>279</v>
      </c>
      <c r="G31" s="296" t="s">
        <v>1</v>
      </c>
      <c r="H31" s="178" t="s">
        <v>279</v>
      </c>
      <c r="I31" s="74" t="s">
        <v>1</v>
      </c>
      <c r="J31" s="178" t="s">
        <v>279</v>
      </c>
      <c r="K31" s="75" t="s">
        <v>1</v>
      </c>
      <c r="L31" s="178" t="s">
        <v>279</v>
      </c>
      <c r="M31" s="74" t="s">
        <v>1</v>
      </c>
      <c r="N31" s="178" t="s">
        <v>279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22" t="s">
        <v>86</v>
      </c>
      <c r="B32" s="47" t="s">
        <v>46</v>
      </c>
      <c r="C32" s="48"/>
      <c r="D32" s="48"/>
      <c r="E32" s="16" t="s">
        <v>37</v>
      </c>
      <c r="F32" s="135">
        <v>285</v>
      </c>
      <c r="G32" s="136">
        <v>333</v>
      </c>
      <c r="H32" s="113">
        <v>306</v>
      </c>
      <c r="I32" s="115">
        <v>309</v>
      </c>
      <c r="J32" s="113">
        <v>1671</v>
      </c>
      <c r="K32" s="116">
        <v>1592</v>
      </c>
      <c r="L32" s="135">
        <v>2775</v>
      </c>
      <c r="M32" s="136">
        <v>2826</v>
      </c>
      <c r="N32" s="113">
        <v>599</v>
      </c>
      <c r="O32" s="154">
        <v>590</v>
      </c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50"/>
      <c r="B33" s="14"/>
      <c r="C33" s="50" t="s">
        <v>66</v>
      </c>
      <c r="D33" s="68"/>
      <c r="E33" s="108"/>
      <c r="F33" s="127">
        <v>120</v>
      </c>
      <c r="G33" s="128">
        <v>123</v>
      </c>
      <c r="H33" s="127">
        <v>65</v>
      </c>
      <c r="I33" s="129">
        <v>66</v>
      </c>
      <c r="J33" s="127">
        <v>1671</v>
      </c>
      <c r="K33" s="130">
        <v>1592</v>
      </c>
      <c r="L33" s="127">
        <v>2727</v>
      </c>
      <c r="M33" s="128">
        <v>2825</v>
      </c>
      <c r="N33" s="127">
        <v>599</v>
      </c>
      <c r="O33" s="139">
        <v>590</v>
      </c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50"/>
      <c r="B34" s="14"/>
      <c r="C34" s="12"/>
      <c r="D34" s="61" t="s">
        <v>67</v>
      </c>
      <c r="E34" s="102"/>
      <c r="F34" s="117">
        <v>71</v>
      </c>
      <c r="G34" s="118">
        <v>72</v>
      </c>
      <c r="H34" s="117">
        <v>62</v>
      </c>
      <c r="I34" s="119">
        <v>64</v>
      </c>
      <c r="J34" s="117">
        <v>1665</v>
      </c>
      <c r="K34" s="120">
        <v>1586</v>
      </c>
      <c r="L34" s="117">
        <v>2457</v>
      </c>
      <c r="M34" s="118">
        <v>2491</v>
      </c>
      <c r="N34" s="117">
        <v>438</v>
      </c>
      <c r="O34" s="150">
        <v>444</v>
      </c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50"/>
      <c r="B35" s="11"/>
      <c r="C35" s="31" t="s">
        <v>68</v>
      </c>
      <c r="D35" s="67"/>
      <c r="E35" s="109"/>
      <c r="F35" s="123">
        <v>165</v>
      </c>
      <c r="G35" s="124">
        <v>210</v>
      </c>
      <c r="H35" s="123">
        <v>241</v>
      </c>
      <c r="I35" s="125">
        <v>242</v>
      </c>
      <c r="J35" s="144">
        <v>0</v>
      </c>
      <c r="K35" s="145">
        <v>0</v>
      </c>
      <c r="L35" s="123">
        <v>48</v>
      </c>
      <c r="M35" s="124">
        <v>1</v>
      </c>
      <c r="N35" s="123">
        <v>0</v>
      </c>
      <c r="O35" s="149">
        <v>0</v>
      </c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50"/>
      <c r="B36" s="66" t="s">
        <v>49</v>
      </c>
      <c r="C36" s="69"/>
      <c r="D36" s="69"/>
      <c r="E36" s="16" t="s">
        <v>38</v>
      </c>
      <c r="F36" s="163">
        <v>295</v>
      </c>
      <c r="G36" s="139">
        <v>333</v>
      </c>
      <c r="H36" s="135">
        <v>316</v>
      </c>
      <c r="I36" s="137">
        <v>316</v>
      </c>
      <c r="J36" s="135">
        <v>2284</v>
      </c>
      <c r="K36" s="138">
        <v>1248</v>
      </c>
      <c r="L36" s="135">
        <v>1570</v>
      </c>
      <c r="M36" s="136">
        <v>1776</v>
      </c>
      <c r="N36" s="135">
        <v>609</v>
      </c>
      <c r="O36" s="155">
        <v>579</v>
      </c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50"/>
      <c r="B37" s="14"/>
      <c r="C37" s="61" t="s">
        <v>69</v>
      </c>
      <c r="D37" s="53"/>
      <c r="E37" s="102"/>
      <c r="F37" s="161">
        <v>276</v>
      </c>
      <c r="G37" s="150">
        <v>303</v>
      </c>
      <c r="H37" s="117">
        <v>303</v>
      </c>
      <c r="I37" s="119">
        <v>312</v>
      </c>
      <c r="J37" s="117">
        <v>1085</v>
      </c>
      <c r="K37" s="120">
        <v>1157</v>
      </c>
      <c r="L37" s="117">
        <v>1516</v>
      </c>
      <c r="M37" s="118">
        <v>1395</v>
      </c>
      <c r="N37" s="117">
        <v>565</v>
      </c>
      <c r="O37" s="150">
        <v>561</v>
      </c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50"/>
      <c r="B38" s="11"/>
      <c r="C38" s="61" t="s">
        <v>70</v>
      </c>
      <c r="D38" s="53"/>
      <c r="E38" s="102"/>
      <c r="F38" s="161">
        <v>19</v>
      </c>
      <c r="G38" s="150">
        <v>30</v>
      </c>
      <c r="H38" s="117">
        <v>13</v>
      </c>
      <c r="I38" s="119">
        <v>4</v>
      </c>
      <c r="J38" s="117">
        <v>1199</v>
      </c>
      <c r="K38" s="145">
        <v>91</v>
      </c>
      <c r="L38" s="117">
        <v>54</v>
      </c>
      <c r="M38" s="118">
        <v>382</v>
      </c>
      <c r="N38" s="117">
        <v>44</v>
      </c>
      <c r="O38" s="150">
        <v>18</v>
      </c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51"/>
      <c r="B39" s="6" t="s">
        <v>71</v>
      </c>
      <c r="C39" s="7"/>
      <c r="D39" s="7"/>
      <c r="E39" s="110" t="s">
        <v>98</v>
      </c>
      <c r="F39" s="165">
        <f>F32-F36</f>
        <v>-10</v>
      </c>
      <c r="G39" s="151">
        <f>G32-G36</f>
        <v>0</v>
      </c>
      <c r="H39" s="165">
        <f>H32-H36</f>
        <v>-10</v>
      </c>
      <c r="I39" s="151">
        <f>I32-I36</f>
        <v>-7</v>
      </c>
      <c r="J39" s="165">
        <f aca="true" t="shared" si="4" ref="J39:O39">J32-J36</f>
        <v>-613</v>
      </c>
      <c r="K39" s="151">
        <f t="shared" si="4"/>
        <v>344</v>
      </c>
      <c r="L39" s="165">
        <f t="shared" si="4"/>
        <v>1205</v>
      </c>
      <c r="M39" s="151">
        <f t="shared" si="4"/>
        <v>1050</v>
      </c>
      <c r="N39" s="165">
        <f t="shared" si="4"/>
        <v>-10</v>
      </c>
      <c r="O39" s="151">
        <f t="shared" si="4"/>
        <v>11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22" t="s">
        <v>87</v>
      </c>
      <c r="B40" s="66" t="s">
        <v>72</v>
      </c>
      <c r="C40" s="69"/>
      <c r="D40" s="69"/>
      <c r="E40" s="16" t="s">
        <v>40</v>
      </c>
      <c r="F40" s="163">
        <v>70</v>
      </c>
      <c r="G40" s="155">
        <v>158</v>
      </c>
      <c r="H40" s="135">
        <v>0</v>
      </c>
      <c r="I40" s="137">
        <v>384</v>
      </c>
      <c r="J40" s="135">
        <v>82</v>
      </c>
      <c r="K40" s="138">
        <v>42</v>
      </c>
      <c r="L40" s="135">
        <v>1790</v>
      </c>
      <c r="M40" s="136">
        <v>2793</v>
      </c>
      <c r="N40" s="135">
        <v>128</v>
      </c>
      <c r="O40" s="155">
        <v>238</v>
      </c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23"/>
      <c r="B41" s="11"/>
      <c r="C41" s="61" t="s">
        <v>73</v>
      </c>
      <c r="D41" s="53"/>
      <c r="E41" s="102"/>
      <c r="F41" s="167">
        <v>44</v>
      </c>
      <c r="G41" s="169">
        <v>131</v>
      </c>
      <c r="H41" s="144">
        <v>0</v>
      </c>
      <c r="I41" s="145">
        <v>352</v>
      </c>
      <c r="J41" s="117">
        <v>0</v>
      </c>
      <c r="K41" s="120">
        <v>0</v>
      </c>
      <c r="L41" s="117">
        <v>1272</v>
      </c>
      <c r="M41" s="118">
        <v>1255</v>
      </c>
      <c r="N41" s="117">
        <v>125</v>
      </c>
      <c r="O41" s="150">
        <v>181</v>
      </c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23"/>
      <c r="B42" s="66" t="s">
        <v>60</v>
      </c>
      <c r="C42" s="69"/>
      <c r="D42" s="69"/>
      <c r="E42" s="16" t="s">
        <v>41</v>
      </c>
      <c r="F42" s="163">
        <v>70</v>
      </c>
      <c r="G42" s="155">
        <v>158</v>
      </c>
      <c r="H42" s="135">
        <v>0</v>
      </c>
      <c r="I42" s="137">
        <v>387</v>
      </c>
      <c r="J42" s="135">
        <v>653</v>
      </c>
      <c r="K42" s="138">
        <v>815</v>
      </c>
      <c r="L42" s="135">
        <v>2738</v>
      </c>
      <c r="M42" s="136">
        <v>3559</v>
      </c>
      <c r="N42" s="135">
        <v>151</v>
      </c>
      <c r="O42" s="155">
        <v>269</v>
      </c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23"/>
      <c r="B43" s="11"/>
      <c r="C43" s="61" t="s">
        <v>74</v>
      </c>
      <c r="D43" s="53"/>
      <c r="E43" s="102"/>
      <c r="F43" s="161">
        <v>26</v>
      </c>
      <c r="G43" s="150">
        <v>25</v>
      </c>
      <c r="H43" s="117">
        <v>0</v>
      </c>
      <c r="I43" s="119">
        <v>0</v>
      </c>
      <c r="J43" s="144">
        <v>74</v>
      </c>
      <c r="K43" s="145">
        <v>73</v>
      </c>
      <c r="L43" s="117">
        <v>2283</v>
      </c>
      <c r="M43" s="118">
        <v>3138</v>
      </c>
      <c r="N43" s="117">
        <v>12</v>
      </c>
      <c r="O43" s="150">
        <v>38</v>
      </c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24"/>
      <c r="B44" s="59" t="s">
        <v>71</v>
      </c>
      <c r="C44" s="37"/>
      <c r="D44" s="37"/>
      <c r="E44" s="110" t="s">
        <v>99</v>
      </c>
      <c r="F44" s="162">
        <f>F40-F42</f>
        <v>0</v>
      </c>
      <c r="G44" s="166">
        <f>G40-G42</f>
        <v>0</v>
      </c>
      <c r="H44" s="162">
        <f>H40-H42</f>
        <v>0</v>
      </c>
      <c r="I44" s="166">
        <f>I40-I42</f>
        <v>-3</v>
      </c>
      <c r="J44" s="162">
        <f aca="true" t="shared" si="5" ref="J44:O44">J40-J42</f>
        <v>-571</v>
      </c>
      <c r="K44" s="166">
        <f t="shared" si="5"/>
        <v>-773</v>
      </c>
      <c r="L44" s="162">
        <f t="shared" si="5"/>
        <v>-948</v>
      </c>
      <c r="M44" s="166">
        <f t="shared" si="5"/>
        <v>-766</v>
      </c>
      <c r="N44" s="162">
        <f t="shared" si="5"/>
        <v>-23</v>
      </c>
      <c r="O44" s="166">
        <f t="shared" si="5"/>
        <v>-31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25" t="s">
        <v>79</v>
      </c>
      <c r="B45" s="20" t="s">
        <v>75</v>
      </c>
      <c r="C45" s="9"/>
      <c r="D45" s="9"/>
      <c r="E45" s="111" t="s">
        <v>100</v>
      </c>
      <c r="F45" s="168">
        <f aca="true" t="shared" si="6" ref="F45:O45">F39+F44</f>
        <v>-10</v>
      </c>
      <c r="G45" s="152">
        <f>G39+G44</f>
        <v>0</v>
      </c>
      <c r="H45" s="168">
        <f>H39+H44</f>
        <v>-10</v>
      </c>
      <c r="I45" s="152">
        <f>I39+I44</f>
        <v>-10</v>
      </c>
      <c r="J45" s="168">
        <f t="shared" si="6"/>
        <v>-1184</v>
      </c>
      <c r="K45" s="152">
        <f t="shared" si="6"/>
        <v>-429</v>
      </c>
      <c r="L45" s="168">
        <f t="shared" si="6"/>
        <v>257</v>
      </c>
      <c r="M45" s="152">
        <f t="shared" si="6"/>
        <v>284</v>
      </c>
      <c r="N45" s="168">
        <f t="shared" si="6"/>
        <v>-33</v>
      </c>
      <c r="O45" s="152">
        <f t="shared" si="6"/>
        <v>-20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26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>
        <v>0</v>
      </c>
      <c r="L46" s="117">
        <v>257</v>
      </c>
      <c r="M46" s="118">
        <v>284</v>
      </c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26"/>
      <c r="B47" s="52" t="s">
        <v>77</v>
      </c>
      <c r="C47" s="53"/>
      <c r="D47" s="53"/>
      <c r="E47" s="53"/>
      <c r="F47" s="161"/>
      <c r="G47" s="150"/>
      <c r="H47" s="117"/>
      <c r="I47" s="119"/>
      <c r="J47" s="117"/>
      <c r="K47" s="120"/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27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25" ht="15.75" customHeight="1">
      <c r="A49" s="293"/>
      <c r="B49" s="69"/>
      <c r="C49" s="69"/>
      <c r="D49" s="69"/>
      <c r="E49" s="69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</row>
    <row r="50" spans="1:25" ht="15.75" customHeight="1">
      <c r="A50" s="293"/>
      <c r="B50" s="69"/>
      <c r="C50" s="69"/>
      <c r="D50" s="69"/>
      <c r="E50" s="69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</row>
    <row r="51" spans="1:25" ht="15.75" customHeight="1">
      <c r="A51" s="332" t="s">
        <v>65</v>
      </c>
      <c r="B51" s="333"/>
      <c r="C51" s="333"/>
      <c r="D51" s="333"/>
      <c r="E51" s="334"/>
      <c r="F51" s="320" t="s">
        <v>308</v>
      </c>
      <c r="G51" s="321"/>
      <c r="H51" s="320" t="s">
        <v>310</v>
      </c>
      <c r="I51" s="321"/>
      <c r="J51" s="320" t="s">
        <v>312</v>
      </c>
      <c r="K51" s="321"/>
      <c r="L51" s="320" t="s">
        <v>314</v>
      </c>
      <c r="M51" s="352"/>
      <c r="N51" s="320" t="s">
        <v>316</v>
      </c>
      <c r="O51" s="352"/>
      <c r="P51" s="148"/>
      <c r="Q51" s="72"/>
      <c r="R51" s="148"/>
      <c r="S51" s="72"/>
      <c r="T51" s="148"/>
      <c r="U51" s="72"/>
      <c r="V51" s="148"/>
      <c r="W51" s="72"/>
      <c r="X51" s="148"/>
      <c r="Y51" s="72"/>
    </row>
    <row r="52" spans="1:25" ht="15.75" customHeight="1">
      <c r="A52" s="335"/>
      <c r="B52" s="336"/>
      <c r="C52" s="336"/>
      <c r="D52" s="336"/>
      <c r="E52" s="337"/>
      <c r="F52" s="178" t="s">
        <v>279</v>
      </c>
      <c r="G52" s="74" t="s">
        <v>1</v>
      </c>
      <c r="H52" s="178" t="s">
        <v>279</v>
      </c>
      <c r="I52" s="74" t="s">
        <v>1</v>
      </c>
      <c r="J52" s="178" t="s">
        <v>279</v>
      </c>
      <c r="K52" s="75" t="s">
        <v>1</v>
      </c>
      <c r="L52" s="178" t="s">
        <v>279</v>
      </c>
      <c r="M52" s="74" t="s">
        <v>1</v>
      </c>
      <c r="N52" s="178" t="s">
        <v>279</v>
      </c>
      <c r="O52" s="153" t="s">
        <v>1</v>
      </c>
      <c r="P52" s="146"/>
      <c r="Q52" s="146"/>
      <c r="R52" s="146"/>
      <c r="S52" s="146"/>
      <c r="T52" s="146"/>
      <c r="U52" s="146"/>
      <c r="V52" s="146"/>
      <c r="W52" s="146"/>
      <c r="X52" s="146"/>
      <c r="Y52" s="146"/>
    </row>
    <row r="53" spans="1:25" ht="15.75" customHeight="1">
      <c r="A53" s="322" t="s">
        <v>86</v>
      </c>
      <c r="B53" s="47" t="s">
        <v>46</v>
      </c>
      <c r="C53" s="48"/>
      <c r="D53" s="48"/>
      <c r="E53" s="16" t="s">
        <v>37</v>
      </c>
      <c r="F53" s="135">
        <v>144</v>
      </c>
      <c r="G53" s="136">
        <v>284</v>
      </c>
      <c r="H53" s="113">
        <f>SUM(H54,H56)</f>
        <v>338</v>
      </c>
      <c r="I53" s="115">
        <f>SUM(I54,I56)</f>
        <v>352</v>
      </c>
      <c r="J53" s="113">
        <v>18</v>
      </c>
      <c r="K53" s="116">
        <v>21</v>
      </c>
      <c r="L53" s="135">
        <v>0.02</v>
      </c>
      <c r="M53" s="136">
        <v>0</v>
      </c>
      <c r="N53" s="113">
        <v>66</v>
      </c>
      <c r="O53" s="154">
        <v>66.7</v>
      </c>
      <c r="P53" s="136"/>
      <c r="Q53" s="136"/>
      <c r="R53" s="136"/>
      <c r="S53" s="136"/>
      <c r="T53" s="147"/>
      <c r="U53" s="147"/>
      <c r="V53" s="136"/>
      <c r="W53" s="136"/>
      <c r="X53" s="147"/>
      <c r="Y53" s="147"/>
    </row>
    <row r="54" spans="1:25" ht="15.75" customHeight="1">
      <c r="A54" s="350"/>
      <c r="B54" s="14"/>
      <c r="C54" s="50" t="s">
        <v>66</v>
      </c>
      <c r="D54" s="68"/>
      <c r="E54" s="108"/>
      <c r="F54" s="127">
        <v>144</v>
      </c>
      <c r="G54" s="128">
        <v>284</v>
      </c>
      <c r="H54" s="127">
        <v>337</v>
      </c>
      <c r="I54" s="129">
        <v>351</v>
      </c>
      <c r="J54" s="127">
        <v>3</v>
      </c>
      <c r="K54" s="130">
        <v>3</v>
      </c>
      <c r="L54" s="127">
        <v>0</v>
      </c>
      <c r="M54" s="128">
        <v>0</v>
      </c>
      <c r="N54" s="127">
        <v>66</v>
      </c>
      <c r="O54" s="139">
        <v>66.7</v>
      </c>
      <c r="P54" s="136"/>
      <c r="Q54" s="136"/>
      <c r="R54" s="136"/>
      <c r="S54" s="136"/>
      <c r="T54" s="147"/>
      <c r="U54" s="147"/>
      <c r="V54" s="136"/>
      <c r="W54" s="136"/>
      <c r="X54" s="147"/>
      <c r="Y54" s="147"/>
    </row>
    <row r="55" spans="1:25" ht="15.75" customHeight="1">
      <c r="A55" s="350"/>
      <c r="B55" s="14"/>
      <c r="C55" s="12"/>
      <c r="D55" s="61" t="s">
        <v>67</v>
      </c>
      <c r="E55" s="102"/>
      <c r="F55" s="117">
        <v>130</v>
      </c>
      <c r="G55" s="118">
        <v>271</v>
      </c>
      <c r="H55" s="117">
        <v>337</v>
      </c>
      <c r="I55" s="119">
        <v>351</v>
      </c>
      <c r="J55" s="117">
        <v>3</v>
      </c>
      <c r="K55" s="120">
        <v>3</v>
      </c>
      <c r="L55" s="117">
        <v>0</v>
      </c>
      <c r="M55" s="118">
        <v>0</v>
      </c>
      <c r="N55" s="117">
        <v>66</v>
      </c>
      <c r="O55" s="150">
        <v>66.7</v>
      </c>
      <c r="P55" s="136"/>
      <c r="Q55" s="136"/>
      <c r="R55" s="136"/>
      <c r="S55" s="136"/>
      <c r="T55" s="147"/>
      <c r="U55" s="147"/>
      <c r="V55" s="136"/>
      <c r="W55" s="136"/>
      <c r="X55" s="147"/>
      <c r="Y55" s="147"/>
    </row>
    <row r="56" spans="1:25" ht="15.75" customHeight="1">
      <c r="A56" s="350"/>
      <c r="B56" s="11"/>
      <c r="C56" s="31" t="s">
        <v>68</v>
      </c>
      <c r="D56" s="67"/>
      <c r="E56" s="109"/>
      <c r="F56" s="123">
        <v>0</v>
      </c>
      <c r="G56" s="124">
        <v>0</v>
      </c>
      <c r="H56" s="123">
        <v>1</v>
      </c>
      <c r="I56" s="125">
        <v>1</v>
      </c>
      <c r="J56" s="144">
        <v>15</v>
      </c>
      <c r="K56" s="145">
        <v>18</v>
      </c>
      <c r="L56" s="123">
        <v>0.02</v>
      </c>
      <c r="M56" s="124">
        <v>0</v>
      </c>
      <c r="N56" s="123">
        <v>0</v>
      </c>
      <c r="O56" s="149">
        <v>0</v>
      </c>
      <c r="P56" s="136"/>
      <c r="Q56" s="136"/>
      <c r="R56" s="136"/>
      <c r="S56" s="136"/>
      <c r="T56" s="147"/>
      <c r="U56" s="147"/>
      <c r="V56" s="136"/>
      <c r="W56" s="136"/>
      <c r="X56" s="147"/>
      <c r="Y56" s="147"/>
    </row>
    <row r="57" spans="1:25" ht="15.75" customHeight="1">
      <c r="A57" s="350"/>
      <c r="B57" s="66" t="s">
        <v>49</v>
      </c>
      <c r="C57" s="69"/>
      <c r="D57" s="69"/>
      <c r="E57" s="16" t="s">
        <v>38</v>
      </c>
      <c r="F57" s="163">
        <v>29</v>
      </c>
      <c r="G57" s="139">
        <v>44</v>
      </c>
      <c r="H57" s="135">
        <f>SUM(H58:H59)</f>
        <v>195</v>
      </c>
      <c r="I57" s="137">
        <f>SUM(I58:I59)</f>
        <v>265</v>
      </c>
      <c r="J57" s="135">
        <v>18</v>
      </c>
      <c r="K57" s="138">
        <v>21</v>
      </c>
      <c r="L57" s="135">
        <v>3</v>
      </c>
      <c r="M57" s="136">
        <v>1.8</v>
      </c>
      <c r="N57" s="135">
        <v>26</v>
      </c>
      <c r="O57" s="155">
        <v>47</v>
      </c>
      <c r="P57" s="136"/>
      <c r="Q57" s="136"/>
      <c r="R57" s="136"/>
      <c r="S57" s="136"/>
      <c r="T57" s="136"/>
      <c r="U57" s="136"/>
      <c r="V57" s="136"/>
      <c r="W57" s="136"/>
      <c r="X57" s="147"/>
      <c r="Y57" s="147"/>
    </row>
    <row r="58" spans="1:25" ht="15.75" customHeight="1">
      <c r="A58" s="350"/>
      <c r="B58" s="14"/>
      <c r="C58" s="61" t="s">
        <v>69</v>
      </c>
      <c r="D58" s="53"/>
      <c r="E58" s="102"/>
      <c r="F58" s="161">
        <v>0</v>
      </c>
      <c r="G58" s="150">
        <v>0</v>
      </c>
      <c r="H58" s="117">
        <v>172</v>
      </c>
      <c r="I58" s="119">
        <v>250</v>
      </c>
      <c r="J58" s="117">
        <v>14</v>
      </c>
      <c r="K58" s="120">
        <v>17</v>
      </c>
      <c r="L58" s="117">
        <v>3</v>
      </c>
      <c r="M58" s="118">
        <v>2</v>
      </c>
      <c r="N58" s="117">
        <v>16</v>
      </c>
      <c r="O58" s="150">
        <v>10</v>
      </c>
      <c r="P58" s="136"/>
      <c r="Q58" s="136"/>
      <c r="R58" s="136"/>
      <c r="S58" s="136"/>
      <c r="T58" s="136"/>
      <c r="U58" s="136"/>
      <c r="V58" s="136"/>
      <c r="W58" s="136"/>
      <c r="X58" s="147"/>
      <c r="Y58" s="147"/>
    </row>
    <row r="59" spans="1:25" ht="15.75" customHeight="1">
      <c r="A59" s="350"/>
      <c r="B59" s="11"/>
      <c r="C59" s="61" t="s">
        <v>70</v>
      </c>
      <c r="D59" s="53"/>
      <c r="E59" s="102"/>
      <c r="F59" s="161">
        <v>29</v>
      </c>
      <c r="G59" s="150">
        <v>44</v>
      </c>
      <c r="H59" s="117">
        <v>23</v>
      </c>
      <c r="I59" s="119">
        <v>15</v>
      </c>
      <c r="J59" s="117">
        <v>4</v>
      </c>
      <c r="K59" s="145">
        <v>4</v>
      </c>
      <c r="L59" s="117">
        <v>0.084</v>
      </c>
      <c r="M59" s="118">
        <v>0.08</v>
      </c>
      <c r="N59" s="117">
        <v>6</v>
      </c>
      <c r="O59" s="150">
        <v>38</v>
      </c>
      <c r="P59" s="136"/>
      <c r="Q59" s="136"/>
      <c r="R59" s="147"/>
      <c r="S59" s="147"/>
      <c r="T59" s="136"/>
      <c r="U59" s="136"/>
      <c r="V59" s="136"/>
      <c r="W59" s="136"/>
      <c r="X59" s="147"/>
      <c r="Y59" s="147"/>
    </row>
    <row r="60" spans="1:25" ht="15.75" customHeight="1">
      <c r="A60" s="351"/>
      <c r="B60" s="6" t="s">
        <v>71</v>
      </c>
      <c r="C60" s="7"/>
      <c r="D60" s="7"/>
      <c r="E60" s="110" t="s">
        <v>98</v>
      </c>
      <c r="F60" s="165">
        <f>F53-F57</f>
        <v>115</v>
      </c>
      <c r="G60" s="151">
        <f>G53-G57</f>
        <v>240</v>
      </c>
      <c r="H60" s="165">
        <f aca="true" t="shared" si="7" ref="H60:N60">H53-H57</f>
        <v>143</v>
      </c>
      <c r="I60" s="151">
        <f t="shared" si="7"/>
        <v>87</v>
      </c>
      <c r="J60" s="165">
        <f>J53-J57</f>
        <v>0</v>
      </c>
      <c r="K60" s="151">
        <f>K53-K57</f>
        <v>0</v>
      </c>
      <c r="L60" s="165">
        <f t="shared" si="7"/>
        <v>-2.98</v>
      </c>
      <c r="M60" s="151">
        <f t="shared" si="7"/>
        <v>-1.8</v>
      </c>
      <c r="N60" s="165">
        <f t="shared" si="7"/>
        <v>40</v>
      </c>
      <c r="O60" s="151">
        <v>19</v>
      </c>
      <c r="P60" s="136"/>
      <c r="Q60" s="136"/>
      <c r="R60" s="136"/>
      <c r="S60" s="136"/>
      <c r="T60" s="136"/>
      <c r="U60" s="136"/>
      <c r="V60" s="136"/>
      <c r="W60" s="136"/>
      <c r="X60" s="147"/>
      <c r="Y60" s="147"/>
    </row>
    <row r="61" spans="1:25" ht="15.75" customHeight="1">
      <c r="A61" s="322" t="s">
        <v>87</v>
      </c>
      <c r="B61" s="66" t="s">
        <v>72</v>
      </c>
      <c r="C61" s="69"/>
      <c r="D61" s="69"/>
      <c r="E61" s="16" t="s">
        <v>40</v>
      </c>
      <c r="F61" s="163">
        <v>0</v>
      </c>
      <c r="G61" s="155">
        <v>212</v>
      </c>
      <c r="H61" s="135">
        <v>0</v>
      </c>
      <c r="I61" s="137">
        <v>44</v>
      </c>
      <c r="J61" s="135">
        <v>96</v>
      </c>
      <c r="K61" s="138">
        <v>112</v>
      </c>
      <c r="L61" s="135">
        <v>0</v>
      </c>
      <c r="M61" s="136">
        <v>0</v>
      </c>
      <c r="N61" s="135">
        <v>0</v>
      </c>
      <c r="O61" s="155">
        <v>0</v>
      </c>
      <c r="P61" s="136"/>
      <c r="Q61" s="136"/>
      <c r="R61" s="136"/>
      <c r="S61" s="136"/>
      <c r="T61" s="147"/>
      <c r="U61" s="147"/>
      <c r="V61" s="147"/>
      <c r="W61" s="147"/>
      <c r="X61" s="136"/>
      <c r="Y61" s="136"/>
    </row>
    <row r="62" spans="1:25" ht="15.75" customHeight="1">
      <c r="A62" s="323"/>
      <c r="B62" s="11"/>
      <c r="C62" s="61" t="s">
        <v>73</v>
      </c>
      <c r="D62" s="53"/>
      <c r="E62" s="102"/>
      <c r="F62" s="167">
        <v>0</v>
      </c>
      <c r="G62" s="169">
        <v>212</v>
      </c>
      <c r="H62" s="144">
        <v>0</v>
      </c>
      <c r="I62" s="145">
        <v>29</v>
      </c>
      <c r="J62" s="117">
        <v>44</v>
      </c>
      <c r="K62" s="120">
        <v>52</v>
      </c>
      <c r="L62" s="117">
        <v>0</v>
      </c>
      <c r="M62" s="118">
        <v>0</v>
      </c>
      <c r="N62" s="117">
        <v>0</v>
      </c>
      <c r="O62" s="150">
        <v>0</v>
      </c>
      <c r="P62" s="147"/>
      <c r="Q62" s="147"/>
      <c r="R62" s="147"/>
      <c r="S62" s="147"/>
      <c r="T62" s="147"/>
      <c r="U62" s="147"/>
      <c r="V62" s="147"/>
      <c r="W62" s="147"/>
      <c r="X62" s="136"/>
      <c r="Y62" s="136"/>
    </row>
    <row r="63" spans="1:25" ht="15.75" customHeight="1">
      <c r="A63" s="323"/>
      <c r="B63" s="66" t="s">
        <v>60</v>
      </c>
      <c r="C63" s="69"/>
      <c r="D63" s="69"/>
      <c r="E63" s="16" t="s">
        <v>41</v>
      </c>
      <c r="F63" s="163">
        <v>647</v>
      </c>
      <c r="G63" s="155">
        <v>1326</v>
      </c>
      <c r="H63" s="135">
        <v>197</v>
      </c>
      <c r="I63" s="137">
        <v>132</v>
      </c>
      <c r="J63" s="135">
        <v>96</v>
      </c>
      <c r="K63" s="138">
        <v>112</v>
      </c>
      <c r="L63" s="135">
        <v>0</v>
      </c>
      <c r="M63" s="136">
        <v>2</v>
      </c>
      <c r="N63" s="135">
        <v>33</v>
      </c>
      <c r="O63" s="155">
        <v>0</v>
      </c>
      <c r="P63" s="136"/>
      <c r="Q63" s="136"/>
      <c r="R63" s="136"/>
      <c r="S63" s="136"/>
      <c r="T63" s="147"/>
      <c r="U63" s="147"/>
      <c r="V63" s="136"/>
      <c r="W63" s="136"/>
      <c r="X63" s="136"/>
      <c r="Y63" s="136"/>
    </row>
    <row r="64" spans="1:25" ht="15.75" customHeight="1">
      <c r="A64" s="323"/>
      <c r="B64" s="11"/>
      <c r="C64" s="61" t="s">
        <v>74</v>
      </c>
      <c r="D64" s="53"/>
      <c r="E64" s="102"/>
      <c r="F64" s="161">
        <v>319</v>
      </c>
      <c r="G64" s="150">
        <v>1016</v>
      </c>
      <c r="H64" s="117">
        <v>151</v>
      </c>
      <c r="I64" s="119">
        <v>117</v>
      </c>
      <c r="J64" s="144">
        <v>8</v>
      </c>
      <c r="K64" s="145">
        <v>8</v>
      </c>
      <c r="L64" s="117">
        <v>0</v>
      </c>
      <c r="M64" s="118">
        <v>0</v>
      </c>
      <c r="N64" s="117">
        <v>0</v>
      </c>
      <c r="O64" s="150">
        <v>0</v>
      </c>
      <c r="P64" s="136"/>
      <c r="Q64" s="136"/>
      <c r="R64" s="147"/>
      <c r="S64" s="136"/>
      <c r="T64" s="147"/>
      <c r="U64" s="147"/>
      <c r="V64" s="136"/>
      <c r="W64" s="136"/>
      <c r="X64" s="147"/>
      <c r="Y64" s="147"/>
    </row>
    <row r="65" spans="1:25" ht="15.75" customHeight="1">
      <c r="A65" s="324"/>
      <c r="B65" s="59" t="s">
        <v>71</v>
      </c>
      <c r="C65" s="37"/>
      <c r="D65" s="37"/>
      <c r="E65" s="110" t="s">
        <v>99</v>
      </c>
      <c r="F65" s="162">
        <f>F61-F63</f>
        <v>-647</v>
      </c>
      <c r="G65" s="166">
        <f>G61-G63</f>
        <v>-1114</v>
      </c>
      <c r="H65" s="162">
        <f aca="true" t="shared" si="8" ref="H65:O65">H61-H63</f>
        <v>-197</v>
      </c>
      <c r="I65" s="166">
        <f t="shared" si="8"/>
        <v>-88</v>
      </c>
      <c r="J65" s="162">
        <f>J61-J63</f>
        <v>0</v>
      </c>
      <c r="K65" s="166">
        <f>K61-K63</f>
        <v>0</v>
      </c>
      <c r="L65" s="162">
        <f t="shared" si="8"/>
        <v>0</v>
      </c>
      <c r="M65" s="166">
        <f t="shared" si="8"/>
        <v>-2</v>
      </c>
      <c r="N65" s="162">
        <f t="shared" si="8"/>
        <v>-33</v>
      </c>
      <c r="O65" s="166">
        <f t="shared" si="8"/>
        <v>0</v>
      </c>
      <c r="P65" s="147"/>
      <c r="Q65" s="147"/>
      <c r="R65" s="136"/>
      <c r="S65" s="136"/>
      <c r="T65" s="147"/>
      <c r="U65" s="147"/>
      <c r="V65" s="136"/>
      <c r="W65" s="136"/>
      <c r="X65" s="136"/>
      <c r="Y65" s="136"/>
    </row>
    <row r="66" spans="1:25" ht="15.75" customHeight="1">
      <c r="A66" s="325" t="s">
        <v>79</v>
      </c>
      <c r="B66" s="20" t="s">
        <v>75</v>
      </c>
      <c r="C66" s="9"/>
      <c r="D66" s="9"/>
      <c r="E66" s="111" t="s">
        <v>100</v>
      </c>
      <c r="F66" s="168">
        <f>F60+F65</f>
        <v>-532</v>
      </c>
      <c r="G66" s="152">
        <f>G60+G65</f>
        <v>-874</v>
      </c>
      <c r="H66" s="168">
        <f aca="true" t="shared" si="9" ref="H66:O66">H60+H65</f>
        <v>-54</v>
      </c>
      <c r="I66" s="152">
        <f t="shared" si="9"/>
        <v>-1</v>
      </c>
      <c r="J66" s="168">
        <f>J60+J65</f>
        <v>0</v>
      </c>
      <c r="K66" s="152">
        <f>K60+K65</f>
        <v>0</v>
      </c>
      <c r="L66" s="168">
        <f t="shared" si="9"/>
        <v>-2.98</v>
      </c>
      <c r="M66" s="152">
        <f t="shared" si="9"/>
        <v>-3.8</v>
      </c>
      <c r="N66" s="168">
        <f t="shared" si="9"/>
        <v>7</v>
      </c>
      <c r="O66" s="152">
        <f t="shared" si="9"/>
        <v>19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36"/>
    </row>
    <row r="67" spans="1:25" ht="15.75" customHeight="1">
      <c r="A67" s="326"/>
      <c r="B67" s="52" t="s">
        <v>76</v>
      </c>
      <c r="C67" s="53"/>
      <c r="D67" s="53"/>
      <c r="E67" s="53"/>
      <c r="F67" s="167"/>
      <c r="G67" s="169"/>
      <c r="H67" s="144">
        <v>0</v>
      </c>
      <c r="I67" s="145">
        <v>0</v>
      </c>
      <c r="J67" s="144">
        <v>0</v>
      </c>
      <c r="K67" s="145"/>
      <c r="L67" s="117">
        <v>0</v>
      </c>
      <c r="M67" s="118">
        <v>0</v>
      </c>
      <c r="N67" s="144">
        <v>25</v>
      </c>
      <c r="O67" s="131">
        <v>25</v>
      </c>
      <c r="P67" s="147"/>
      <c r="Q67" s="147"/>
      <c r="R67" s="147"/>
      <c r="S67" s="147"/>
      <c r="T67" s="147"/>
      <c r="U67" s="147"/>
      <c r="V67" s="147"/>
      <c r="W67" s="147"/>
      <c r="X67" s="147"/>
      <c r="Y67" s="147"/>
    </row>
    <row r="68" spans="1:25" ht="15.75" customHeight="1">
      <c r="A68" s="326"/>
      <c r="B68" s="52" t="s">
        <v>77</v>
      </c>
      <c r="C68" s="53"/>
      <c r="D68" s="53"/>
      <c r="E68" s="53"/>
      <c r="F68" s="161"/>
      <c r="G68" s="150"/>
      <c r="H68" s="117">
        <v>0</v>
      </c>
      <c r="I68" s="119">
        <v>0</v>
      </c>
      <c r="J68" s="117"/>
      <c r="K68" s="120"/>
      <c r="L68" s="117"/>
      <c r="M68" s="118"/>
      <c r="N68" s="117"/>
      <c r="O68" s="150"/>
      <c r="P68" s="136"/>
      <c r="Q68" s="136"/>
      <c r="R68" s="136"/>
      <c r="S68" s="136"/>
      <c r="T68" s="136"/>
      <c r="U68" s="136"/>
      <c r="V68" s="136"/>
      <c r="W68" s="136"/>
      <c r="X68" s="136"/>
      <c r="Y68" s="136"/>
    </row>
    <row r="69" spans="1:25" ht="15.75" customHeight="1">
      <c r="A69" s="327"/>
      <c r="B69" s="59" t="s">
        <v>78</v>
      </c>
      <c r="C69" s="37"/>
      <c r="D69" s="37"/>
      <c r="E69" s="37"/>
      <c r="F69" s="140"/>
      <c r="G69" s="141"/>
      <c r="H69" s="140">
        <v>0</v>
      </c>
      <c r="I69" s="142">
        <v>0</v>
      </c>
      <c r="J69" s="140"/>
      <c r="K69" s="143"/>
      <c r="L69" s="140"/>
      <c r="M69" s="141"/>
      <c r="N69" s="140"/>
      <c r="O69" s="151"/>
      <c r="P69" s="136"/>
      <c r="Q69" s="136"/>
      <c r="R69" s="136"/>
      <c r="S69" s="136"/>
      <c r="T69" s="136"/>
      <c r="U69" s="136"/>
      <c r="V69" s="136"/>
      <c r="W69" s="136"/>
      <c r="X69" s="136"/>
      <c r="Y69" s="136"/>
    </row>
    <row r="70" spans="1:25" ht="15.75" customHeight="1">
      <c r="A70" s="293"/>
      <c r="B70" s="69"/>
      <c r="C70" s="69"/>
      <c r="D70" s="69"/>
      <c r="E70" s="69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</row>
    <row r="71" spans="1:25" ht="15.75" customHeight="1">
      <c r="A71" s="293"/>
      <c r="B71" s="69"/>
      <c r="C71" s="69"/>
      <c r="D71" s="69"/>
      <c r="E71" s="69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</row>
    <row r="72" spans="1:25" ht="15.75" customHeight="1">
      <c r="A72" s="332" t="s">
        <v>65</v>
      </c>
      <c r="B72" s="333"/>
      <c r="C72" s="333"/>
      <c r="D72" s="333"/>
      <c r="E72" s="334"/>
      <c r="F72" s="320" t="s">
        <v>318</v>
      </c>
      <c r="G72" s="321"/>
      <c r="H72" s="320" t="s">
        <v>319</v>
      </c>
      <c r="I72" s="321"/>
      <c r="J72" s="353"/>
      <c r="K72" s="354"/>
      <c r="L72" s="353"/>
      <c r="M72" s="354"/>
      <c r="N72" s="353"/>
      <c r="O72" s="354"/>
      <c r="P72" s="148"/>
      <c r="Q72" s="72"/>
      <c r="R72" s="148"/>
      <c r="S72" s="72"/>
      <c r="T72" s="148"/>
      <c r="U72" s="72"/>
      <c r="V72" s="148"/>
      <c r="W72" s="72"/>
      <c r="X72" s="148"/>
      <c r="Y72" s="72"/>
    </row>
    <row r="73" spans="1:25" ht="15.75" customHeight="1">
      <c r="A73" s="335"/>
      <c r="B73" s="336"/>
      <c r="C73" s="336"/>
      <c r="D73" s="336"/>
      <c r="E73" s="337"/>
      <c r="F73" s="178" t="s">
        <v>279</v>
      </c>
      <c r="G73" s="74" t="s">
        <v>1</v>
      </c>
      <c r="H73" s="178" t="s">
        <v>279</v>
      </c>
      <c r="I73" s="74" t="s">
        <v>1</v>
      </c>
      <c r="J73" s="178" t="s">
        <v>279</v>
      </c>
      <c r="K73" s="75" t="s">
        <v>1</v>
      </c>
      <c r="L73" s="178" t="s">
        <v>279</v>
      </c>
      <c r="M73" s="74" t="s">
        <v>1</v>
      </c>
      <c r="N73" s="178" t="s">
        <v>279</v>
      </c>
      <c r="O73" s="153" t="s">
        <v>1</v>
      </c>
      <c r="P73" s="146"/>
      <c r="Q73" s="146"/>
      <c r="R73" s="146"/>
      <c r="S73" s="146"/>
      <c r="T73" s="146"/>
      <c r="U73" s="146"/>
      <c r="V73" s="146"/>
      <c r="W73" s="146"/>
      <c r="X73" s="146"/>
      <c r="Y73" s="146"/>
    </row>
    <row r="74" spans="1:25" ht="15.75" customHeight="1">
      <c r="A74" s="322" t="s">
        <v>86</v>
      </c>
      <c r="B74" s="47" t="s">
        <v>46</v>
      </c>
      <c r="C74" s="48"/>
      <c r="D74" s="48"/>
      <c r="E74" s="16" t="s">
        <v>37</v>
      </c>
      <c r="F74" s="135">
        <v>1125</v>
      </c>
      <c r="G74" s="136">
        <v>1128</v>
      </c>
      <c r="H74" s="113"/>
      <c r="I74" s="115">
        <v>990</v>
      </c>
      <c r="J74" s="113"/>
      <c r="K74" s="116"/>
      <c r="L74" s="135"/>
      <c r="M74" s="136"/>
      <c r="N74" s="113"/>
      <c r="O74" s="154"/>
      <c r="P74" s="136"/>
      <c r="Q74" s="136"/>
      <c r="R74" s="136"/>
      <c r="S74" s="136"/>
      <c r="T74" s="147"/>
      <c r="U74" s="147"/>
      <c r="V74" s="136"/>
      <c r="W74" s="136"/>
      <c r="X74" s="147"/>
      <c r="Y74" s="147"/>
    </row>
    <row r="75" spans="1:25" ht="15.75" customHeight="1">
      <c r="A75" s="350"/>
      <c r="B75" s="14"/>
      <c r="C75" s="50" t="s">
        <v>66</v>
      </c>
      <c r="D75" s="68"/>
      <c r="E75" s="108"/>
      <c r="F75" s="127">
        <v>1125</v>
      </c>
      <c r="G75" s="128">
        <v>1128</v>
      </c>
      <c r="H75" s="127"/>
      <c r="I75" s="129">
        <v>986</v>
      </c>
      <c r="J75" s="127"/>
      <c r="K75" s="130"/>
      <c r="L75" s="127"/>
      <c r="M75" s="128"/>
      <c r="N75" s="127"/>
      <c r="O75" s="139"/>
      <c r="P75" s="136"/>
      <c r="Q75" s="136"/>
      <c r="R75" s="136"/>
      <c r="S75" s="136"/>
      <c r="T75" s="147"/>
      <c r="U75" s="147"/>
      <c r="V75" s="136"/>
      <c r="W75" s="136"/>
      <c r="X75" s="147"/>
      <c r="Y75" s="147"/>
    </row>
    <row r="76" spans="1:25" ht="15.75" customHeight="1">
      <c r="A76" s="350"/>
      <c r="B76" s="14"/>
      <c r="C76" s="12"/>
      <c r="D76" s="61" t="s">
        <v>67</v>
      </c>
      <c r="E76" s="102"/>
      <c r="F76" s="117">
        <v>1125</v>
      </c>
      <c r="G76" s="118">
        <v>1128</v>
      </c>
      <c r="H76" s="117"/>
      <c r="I76" s="119">
        <v>941</v>
      </c>
      <c r="J76" s="117"/>
      <c r="K76" s="120"/>
      <c r="L76" s="117"/>
      <c r="M76" s="118"/>
      <c r="N76" s="117"/>
      <c r="O76" s="150"/>
      <c r="P76" s="136"/>
      <c r="Q76" s="136"/>
      <c r="R76" s="136"/>
      <c r="S76" s="136"/>
      <c r="T76" s="147"/>
      <c r="U76" s="147"/>
      <c r="V76" s="136"/>
      <c r="W76" s="136"/>
      <c r="X76" s="147"/>
      <c r="Y76" s="147"/>
    </row>
    <row r="77" spans="1:25" ht="15.75" customHeight="1">
      <c r="A77" s="350"/>
      <c r="B77" s="11"/>
      <c r="C77" s="31" t="s">
        <v>68</v>
      </c>
      <c r="D77" s="67"/>
      <c r="E77" s="109"/>
      <c r="F77" s="123">
        <v>0</v>
      </c>
      <c r="G77" s="124">
        <v>0</v>
      </c>
      <c r="H77" s="123"/>
      <c r="I77" s="125">
        <v>3</v>
      </c>
      <c r="J77" s="144"/>
      <c r="K77" s="145"/>
      <c r="L77" s="123"/>
      <c r="M77" s="124"/>
      <c r="N77" s="123"/>
      <c r="O77" s="149"/>
      <c r="P77" s="136"/>
      <c r="Q77" s="136"/>
      <c r="R77" s="136"/>
      <c r="S77" s="136"/>
      <c r="T77" s="147"/>
      <c r="U77" s="147"/>
      <c r="V77" s="136"/>
      <c r="W77" s="136"/>
      <c r="X77" s="147"/>
      <c r="Y77" s="147"/>
    </row>
    <row r="78" spans="1:25" ht="15.75" customHeight="1">
      <c r="A78" s="350"/>
      <c r="B78" s="66" t="s">
        <v>49</v>
      </c>
      <c r="C78" s="69"/>
      <c r="D78" s="69"/>
      <c r="E78" s="16" t="s">
        <v>38</v>
      </c>
      <c r="F78" s="163">
        <v>80</v>
      </c>
      <c r="G78" s="139">
        <v>98</v>
      </c>
      <c r="H78" s="135"/>
      <c r="I78" s="137">
        <v>149</v>
      </c>
      <c r="J78" s="135"/>
      <c r="K78" s="138"/>
      <c r="L78" s="135"/>
      <c r="M78" s="136"/>
      <c r="N78" s="135"/>
      <c r="O78" s="155"/>
      <c r="P78" s="136"/>
      <c r="Q78" s="136"/>
      <c r="R78" s="136"/>
      <c r="S78" s="136"/>
      <c r="T78" s="136"/>
      <c r="U78" s="136"/>
      <c r="V78" s="136"/>
      <c r="W78" s="136"/>
      <c r="X78" s="147"/>
      <c r="Y78" s="147"/>
    </row>
    <row r="79" spans="1:25" ht="15.75" customHeight="1">
      <c r="A79" s="350"/>
      <c r="B79" s="14"/>
      <c r="C79" s="61" t="s">
        <v>69</v>
      </c>
      <c r="D79" s="53"/>
      <c r="E79" s="102"/>
      <c r="F79" s="161">
        <v>0</v>
      </c>
      <c r="G79" s="150">
        <v>0</v>
      </c>
      <c r="H79" s="117"/>
      <c r="I79" s="119">
        <v>65</v>
      </c>
      <c r="J79" s="117"/>
      <c r="K79" s="120"/>
      <c r="L79" s="117"/>
      <c r="M79" s="118"/>
      <c r="N79" s="117"/>
      <c r="O79" s="150"/>
      <c r="P79" s="136"/>
      <c r="Q79" s="136"/>
      <c r="R79" s="136"/>
      <c r="S79" s="136"/>
      <c r="T79" s="136"/>
      <c r="U79" s="136"/>
      <c r="V79" s="136"/>
      <c r="W79" s="136"/>
      <c r="X79" s="147"/>
      <c r="Y79" s="147"/>
    </row>
    <row r="80" spans="1:25" ht="15.75" customHeight="1">
      <c r="A80" s="350"/>
      <c r="B80" s="11"/>
      <c r="C80" s="61" t="s">
        <v>70</v>
      </c>
      <c r="D80" s="53"/>
      <c r="E80" s="102"/>
      <c r="F80" s="161">
        <v>80</v>
      </c>
      <c r="G80" s="150">
        <v>98</v>
      </c>
      <c r="H80" s="117"/>
      <c r="I80" s="119">
        <v>84</v>
      </c>
      <c r="J80" s="117"/>
      <c r="K80" s="145"/>
      <c r="L80" s="117"/>
      <c r="M80" s="118"/>
      <c r="N80" s="117"/>
      <c r="O80" s="150"/>
      <c r="P80" s="136"/>
      <c r="Q80" s="136"/>
      <c r="R80" s="147"/>
      <c r="S80" s="147"/>
      <c r="T80" s="136"/>
      <c r="U80" s="136"/>
      <c r="V80" s="136"/>
      <c r="W80" s="136"/>
      <c r="X80" s="147"/>
      <c r="Y80" s="147"/>
    </row>
    <row r="81" spans="1:25" ht="15.75" customHeight="1">
      <c r="A81" s="351"/>
      <c r="B81" s="6" t="s">
        <v>71</v>
      </c>
      <c r="C81" s="7"/>
      <c r="D81" s="7"/>
      <c r="E81" s="110" t="s">
        <v>98</v>
      </c>
      <c r="F81" s="165">
        <f>F74-F78</f>
        <v>1045</v>
      </c>
      <c r="G81" s="151">
        <f>G74-G78</f>
        <v>1030</v>
      </c>
      <c r="H81" s="165">
        <f aca="true" t="shared" si="10" ref="H81:O81">H74-H78</f>
        <v>0</v>
      </c>
      <c r="I81" s="151">
        <f>I74-I78</f>
        <v>841</v>
      </c>
      <c r="J81" s="165">
        <f t="shared" si="10"/>
        <v>0</v>
      </c>
      <c r="K81" s="151">
        <f t="shared" si="10"/>
        <v>0</v>
      </c>
      <c r="L81" s="165">
        <f t="shared" si="10"/>
        <v>0</v>
      </c>
      <c r="M81" s="151">
        <f t="shared" si="10"/>
        <v>0</v>
      </c>
      <c r="N81" s="165">
        <f t="shared" si="10"/>
        <v>0</v>
      </c>
      <c r="O81" s="151">
        <f t="shared" si="10"/>
        <v>0</v>
      </c>
      <c r="P81" s="136"/>
      <c r="Q81" s="136"/>
      <c r="R81" s="136"/>
      <c r="S81" s="136"/>
      <c r="T81" s="136"/>
      <c r="U81" s="136"/>
      <c r="V81" s="136"/>
      <c r="W81" s="136"/>
      <c r="X81" s="147"/>
      <c r="Y81" s="147"/>
    </row>
    <row r="82" spans="1:25" ht="15.75" customHeight="1">
      <c r="A82" s="322" t="s">
        <v>87</v>
      </c>
      <c r="B82" s="66" t="s">
        <v>72</v>
      </c>
      <c r="C82" s="69"/>
      <c r="D82" s="69"/>
      <c r="E82" s="16" t="s">
        <v>40</v>
      </c>
      <c r="F82" s="163">
        <v>0</v>
      </c>
      <c r="G82" s="155">
        <v>550</v>
      </c>
      <c r="H82" s="135"/>
      <c r="I82" s="137">
        <v>43749</v>
      </c>
      <c r="J82" s="135"/>
      <c r="K82" s="138"/>
      <c r="L82" s="135"/>
      <c r="M82" s="136"/>
      <c r="N82" s="135"/>
      <c r="O82" s="155"/>
      <c r="P82" s="136"/>
      <c r="Q82" s="136"/>
      <c r="R82" s="136"/>
      <c r="S82" s="136"/>
      <c r="T82" s="147"/>
      <c r="U82" s="147"/>
      <c r="V82" s="147"/>
      <c r="W82" s="147"/>
      <c r="X82" s="136"/>
      <c r="Y82" s="136"/>
    </row>
    <row r="83" spans="1:25" ht="15.75" customHeight="1">
      <c r="A83" s="323"/>
      <c r="B83" s="11"/>
      <c r="C83" s="61" t="s">
        <v>73</v>
      </c>
      <c r="D83" s="53"/>
      <c r="E83" s="102"/>
      <c r="F83" s="167">
        <v>0</v>
      </c>
      <c r="G83" s="169">
        <v>550</v>
      </c>
      <c r="H83" s="144"/>
      <c r="I83" s="145">
        <v>168</v>
      </c>
      <c r="J83" s="117"/>
      <c r="K83" s="120"/>
      <c r="L83" s="117"/>
      <c r="M83" s="118"/>
      <c r="N83" s="117"/>
      <c r="O83" s="150"/>
      <c r="P83" s="147"/>
      <c r="Q83" s="147"/>
      <c r="R83" s="147"/>
      <c r="S83" s="147"/>
      <c r="T83" s="147"/>
      <c r="U83" s="147"/>
      <c r="V83" s="147"/>
      <c r="W83" s="147"/>
      <c r="X83" s="136"/>
      <c r="Y83" s="136"/>
    </row>
    <row r="84" spans="1:25" ht="15.75" customHeight="1">
      <c r="A84" s="323"/>
      <c r="B84" s="66" t="s">
        <v>60</v>
      </c>
      <c r="C84" s="69"/>
      <c r="D84" s="69"/>
      <c r="E84" s="16" t="s">
        <v>41</v>
      </c>
      <c r="F84" s="163">
        <v>2091</v>
      </c>
      <c r="G84" s="155">
        <v>1617</v>
      </c>
      <c r="H84" s="135"/>
      <c r="I84" s="137">
        <v>23645</v>
      </c>
      <c r="J84" s="135"/>
      <c r="K84" s="138"/>
      <c r="L84" s="135"/>
      <c r="M84" s="136"/>
      <c r="N84" s="135"/>
      <c r="O84" s="155"/>
      <c r="P84" s="136"/>
      <c r="Q84" s="136"/>
      <c r="R84" s="136"/>
      <c r="S84" s="136"/>
      <c r="T84" s="147"/>
      <c r="U84" s="147"/>
      <c r="V84" s="136"/>
      <c r="W84" s="136"/>
      <c r="X84" s="136"/>
      <c r="Y84" s="136"/>
    </row>
    <row r="85" spans="1:25" ht="15.75" customHeight="1">
      <c r="A85" s="323"/>
      <c r="B85" s="11"/>
      <c r="C85" s="61" t="s">
        <v>74</v>
      </c>
      <c r="D85" s="53"/>
      <c r="E85" s="102"/>
      <c r="F85" s="161">
        <v>1710</v>
      </c>
      <c r="G85" s="150">
        <v>960</v>
      </c>
      <c r="H85" s="117"/>
      <c r="I85" s="119">
        <v>23097</v>
      </c>
      <c r="J85" s="144"/>
      <c r="K85" s="145"/>
      <c r="L85" s="117"/>
      <c r="M85" s="118"/>
      <c r="N85" s="117"/>
      <c r="O85" s="150"/>
      <c r="P85" s="136"/>
      <c r="Q85" s="136"/>
      <c r="R85" s="147"/>
      <c r="S85" s="136"/>
      <c r="T85" s="147"/>
      <c r="U85" s="147"/>
      <c r="V85" s="136"/>
      <c r="W85" s="136"/>
      <c r="X85" s="147"/>
      <c r="Y85" s="147"/>
    </row>
    <row r="86" spans="1:25" ht="15.75" customHeight="1">
      <c r="A86" s="324"/>
      <c r="B86" s="59" t="s">
        <v>71</v>
      </c>
      <c r="C86" s="37"/>
      <c r="D86" s="37"/>
      <c r="E86" s="110" t="s">
        <v>99</v>
      </c>
      <c r="F86" s="162">
        <f>F82-F84</f>
        <v>-2091</v>
      </c>
      <c r="G86" s="166">
        <f>G82-G84</f>
        <v>-1067</v>
      </c>
      <c r="H86" s="162">
        <f aca="true" t="shared" si="11" ref="H86:O86">H82-H84</f>
        <v>0</v>
      </c>
      <c r="I86" s="166">
        <f>I82-I84</f>
        <v>20104</v>
      </c>
      <c r="J86" s="162">
        <f t="shared" si="11"/>
        <v>0</v>
      </c>
      <c r="K86" s="166">
        <f t="shared" si="11"/>
        <v>0</v>
      </c>
      <c r="L86" s="162">
        <f t="shared" si="11"/>
        <v>0</v>
      </c>
      <c r="M86" s="166">
        <f t="shared" si="11"/>
        <v>0</v>
      </c>
      <c r="N86" s="162">
        <f t="shared" si="11"/>
        <v>0</v>
      </c>
      <c r="O86" s="166">
        <f t="shared" si="11"/>
        <v>0</v>
      </c>
      <c r="P86" s="147"/>
      <c r="Q86" s="147"/>
      <c r="R86" s="136"/>
      <c r="S86" s="136"/>
      <c r="T86" s="147"/>
      <c r="U86" s="147"/>
      <c r="V86" s="136"/>
      <c r="W86" s="136"/>
      <c r="X86" s="136"/>
      <c r="Y86" s="136"/>
    </row>
    <row r="87" spans="1:25" ht="15.75" customHeight="1">
      <c r="A87" s="325" t="s">
        <v>79</v>
      </c>
      <c r="B87" s="20" t="s">
        <v>75</v>
      </c>
      <c r="C87" s="9"/>
      <c r="D87" s="9"/>
      <c r="E87" s="111" t="s">
        <v>100</v>
      </c>
      <c r="F87" s="168">
        <f>F81+F86</f>
        <v>-1046</v>
      </c>
      <c r="G87" s="152">
        <f>G81+G86</f>
        <v>-37</v>
      </c>
      <c r="H87" s="168">
        <f aca="true" t="shared" si="12" ref="H87:O87">H81+H86</f>
        <v>0</v>
      </c>
      <c r="I87" s="152">
        <f>I81+I86</f>
        <v>20945</v>
      </c>
      <c r="J87" s="168">
        <f t="shared" si="12"/>
        <v>0</v>
      </c>
      <c r="K87" s="152">
        <f t="shared" si="12"/>
        <v>0</v>
      </c>
      <c r="L87" s="168">
        <f t="shared" si="12"/>
        <v>0</v>
      </c>
      <c r="M87" s="152">
        <f t="shared" si="12"/>
        <v>0</v>
      </c>
      <c r="N87" s="168">
        <f t="shared" si="12"/>
        <v>0</v>
      </c>
      <c r="O87" s="152">
        <f t="shared" si="12"/>
        <v>0</v>
      </c>
      <c r="P87" s="136"/>
      <c r="Q87" s="136"/>
      <c r="R87" s="136"/>
      <c r="S87" s="136"/>
      <c r="T87" s="136"/>
      <c r="U87" s="136"/>
      <c r="V87" s="136"/>
      <c r="W87" s="136"/>
      <c r="X87" s="136"/>
      <c r="Y87" s="136"/>
    </row>
    <row r="88" spans="1:25" ht="15.75" customHeight="1">
      <c r="A88" s="326"/>
      <c r="B88" s="52" t="s">
        <v>76</v>
      </c>
      <c r="C88" s="53"/>
      <c r="D88" s="53"/>
      <c r="E88" s="53"/>
      <c r="F88" s="167"/>
      <c r="G88" s="169">
        <v>0</v>
      </c>
      <c r="H88" s="144"/>
      <c r="I88" s="145">
        <v>20945</v>
      </c>
      <c r="J88" s="144"/>
      <c r="K88" s="145"/>
      <c r="L88" s="117"/>
      <c r="M88" s="118"/>
      <c r="N88" s="144"/>
      <c r="O88" s="131"/>
      <c r="P88" s="147"/>
      <c r="Q88" s="147"/>
      <c r="R88" s="147"/>
      <c r="S88" s="147"/>
      <c r="T88" s="147"/>
      <c r="U88" s="147"/>
      <c r="V88" s="147"/>
      <c r="W88" s="147"/>
      <c r="X88" s="147"/>
      <c r="Y88" s="147"/>
    </row>
    <row r="89" spans="1:25" ht="15.75" customHeight="1">
      <c r="A89" s="326"/>
      <c r="B89" s="52" t="s">
        <v>77</v>
      </c>
      <c r="C89" s="53"/>
      <c r="D89" s="53"/>
      <c r="E89" s="53"/>
      <c r="F89" s="161"/>
      <c r="G89" s="150">
        <v>0</v>
      </c>
      <c r="H89" s="117"/>
      <c r="I89" s="119"/>
      <c r="J89" s="117"/>
      <c r="K89" s="120"/>
      <c r="L89" s="117"/>
      <c r="M89" s="118"/>
      <c r="N89" s="117"/>
      <c r="O89" s="150"/>
      <c r="P89" s="136"/>
      <c r="Q89" s="136"/>
      <c r="R89" s="136"/>
      <c r="S89" s="136"/>
      <c r="T89" s="136"/>
      <c r="U89" s="136"/>
      <c r="V89" s="136"/>
      <c r="W89" s="136"/>
      <c r="X89" s="136"/>
      <c r="Y89" s="136"/>
    </row>
    <row r="90" spans="1:25" ht="15.75" customHeight="1">
      <c r="A90" s="327"/>
      <c r="B90" s="59" t="s">
        <v>78</v>
      </c>
      <c r="C90" s="37"/>
      <c r="D90" s="37"/>
      <c r="E90" s="37"/>
      <c r="F90" s="140"/>
      <c r="G90" s="141">
        <v>0</v>
      </c>
      <c r="H90" s="140"/>
      <c r="I90" s="142"/>
      <c r="J90" s="140"/>
      <c r="K90" s="143"/>
      <c r="L90" s="140"/>
      <c r="M90" s="141"/>
      <c r="N90" s="140"/>
      <c r="O90" s="151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5.75" customHeight="1">
      <c r="A91" s="293"/>
      <c r="B91" s="69"/>
      <c r="C91" s="69"/>
      <c r="D91" s="69"/>
      <c r="E91" s="69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  <row r="92" spans="1:16" ht="15.75" customHeight="1">
      <c r="A92" s="27" t="s">
        <v>83</v>
      </c>
      <c r="O92" s="14"/>
      <c r="P92" s="14"/>
    </row>
    <row r="93" spans="1:16" ht="15.75" customHeight="1">
      <c r="A93" s="27"/>
      <c r="O93" s="14"/>
      <c r="P93" s="14"/>
    </row>
  </sheetData>
  <sheetProtection/>
  <mergeCells count="46">
    <mergeCell ref="J72:K72"/>
    <mergeCell ref="L72:M72"/>
    <mergeCell ref="N72:O72"/>
    <mergeCell ref="A74:A81"/>
    <mergeCell ref="A82:A86"/>
    <mergeCell ref="A87:A90"/>
    <mergeCell ref="A53:A60"/>
    <mergeCell ref="A61:A65"/>
    <mergeCell ref="A66:A69"/>
    <mergeCell ref="A72:E73"/>
    <mergeCell ref="F72:G72"/>
    <mergeCell ref="H72:I72"/>
    <mergeCell ref="A51:E52"/>
    <mergeCell ref="F51:G51"/>
    <mergeCell ref="H51:I51"/>
    <mergeCell ref="J51:K51"/>
    <mergeCell ref="L51:M51"/>
    <mergeCell ref="N51:O51"/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E2" sqref="E2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99" t="s">
        <v>0</v>
      </c>
      <c r="B1" s="299"/>
      <c r="C1" s="299"/>
      <c r="D1" s="299"/>
      <c r="E1" s="76" t="s">
        <v>329</v>
      </c>
      <c r="F1" s="2"/>
      <c r="AA1" s="315" t="s">
        <v>129</v>
      </c>
      <c r="AB1" s="315"/>
    </row>
    <row r="2" spans="27:37" ht="13.5">
      <c r="AA2" s="314" t="s">
        <v>106</v>
      </c>
      <c r="AB2" s="314"/>
      <c r="AC2" s="308" t="s">
        <v>107</v>
      </c>
      <c r="AD2" s="305" t="s">
        <v>108</v>
      </c>
      <c r="AE2" s="316"/>
      <c r="AF2" s="317"/>
      <c r="AG2" s="314" t="s">
        <v>109</v>
      </c>
      <c r="AH2" s="314" t="s">
        <v>110</v>
      </c>
      <c r="AI2" s="314" t="s">
        <v>111</v>
      </c>
      <c r="AJ2" s="314" t="s">
        <v>112</v>
      </c>
      <c r="AK2" s="314" t="s">
        <v>113</v>
      </c>
    </row>
    <row r="3" spans="1:37" ht="14.25">
      <c r="A3" s="22" t="s">
        <v>130</v>
      </c>
      <c r="AA3" s="314"/>
      <c r="AB3" s="314"/>
      <c r="AC3" s="310"/>
      <c r="AD3" s="171"/>
      <c r="AE3" s="170" t="s">
        <v>126</v>
      </c>
      <c r="AF3" s="170" t="s">
        <v>127</v>
      </c>
      <c r="AG3" s="314"/>
      <c r="AH3" s="314"/>
      <c r="AI3" s="314"/>
      <c r="AJ3" s="314"/>
      <c r="AK3" s="314"/>
    </row>
    <row r="4" spans="27:38" ht="13.5">
      <c r="AA4" s="172" t="str">
        <f>E1</f>
        <v>北九州市</v>
      </c>
      <c r="AB4" s="172" t="s">
        <v>131</v>
      </c>
      <c r="AC4" s="173">
        <f>SUM(F22)</f>
        <v>523522</v>
      </c>
      <c r="AD4" s="173">
        <f>F9</f>
        <v>157555</v>
      </c>
      <c r="AE4" s="173">
        <f>F10</f>
        <v>60113</v>
      </c>
      <c r="AF4" s="173">
        <f>F13</f>
        <v>68628</v>
      </c>
      <c r="AG4" s="173">
        <f>F14</f>
        <v>3165</v>
      </c>
      <c r="AH4" s="173">
        <f>F15</f>
        <v>52633</v>
      </c>
      <c r="AI4" s="173">
        <f>F17</f>
        <v>96623</v>
      </c>
      <c r="AJ4" s="173">
        <f>F20</f>
        <v>70037</v>
      </c>
      <c r="AK4" s="173">
        <f>F21</f>
        <v>100566</v>
      </c>
      <c r="AL4" s="174"/>
    </row>
    <row r="5" spans="1:37" ht="14.25">
      <c r="A5" s="21" t="s">
        <v>280</v>
      </c>
      <c r="E5" s="3"/>
      <c r="AA5" s="172" t="str">
        <f>E1</f>
        <v>北九州市</v>
      </c>
      <c r="AB5" s="172" t="s">
        <v>115</v>
      </c>
      <c r="AC5" s="175"/>
      <c r="AD5" s="175">
        <f>G9</f>
        <v>30.095201347794365</v>
      </c>
      <c r="AE5" s="175">
        <f>G10</f>
        <v>11.482420987083637</v>
      </c>
      <c r="AF5" s="175">
        <f>G13</f>
        <v>13.10890468786412</v>
      </c>
      <c r="AG5" s="175">
        <f>G14</f>
        <v>0.6045591207246305</v>
      </c>
      <c r="AH5" s="175">
        <f>G15</f>
        <v>10.053636714407418</v>
      </c>
      <c r="AI5" s="175">
        <f>G17</f>
        <v>18.45633994368909</v>
      </c>
      <c r="AJ5" s="175">
        <f>G20</f>
        <v>13.378043329602193</v>
      </c>
      <c r="AK5" s="175">
        <f>G21</f>
        <v>19.209507909887265</v>
      </c>
    </row>
    <row r="6" spans="1:37" ht="14.25">
      <c r="A6" s="3"/>
      <c r="G6" s="303" t="s">
        <v>132</v>
      </c>
      <c r="H6" s="304"/>
      <c r="I6" s="304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北九州市</v>
      </c>
      <c r="AB6" s="172" t="s">
        <v>116</v>
      </c>
      <c r="AC6" s="175">
        <f>SUM(I22)</f>
        <v>1.3791634391944196</v>
      </c>
      <c r="AD6" s="175">
        <f>I9</f>
        <v>0.6387531538436964</v>
      </c>
      <c r="AE6" s="175">
        <f>I10</f>
        <v>2.576659897957434</v>
      </c>
      <c r="AF6" s="175">
        <f>I13</f>
        <v>-0.5463372219404405</v>
      </c>
      <c r="AG6" s="175">
        <f>I14</f>
        <v>-5.040504050405037</v>
      </c>
      <c r="AH6" s="175">
        <f>I15</f>
        <v>-5.001443939065775</v>
      </c>
      <c r="AI6" s="175">
        <f>I17</f>
        <v>5.00559679189716</v>
      </c>
      <c r="AJ6" s="175">
        <f>I20</f>
        <v>6.570398210563155</v>
      </c>
      <c r="AK6" s="175">
        <f>I21</f>
        <v>-3.354892030329526</v>
      </c>
    </row>
    <row r="7" spans="1:25" ht="27" customHeight="1">
      <c r="A7" s="19"/>
      <c r="B7" s="5"/>
      <c r="C7" s="5"/>
      <c r="D7" s="5"/>
      <c r="E7" s="23"/>
      <c r="F7" s="62" t="s">
        <v>281</v>
      </c>
      <c r="G7" s="63"/>
      <c r="H7" s="279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0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9" ht="18" customHeight="1">
      <c r="A9" s="300" t="s">
        <v>80</v>
      </c>
      <c r="B9" s="300" t="s">
        <v>81</v>
      </c>
      <c r="C9" s="47" t="s">
        <v>3</v>
      </c>
      <c r="D9" s="48"/>
      <c r="E9" s="49"/>
      <c r="F9" s="77">
        <v>157555</v>
      </c>
      <c r="G9" s="78">
        <f aca="true" t="shared" si="0" ref="G9:G22">F9/$F$22*100</f>
        <v>30.095201347794365</v>
      </c>
      <c r="H9" s="281">
        <v>156555</v>
      </c>
      <c r="I9" s="286">
        <f aca="true" t="shared" si="1" ref="I9:I40">(F9/H9-1)*100</f>
        <v>0.6387531538436964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11" t="s">
        <v>129</v>
      </c>
      <c r="AB9" s="312"/>
      <c r="AC9" s="313" t="s">
        <v>117</v>
      </c>
    </row>
    <row r="10" spans="1:37" ht="18" customHeight="1">
      <c r="A10" s="301"/>
      <c r="B10" s="301"/>
      <c r="C10" s="8"/>
      <c r="D10" s="50" t="s">
        <v>22</v>
      </c>
      <c r="E10" s="30"/>
      <c r="F10" s="81">
        <v>60113</v>
      </c>
      <c r="G10" s="82">
        <f t="shared" si="0"/>
        <v>11.482420987083637</v>
      </c>
      <c r="H10" s="282">
        <v>58603</v>
      </c>
      <c r="I10" s="287">
        <f t="shared" si="1"/>
        <v>2.576659897957434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314" t="s">
        <v>106</v>
      </c>
      <c r="AB10" s="314"/>
      <c r="AC10" s="313"/>
      <c r="AD10" s="305" t="s">
        <v>118</v>
      </c>
      <c r="AE10" s="316"/>
      <c r="AF10" s="317"/>
      <c r="AG10" s="305" t="s">
        <v>119</v>
      </c>
      <c r="AH10" s="306"/>
      <c r="AI10" s="307"/>
      <c r="AJ10" s="305" t="s">
        <v>120</v>
      </c>
      <c r="AK10" s="307"/>
    </row>
    <row r="11" spans="1:37" ht="18" customHeight="1">
      <c r="A11" s="301"/>
      <c r="B11" s="301"/>
      <c r="C11" s="34"/>
      <c r="D11" s="35"/>
      <c r="E11" s="33" t="s">
        <v>23</v>
      </c>
      <c r="F11" s="85">
        <v>44584</v>
      </c>
      <c r="G11" s="86">
        <f t="shared" si="0"/>
        <v>8.516165509758903</v>
      </c>
      <c r="H11" s="283">
        <v>44644</v>
      </c>
      <c r="I11" s="288">
        <f t="shared" si="1"/>
        <v>-0.13439655944808004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314"/>
      <c r="AB11" s="314"/>
      <c r="AC11" s="311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1"/>
      <c r="B12" s="301"/>
      <c r="C12" s="34"/>
      <c r="D12" s="36"/>
      <c r="E12" s="33" t="s">
        <v>24</v>
      </c>
      <c r="F12" s="85">
        <v>10532</v>
      </c>
      <c r="G12" s="86">
        <f t="shared" si="0"/>
        <v>2.0117588181585493</v>
      </c>
      <c r="H12" s="283">
        <v>9135</v>
      </c>
      <c r="I12" s="288">
        <f t="shared" si="1"/>
        <v>15.292829775588391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北九州市</v>
      </c>
      <c r="AB12" s="172" t="s">
        <v>131</v>
      </c>
      <c r="AC12" s="173">
        <f>F40</f>
        <v>517272</v>
      </c>
      <c r="AD12" s="173">
        <f>F23</f>
        <v>257454</v>
      </c>
      <c r="AE12" s="173">
        <f>F24</f>
        <v>65877</v>
      </c>
      <c r="AF12" s="173">
        <f>F26</f>
        <v>66410</v>
      </c>
      <c r="AG12" s="173">
        <f>F27</f>
        <v>187048</v>
      </c>
      <c r="AH12" s="173">
        <f>F28</f>
        <v>51348</v>
      </c>
      <c r="AI12" s="173">
        <f>F32</f>
        <v>4500</v>
      </c>
      <c r="AJ12" s="173">
        <f>F34</f>
        <v>72770</v>
      </c>
      <c r="AK12" s="173">
        <f>F35</f>
        <v>72699</v>
      </c>
      <c r="AL12" s="177"/>
    </row>
    <row r="13" spans="1:37" ht="18" customHeight="1">
      <c r="A13" s="301"/>
      <c r="B13" s="301"/>
      <c r="C13" s="11"/>
      <c r="D13" s="31" t="s">
        <v>25</v>
      </c>
      <c r="E13" s="32"/>
      <c r="F13" s="89">
        <v>68628</v>
      </c>
      <c r="G13" s="90">
        <f t="shared" si="0"/>
        <v>13.10890468786412</v>
      </c>
      <c r="H13" s="284">
        <v>69005</v>
      </c>
      <c r="I13" s="289">
        <f t="shared" si="1"/>
        <v>-0.5463372219404405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北九州市</v>
      </c>
      <c r="AB13" s="172" t="s">
        <v>115</v>
      </c>
      <c r="AC13" s="175"/>
      <c r="AD13" s="175">
        <f>G23</f>
        <v>49.77149352758317</v>
      </c>
      <c r="AE13" s="175">
        <f>G24</f>
        <v>12.735466060409223</v>
      </c>
      <c r="AF13" s="175">
        <f>G26</f>
        <v>12.838506627074345</v>
      </c>
      <c r="AG13" s="175">
        <f>G27</f>
        <v>36.16047263335344</v>
      </c>
      <c r="AH13" s="175">
        <f>G28</f>
        <v>9.926692339813483</v>
      </c>
      <c r="AI13" s="175">
        <f>G32</f>
        <v>0.8699484990488563</v>
      </c>
      <c r="AJ13" s="175">
        <f>G34</f>
        <v>14.068033839063393</v>
      </c>
      <c r="AK13" s="175">
        <f>G35</f>
        <v>14.05430798496729</v>
      </c>
    </row>
    <row r="14" spans="1:37" ht="18" customHeight="1">
      <c r="A14" s="301"/>
      <c r="B14" s="301"/>
      <c r="C14" s="52" t="s">
        <v>4</v>
      </c>
      <c r="D14" s="53"/>
      <c r="E14" s="54"/>
      <c r="F14" s="85">
        <v>3165</v>
      </c>
      <c r="G14" s="86">
        <f t="shared" si="0"/>
        <v>0.6045591207246305</v>
      </c>
      <c r="H14" s="283">
        <v>3333</v>
      </c>
      <c r="I14" s="288">
        <f t="shared" si="1"/>
        <v>-5.040504050405037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北九州市</v>
      </c>
      <c r="AB14" s="172" t="s">
        <v>116</v>
      </c>
      <c r="AC14" s="175">
        <f>I40</f>
        <v>1.0920802682905961</v>
      </c>
      <c r="AD14" s="175">
        <f>I23</f>
        <v>2.2945895366717206</v>
      </c>
      <c r="AE14" s="175">
        <f>I24</f>
        <v>3.008459337325853</v>
      </c>
      <c r="AF14" s="175">
        <f>I26</f>
        <v>-2.9575941783324122</v>
      </c>
      <c r="AG14" s="175">
        <f>I27</f>
        <v>-2.8982873992244196</v>
      </c>
      <c r="AH14" s="175">
        <f>I28</f>
        <v>2.5421867199201253</v>
      </c>
      <c r="AI14" s="175">
        <f>I32</f>
        <v>-24.660974384731293</v>
      </c>
      <c r="AJ14" s="175">
        <f>I34</f>
        <v>8.009024252679065</v>
      </c>
      <c r="AK14" s="175">
        <f>I35</f>
        <v>7.943696268689959</v>
      </c>
    </row>
    <row r="15" spans="1:25" ht="18" customHeight="1">
      <c r="A15" s="301"/>
      <c r="B15" s="301"/>
      <c r="C15" s="52" t="s">
        <v>5</v>
      </c>
      <c r="D15" s="53"/>
      <c r="E15" s="54"/>
      <c r="F15" s="85">
        <v>52633</v>
      </c>
      <c r="G15" s="86">
        <f t="shared" si="0"/>
        <v>10.053636714407418</v>
      </c>
      <c r="H15" s="283">
        <v>55404</v>
      </c>
      <c r="I15" s="288">
        <f t="shared" si="1"/>
        <v>-5.001443939065775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18" customHeight="1">
      <c r="A16" s="301"/>
      <c r="B16" s="301"/>
      <c r="C16" s="52" t="s">
        <v>26</v>
      </c>
      <c r="D16" s="53"/>
      <c r="E16" s="54"/>
      <c r="F16" s="85">
        <v>16544</v>
      </c>
      <c r="G16" s="86">
        <f t="shared" si="0"/>
        <v>3.160134626625051</v>
      </c>
      <c r="H16" s="283">
        <v>16400</v>
      </c>
      <c r="I16" s="288">
        <f t="shared" si="1"/>
        <v>0.8780487804878057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01"/>
      <c r="B17" s="301"/>
      <c r="C17" s="52" t="s">
        <v>6</v>
      </c>
      <c r="D17" s="53"/>
      <c r="E17" s="54"/>
      <c r="F17" s="85">
        <v>96623</v>
      </c>
      <c r="G17" s="86">
        <f t="shared" si="0"/>
        <v>18.45633994368909</v>
      </c>
      <c r="H17" s="283">
        <v>92017</v>
      </c>
      <c r="I17" s="288">
        <f t="shared" si="1"/>
        <v>5.00559679189716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01"/>
      <c r="B18" s="301"/>
      <c r="C18" s="52" t="s">
        <v>27</v>
      </c>
      <c r="D18" s="53"/>
      <c r="E18" s="54"/>
      <c r="F18" s="85">
        <v>21317</v>
      </c>
      <c r="G18" s="86">
        <f t="shared" si="0"/>
        <v>4.07184416318703</v>
      </c>
      <c r="H18" s="283">
        <v>19778</v>
      </c>
      <c r="I18" s="288">
        <f t="shared" si="1"/>
        <v>7.78137324299728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01"/>
      <c r="B19" s="301"/>
      <c r="C19" s="52" t="s">
        <v>28</v>
      </c>
      <c r="D19" s="53"/>
      <c r="E19" s="54"/>
      <c r="F19" s="85">
        <v>5082</v>
      </c>
      <c r="G19" s="86">
        <f t="shared" si="0"/>
        <v>0.9707328440829612</v>
      </c>
      <c r="H19" s="283">
        <v>3137</v>
      </c>
      <c r="I19" s="288">
        <f t="shared" si="1"/>
        <v>62.001912655403245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01"/>
      <c r="B20" s="301"/>
      <c r="C20" s="52" t="s">
        <v>7</v>
      </c>
      <c r="D20" s="53"/>
      <c r="E20" s="54"/>
      <c r="F20" s="85">
        <v>70037</v>
      </c>
      <c r="G20" s="86">
        <f t="shared" si="0"/>
        <v>13.378043329602193</v>
      </c>
      <c r="H20" s="283">
        <v>65719</v>
      </c>
      <c r="I20" s="288">
        <f t="shared" si="1"/>
        <v>6.570398210563155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01"/>
      <c r="B21" s="301"/>
      <c r="C21" s="57" t="s">
        <v>8</v>
      </c>
      <c r="D21" s="58"/>
      <c r="E21" s="56"/>
      <c r="F21" s="93">
        <v>100566</v>
      </c>
      <c r="G21" s="94">
        <f t="shared" si="0"/>
        <v>19.209507909887265</v>
      </c>
      <c r="H21" s="285">
        <v>104057</v>
      </c>
      <c r="I21" s="290">
        <f t="shared" si="1"/>
        <v>-3.354892030329526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01"/>
      <c r="B22" s="302"/>
      <c r="C22" s="59" t="s">
        <v>9</v>
      </c>
      <c r="D22" s="37"/>
      <c r="E22" s="60"/>
      <c r="F22" s="97">
        <f>SUM(F9,F14:F21)</f>
        <v>523522</v>
      </c>
      <c r="G22" s="98">
        <f t="shared" si="0"/>
        <v>100</v>
      </c>
      <c r="H22" s="97">
        <f>SUM(H9,H14:H21)</f>
        <v>516400</v>
      </c>
      <c r="I22" s="291">
        <f t="shared" si="1"/>
        <v>1.3791634391944196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01"/>
      <c r="B23" s="300" t="s">
        <v>82</v>
      </c>
      <c r="C23" s="4" t="s">
        <v>10</v>
      </c>
      <c r="D23" s="5"/>
      <c r="E23" s="23"/>
      <c r="F23" s="77">
        <v>257454</v>
      </c>
      <c r="G23" s="78">
        <f aca="true" t="shared" si="2" ref="G23:G40">F23/$F$40*100</f>
        <v>49.77149352758317</v>
      </c>
      <c r="H23" s="281">
        <v>251679</v>
      </c>
      <c r="I23" s="292">
        <f t="shared" si="1"/>
        <v>2.2945895366717206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01"/>
      <c r="B24" s="301"/>
      <c r="C24" s="8"/>
      <c r="D24" s="10" t="s">
        <v>11</v>
      </c>
      <c r="E24" s="38"/>
      <c r="F24" s="85">
        <v>65877</v>
      </c>
      <c r="G24" s="86">
        <f t="shared" si="2"/>
        <v>12.735466060409223</v>
      </c>
      <c r="H24" s="283">
        <v>63953</v>
      </c>
      <c r="I24" s="288">
        <f t="shared" si="1"/>
        <v>3.008459337325853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01"/>
      <c r="B25" s="301"/>
      <c r="C25" s="8"/>
      <c r="D25" s="10" t="s">
        <v>29</v>
      </c>
      <c r="E25" s="38"/>
      <c r="F25" s="85">
        <v>125167</v>
      </c>
      <c r="G25" s="86">
        <f t="shared" si="2"/>
        <v>24.1975208400996</v>
      </c>
      <c r="H25" s="283">
        <v>119292</v>
      </c>
      <c r="I25" s="288">
        <f t="shared" si="1"/>
        <v>4.924890185427344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01"/>
      <c r="B26" s="301"/>
      <c r="C26" s="11"/>
      <c r="D26" s="10" t="s">
        <v>12</v>
      </c>
      <c r="E26" s="38"/>
      <c r="F26" s="85">
        <v>66410</v>
      </c>
      <c r="G26" s="86">
        <f t="shared" si="2"/>
        <v>12.838506627074345</v>
      </c>
      <c r="H26" s="283">
        <v>68434</v>
      </c>
      <c r="I26" s="288">
        <f t="shared" si="1"/>
        <v>-2.9575941783324122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01"/>
      <c r="B27" s="301"/>
      <c r="C27" s="8" t="s">
        <v>13</v>
      </c>
      <c r="D27" s="14"/>
      <c r="E27" s="25"/>
      <c r="F27" s="77">
        <v>187048</v>
      </c>
      <c r="G27" s="78">
        <f t="shared" si="2"/>
        <v>36.16047263335344</v>
      </c>
      <c r="H27" s="281">
        <f>SUM(H28:H33)</f>
        <v>192631</v>
      </c>
      <c r="I27" s="292">
        <f t="shared" si="1"/>
        <v>-2.8982873992244196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01"/>
      <c r="B28" s="301"/>
      <c r="C28" s="8"/>
      <c r="D28" s="10" t="s">
        <v>14</v>
      </c>
      <c r="E28" s="38"/>
      <c r="F28" s="85">
        <v>51348</v>
      </c>
      <c r="G28" s="86">
        <f t="shared" si="2"/>
        <v>9.926692339813483</v>
      </c>
      <c r="H28" s="283">
        <v>50075</v>
      </c>
      <c r="I28" s="288">
        <f t="shared" si="1"/>
        <v>2.5421867199201253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01"/>
      <c r="B29" s="301"/>
      <c r="C29" s="8"/>
      <c r="D29" s="10" t="s">
        <v>30</v>
      </c>
      <c r="E29" s="38"/>
      <c r="F29" s="85">
        <v>6817</v>
      </c>
      <c r="G29" s="86">
        <f t="shared" si="2"/>
        <v>1.3178753151146785</v>
      </c>
      <c r="H29" s="283">
        <v>6700</v>
      </c>
      <c r="I29" s="288">
        <f t="shared" si="1"/>
        <v>1.7462686567164099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01"/>
      <c r="B30" s="301"/>
      <c r="C30" s="8"/>
      <c r="D30" s="10" t="s">
        <v>31</v>
      </c>
      <c r="E30" s="38"/>
      <c r="F30" s="85">
        <v>28686</v>
      </c>
      <c r="G30" s="86">
        <f t="shared" si="2"/>
        <v>5.545631698603443</v>
      </c>
      <c r="H30" s="283">
        <v>27981</v>
      </c>
      <c r="I30" s="288">
        <f t="shared" si="1"/>
        <v>2.519566848933197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01"/>
      <c r="B31" s="301"/>
      <c r="C31" s="8"/>
      <c r="D31" s="10" t="s">
        <v>32</v>
      </c>
      <c r="E31" s="38"/>
      <c r="F31" s="85">
        <v>43036</v>
      </c>
      <c r="G31" s="86">
        <f t="shared" si="2"/>
        <v>8.319800801125906</v>
      </c>
      <c r="H31" s="283">
        <v>41768</v>
      </c>
      <c r="I31" s="288">
        <f t="shared" si="1"/>
        <v>3.035816893315446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01"/>
      <c r="B32" s="301"/>
      <c r="C32" s="8"/>
      <c r="D32" s="10" t="s">
        <v>15</v>
      </c>
      <c r="E32" s="38"/>
      <c r="F32" s="85">
        <v>4500</v>
      </c>
      <c r="G32" s="86">
        <f t="shared" si="2"/>
        <v>0.8699484990488563</v>
      </c>
      <c r="H32" s="283">
        <v>5973</v>
      </c>
      <c r="I32" s="288">
        <f t="shared" si="1"/>
        <v>-24.660974384731293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01"/>
      <c r="B33" s="301"/>
      <c r="C33" s="11"/>
      <c r="D33" s="10" t="s">
        <v>33</v>
      </c>
      <c r="E33" s="38"/>
      <c r="F33" s="85">
        <v>52661</v>
      </c>
      <c r="G33" s="86">
        <f t="shared" si="2"/>
        <v>10.180523979647072</v>
      </c>
      <c r="H33" s="283">
        <v>60134</v>
      </c>
      <c r="I33" s="288">
        <f t="shared" si="1"/>
        <v>-12.42724581767386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01"/>
      <c r="B34" s="301"/>
      <c r="C34" s="8" t="s">
        <v>16</v>
      </c>
      <c r="D34" s="14"/>
      <c r="E34" s="25"/>
      <c r="F34" s="77">
        <v>72770</v>
      </c>
      <c r="G34" s="78">
        <f t="shared" si="2"/>
        <v>14.068033839063393</v>
      </c>
      <c r="H34" s="281">
        <v>67374</v>
      </c>
      <c r="I34" s="292">
        <f t="shared" si="1"/>
        <v>8.009024252679065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01"/>
      <c r="B35" s="301"/>
      <c r="C35" s="8"/>
      <c r="D35" s="39" t="s">
        <v>17</v>
      </c>
      <c r="E35" s="40"/>
      <c r="F35" s="81">
        <v>72699</v>
      </c>
      <c r="G35" s="82">
        <f t="shared" si="2"/>
        <v>14.05430798496729</v>
      </c>
      <c r="H35" s="282">
        <v>67349</v>
      </c>
      <c r="I35" s="287">
        <f t="shared" si="1"/>
        <v>7.943696268689959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01"/>
      <c r="B36" s="301"/>
      <c r="C36" s="8"/>
      <c r="D36" s="41"/>
      <c r="E36" s="159" t="s">
        <v>103</v>
      </c>
      <c r="F36" s="85">
        <v>46243</v>
      </c>
      <c r="G36" s="86">
        <f t="shared" si="2"/>
        <v>8.939784098114725</v>
      </c>
      <c r="H36" s="283">
        <v>45709</v>
      </c>
      <c r="I36" s="288">
        <f t="shared" si="1"/>
        <v>1.168260080071759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01"/>
      <c r="B37" s="301"/>
      <c r="C37" s="8"/>
      <c r="D37" s="12"/>
      <c r="E37" s="33" t="s">
        <v>34</v>
      </c>
      <c r="F37" s="85">
        <v>26456</v>
      </c>
      <c r="G37" s="86">
        <f t="shared" si="2"/>
        <v>5.114523886852565</v>
      </c>
      <c r="H37" s="283">
        <v>21640</v>
      </c>
      <c r="I37" s="288">
        <f t="shared" si="1"/>
        <v>22.255083179297607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01"/>
      <c r="B38" s="301"/>
      <c r="C38" s="8"/>
      <c r="D38" s="61" t="s">
        <v>35</v>
      </c>
      <c r="E38" s="54"/>
      <c r="F38" s="85">
        <v>71</v>
      </c>
      <c r="G38" s="86">
        <f t="shared" si="2"/>
        <v>0.013725854096104178</v>
      </c>
      <c r="H38" s="283">
        <v>25</v>
      </c>
      <c r="I38" s="288">
        <f t="shared" si="1"/>
        <v>184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01"/>
      <c r="B39" s="301"/>
      <c r="C39" s="6"/>
      <c r="D39" s="55" t="s">
        <v>36</v>
      </c>
      <c r="E39" s="56"/>
      <c r="F39" s="93">
        <v>0</v>
      </c>
      <c r="G39" s="94">
        <f t="shared" si="2"/>
        <v>0</v>
      </c>
      <c r="H39" s="285">
        <v>0</v>
      </c>
      <c r="I39" s="290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02"/>
      <c r="B40" s="302"/>
      <c r="C40" s="6" t="s">
        <v>18</v>
      </c>
      <c r="D40" s="7"/>
      <c r="E40" s="24"/>
      <c r="F40" s="97">
        <f>SUM(F23,F27,F34)</f>
        <v>517272</v>
      </c>
      <c r="G40" s="98">
        <f t="shared" si="2"/>
        <v>100</v>
      </c>
      <c r="H40" s="97">
        <f>SUM(H23,H27,H34)</f>
        <v>511684</v>
      </c>
      <c r="I40" s="291">
        <f t="shared" si="1"/>
        <v>1.0920802682905961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8" customHeight="1">
      <c r="A41" s="157" t="s">
        <v>19</v>
      </c>
    </row>
    <row r="42" ht="18" customHeight="1">
      <c r="A42" s="158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30" sqref="I30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5" t="s">
        <v>0</v>
      </c>
      <c r="B1" s="185"/>
      <c r="C1" s="76" t="s">
        <v>329</v>
      </c>
      <c r="D1" s="186"/>
      <c r="E1" s="186"/>
      <c r="AA1" s="1" t="str">
        <f>C1</f>
        <v>北九州市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8">
        <f>I7</f>
        <v>523522</v>
      </c>
      <c r="AC2" s="188">
        <f>I9</f>
        <v>517272</v>
      </c>
      <c r="AD2" s="188">
        <f>I10</f>
        <v>6250</v>
      </c>
      <c r="AE2" s="188">
        <f>I11</f>
        <v>3926</v>
      </c>
      <c r="AF2" s="188">
        <f>I12</f>
        <v>2324</v>
      </c>
      <c r="AG2" s="188">
        <f>I13</f>
        <v>145</v>
      </c>
      <c r="AH2" s="1">
        <f>I14</f>
        <v>0</v>
      </c>
      <c r="AI2" s="188">
        <f>I15</f>
        <v>868</v>
      </c>
      <c r="AJ2" s="188">
        <f>I25</f>
        <v>249477</v>
      </c>
      <c r="AK2" s="189">
        <f>I26</f>
        <v>0.706</v>
      </c>
      <c r="AL2" s="190">
        <f>I27</f>
        <v>0.9</v>
      </c>
      <c r="AM2" s="190">
        <f>I28</f>
        <v>96.9</v>
      </c>
      <c r="AN2" s="190">
        <f>I29</f>
        <v>49.4</v>
      </c>
      <c r="AO2" s="190">
        <f>I33</f>
        <v>174.3</v>
      </c>
      <c r="AP2" s="188">
        <f>I16</f>
        <v>39014</v>
      </c>
      <c r="AQ2" s="188">
        <f>I17</f>
        <v>52173</v>
      </c>
      <c r="AR2" s="188">
        <f>I18</f>
        <v>921432</v>
      </c>
      <c r="AS2" s="191">
        <f>I21</f>
        <v>3.9863126466197483</v>
      </c>
    </row>
    <row r="3" spans="27:45" ht="13.5">
      <c r="AA3" s="1" t="s">
        <v>152</v>
      </c>
      <c r="AB3" s="188">
        <f>H7</f>
        <v>516400</v>
      </c>
      <c r="AC3" s="188">
        <f>H9</f>
        <v>511684</v>
      </c>
      <c r="AD3" s="188">
        <f>H10</f>
        <v>4716</v>
      </c>
      <c r="AE3" s="188">
        <f>H11</f>
        <v>2536</v>
      </c>
      <c r="AF3" s="188">
        <f>H12</f>
        <v>2180</v>
      </c>
      <c r="AG3" s="188">
        <f>H13</f>
        <v>305</v>
      </c>
      <c r="AH3" s="1">
        <f>H14</f>
        <v>0</v>
      </c>
      <c r="AI3" s="188">
        <f>H15</f>
        <v>982</v>
      </c>
      <c r="AJ3" s="188">
        <f>H25</f>
        <v>250008</v>
      </c>
      <c r="AK3" s="189">
        <f>H26</f>
        <v>0.695</v>
      </c>
      <c r="AL3" s="190">
        <f>H27</f>
        <v>0.9</v>
      </c>
      <c r="AM3" s="190">
        <f>H28</f>
        <v>95.6</v>
      </c>
      <c r="AN3" s="190">
        <f>H29</f>
        <v>50.4</v>
      </c>
      <c r="AO3" s="190">
        <f>H33</f>
        <v>169.3</v>
      </c>
      <c r="AP3" s="188">
        <f>H16</f>
        <v>38522</v>
      </c>
      <c r="AQ3" s="188">
        <f>H17</f>
        <v>43192</v>
      </c>
      <c r="AR3" s="188">
        <f>H18</f>
        <v>904069</v>
      </c>
      <c r="AS3" s="191">
        <f>H21</f>
        <v>3.866694749741508</v>
      </c>
    </row>
    <row r="4" spans="1:44" ht="13.5">
      <c r="A4" s="21" t="s">
        <v>153</v>
      </c>
      <c r="AP4" s="188"/>
      <c r="AQ4" s="188"/>
      <c r="AR4" s="188"/>
    </row>
    <row r="5" ht="13.5">
      <c r="I5" s="192" t="s">
        <v>154</v>
      </c>
    </row>
    <row r="6" spans="1:9" s="179" customFormat="1" ht="29.25" customHeight="1">
      <c r="A6" s="193" t="s">
        <v>155</v>
      </c>
      <c r="B6" s="194"/>
      <c r="C6" s="194"/>
      <c r="D6" s="195"/>
      <c r="E6" s="170" t="s">
        <v>272</v>
      </c>
      <c r="F6" s="170" t="s">
        <v>273</v>
      </c>
      <c r="G6" s="170" t="s">
        <v>274</v>
      </c>
      <c r="H6" s="170" t="s">
        <v>275</v>
      </c>
      <c r="I6" s="170" t="s">
        <v>282</v>
      </c>
    </row>
    <row r="7" spans="1:9" ht="27" customHeight="1">
      <c r="A7" s="300" t="s">
        <v>156</v>
      </c>
      <c r="B7" s="47" t="s">
        <v>157</v>
      </c>
      <c r="C7" s="48"/>
      <c r="D7" s="100" t="s">
        <v>158</v>
      </c>
      <c r="E7" s="196">
        <v>537939</v>
      </c>
      <c r="F7" s="197">
        <v>526807</v>
      </c>
      <c r="G7" s="197">
        <v>530706</v>
      </c>
      <c r="H7" s="197">
        <v>516400</v>
      </c>
      <c r="I7" s="197">
        <v>523522</v>
      </c>
    </row>
    <row r="8" spans="1:9" ht="27" customHeight="1">
      <c r="A8" s="301"/>
      <c r="B8" s="26"/>
      <c r="C8" s="61" t="s">
        <v>159</v>
      </c>
      <c r="D8" s="101" t="s">
        <v>38</v>
      </c>
      <c r="E8" s="198">
        <v>239628</v>
      </c>
      <c r="F8" s="198">
        <v>242174</v>
      </c>
      <c r="G8" s="198">
        <v>236657</v>
      </c>
      <c r="H8" s="198">
        <v>235017</v>
      </c>
      <c r="I8" s="199">
        <v>234450</v>
      </c>
    </row>
    <row r="9" spans="1:9" ht="27" customHeight="1">
      <c r="A9" s="301"/>
      <c r="B9" s="52" t="s">
        <v>160</v>
      </c>
      <c r="C9" s="53"/>
      <c r="D9" s="102"/>
      <c r="E9" s="200">
        <v>532064</v>
      </c>
      <c r="F9" s="200">
        <v>521463</v>
      </c>
      <c r="G9" s="200">
        <v>526476</v>
      </c>
      <c r="H9" s="200">
        <v>511684</v>
      </c>
      <c r="I9" s="201">
        <v>517272</v>
      </c>
    </row>
    <row r="10" spans="1:9" ht="27" customHeight="1">
      <c r="A10" s="301"/>
      <c r="B10" s="52" t="s">
        <v>161</v>
      </c>
      <c r="C10" s="53"/>
      <c r="D10" s="102"/>
      <c r="E10" s="200">
        <v>5875</v>
      </c>
      <c r="F10" s="200">
        <v>5344</v>
      </c>
      <c r="G10" s="200">
        <f>G7-G9</f>
        <v>4230</v>
      </c>
      <c r="H10" s="200">
        <v>4716</v>
      </c>
      <c r="I10" s="201">
        <v>6250</v>
      </c>
    </row>
    <row r="11" spans="1:9" ht="27" customHeight="1">
      <c r="A11" s="301"/>
      <c r="B11" s="52" t="s">
        <v>162</v>
      </c>
      <c r="C11" s="53"/>
      <c r="D11" s="102"/>
      <c r="E11" s="200">
        <v>3756</v>
      </c>
      <c r="F11" s="200">
        <v>3244</v>
      </c>
      <c r="G11" s="200">
        <v>2355</v>
      </c>
      <c r="H11" s="200">
        <v>2536</v>
      </c>
      <c r="I11" s="201">
        <v>3926</v>
      </c>
    </row>
    <row r="12" spans="1:9" ht="27" customHeight="1">
      <c r="A12" s="301"/>
      <c r="B12" s="52" t="s">
        <v>163</v>
      </c>
      <c r="C12" s="53"/>
      <c r="D12" s="102"/>
      <c r="E12" s="200">
        <v>2119</v>
      </c>
      <c r="F12" s="200">
        <v>2100</v>
      </c>
      <c r="G12" s="200">
        <f>G10-G11</f>
        <v>1875</v>
      </c>
      <c r="H12" s="200">
        <v>2180</v>
      </c>
      <c r="I12" s="201">
        <v>2324</v>
      </c>
    </row>
    <row r="13" spans="1:9" ht="27" customHeight="1">
      <c r="A13" s="301"/>
      <c r="B13" s="52" t="s">
        <v>164</v>
      </c>
      <c r="C13" s="53"/>
      <c r="D13" s="108"/>
      <c r="E13" s="202">
        <v>305</v>
      </c>
      <c r="F13" s="202">
        <v>-19</v>
      </c>
      <c r="G13" s="202">
        <v>-225</v>
      </c>
      <c r="H13" s="202">
        <v>305</v>
      </c>
      <c r="I13" s="203">
        <v>145</v>
      </c>
    </row>
    <row r="14" spans="1:9" ht="27" customHeight="1">
      <c r="A14" s="301"/>
      <c r="B14" s="112" t="s">
        <v>165</v>
      </c>
      <c r="C14" s="68"/>
      <c r="D14" s="108"/>
      <c r="E14" s="202">
        <v>0</v>
      </c>
      <c r="F14" s="202">
        <v>0</v>
      </c>
      <c r="G14" s="202">
        <v>0</v>
      </c>
      <c r="H14" s="202">
        <v>0</v>
      </c>
      <c r="I14" s="203">
        <v>0</v>
      </c>
    </row>
    <row r="15" spans="1:9" ht="27" customHeight="1">
      <c r="A15" s="301"/>
      <c r="B15" s="57" t="s">
        <v>166</v>
      </c>
      <c r="C15" s="58"/>
      <c r="D15" s="204"/>
      <c r="E15" s="205">
        <v>877</v>
      </c>
      <c r="F15" s="205">
        <v>798</v>
      </c>
      <c r="G15" s="205">
        <v>-3763</v>
      </c>
      <c r="H15" s="205">
        <v>982</v>
      </c>
      <c r="I15" s="206">
        <v>868</v>
      </c>
    </row>
    <row r="16" spans="1:9" ht="27" customHeight="1">
      <c r="A16" s="301"/>
      <c r="B16" s="207" t="s">
        <v>167</v>
      </c>
      <c r="C16" s="208"/>
      <c r="D16" s="209" t="s">
        <v>39</v>
      </c>
      <c r="E16" s="210">
        <v>39763</v>
      </c>
      <c r="F16" s="210">
        <v>38689</v>
      </c>
      <c r="G16" s="210">
        <v>33938</v>
      </c>
      <c r="H16" s="210">
        <v>38522</v>
      </c>
      <c r="I16" s="211">
        <v>39014</v>
      </c>
    </row>
    <row r="17" spans="1:9" ht="27" customHeight="1">
      <c r="A17" s="301"/>
      <c r="B17" s="52" t="s">
        <v>168</v>
      </c>
      <c r="C17" s="53"/>
      <c r="D17" s="101" t="s">
        <v>40</v>
      </c>
      <c r="E17" s="200">
        <v>54635</v>
      </c>
      <c r="F17" s="200">
        <v>48402</v>
      </c>
      <c r="G17" s="200">
        <v>51107</v>
      </c>
      <c r="H17" s="200">
        <v>43192</v>
      </c>
      <c r="I17" s="201">
        <v>52173</v>
      </c>
    </row>
    <row r="18" spans="1:9" ht="27" customHeight="1">
      <c r="A18" s="301"/>
      <c r="B18" s="52" t="s">
        <v>169</v>
      </c>
      <c r="C18" s="53"/>
      <c r="D18" s="101" t="s">
        <v>41</v>
      </c>
      <c r="E18" s="200">
        <v>862090</v>
      </c>
      <c r="F18" s="200">
        <v>874943</v>
      </c>
      <c r="G18" s="200">
        <v>892516</v>
      </c>
      <c r="H18" s="200">
        <v>904069</v>
      </c>
      <c r="I18" s="201">
        <v>921432</v>
      </c>
    </row>
    <row r="19" spans="1:9" ht="27" customHeight="1">
      <c r="A19" s="301"/>
      <c r="B19" s="52" t="s">
        <v>170</v>
      </c>
      <c r="C19" s="53"/>
      <c r="D19" s="101" t="s">
        <v>171</v>
      </c>
      <c r="E19" s="200">
        <v>876962</v>
      </c>
      <c r="F19" s="200">
        <f>F17+F18-F16</f>
        <v>884656</v>
      </c>
      <c r="G19" s="200">
        <f>G17+G18-G16</f>
        <v>909685</v>
      </c>
      <c r="H19" s="200">
        <f>H17+H18-H16</f>
        <v>908739</v>
      </c>
      <c r="I19" s="200">
        <f>I17+I18-I16</f>
        <v>934591</v>
      </c>
    </row>
    <row r="20" spans="1:9" ht="27" customHeight="1">
      <c r="A20" s="301"/>
      <c r="B20" s="52" t="s">
        <v>172</v>
      </c>
      <c r="C20" s="53"/>
      <c r="D20" s="102" t="s">
        <v>173</v>
      </c>
      <c r="E20" s="212">
        <f>E18/E8</f>
        <v>3.597617974527184</v>
      </c>
      <c r="F20" s="212">
        <f>F18/F8</f>
        <v>3.6128692592929053</v>
      </c>
      <c r="G20" s="212">
        <f>G18/G8</f>
        <v>3.7713484071884626</v>
      </c>
      <c r="H20" s="212">
        <f>H18/H8</f>
        <v>3.8468238467855516</v>
      </c>
      <c r="I20" s="212">
        <f>I18/I8</f>
        <v>3.9301855406269994</v>
      </c>
    </row>
    <row r="21" spans="1:9" ht="27" customHeight="1">
      <c r="A21" s="301"/>
      <c r="B21" s="52" t="s">
        <v>174</v>
      </c>
      <c r="C21" s="53"/>
      <c r="D21" s="102" t="s">
        <v>175</v>
      </c>
      <c r="E21" s="212">
        <f>E19/E8</f>
        <v>3.6596808386332147</v>
      </c>
      <c r="F21" s="212">
        <f>F19/F8</f>
        <v>3.652976785286612</v>
      </c>
      <c r="G21" s="212">
        <f>G19/G8</f>
        <v>3.8438964408405414</v>
      </c>
      <c r="H21" s="212">
        <f>H19/H8</f>
        <v>3.866694749741508</v>
      </c>
      <c r="I21" s="212">
        <f>I19/I8</f>
        <v>3.9863126466197483</v>
      </c>
    </row>
    <row r="22" spans="1:9" ht="27" customHeight="1">
      <c r="A22" s="301"/>
      <c r="B22" s="52" t="s">
        <v>176</v>
      </c>
      <c r="C22" s="53"/>
      <c r="D22" s="102" t="s">
        <v>177</v>
      </c>
      <c r="E22" s="200">
        <f>E18/E24*1000000</f>
        <v>882523.9597643845</v>
      </c>
      <c r="F22" s="200">
        <f>F18/F24*1000000</f>
        <v>895681.6120452968</v>
      </c>
      <c r="G22" s="200">
        <f>G18/G24*1000000</f>
        <v>913671.1416129052</v>
      </c>
      <c r="H22" s="200">
        <f>H18/H24*1000000</f>
        <v>925497.980234346</v>
      </c>
      <c r="I22" s="200">
        <f>I18/I24*1000000</f>
        <v>943272.5322108091</v>
      </c>
    </row>
    <row r="23" spans="1:9" ht="27" customHeight="1">
      <c r="A23" s="301"/>
      <c r="B23" s="52" t="s">
        <v>178</v>
      </c>
      <c r="C23" s="53"/>
      <c r="D23" s="102" t="s">
        <v>179</v>
      </c>
      <c r="E23" s="200">
        <f>E19/E24*1000000</f>
        <v>897748.4680287375</v>
      </c>
      <c r="F23" s="200">
        <f>F19/F24*1000000</f>
        <v>905624.8374871782</v>
      </c>
      <c r="G23" s="200">
        <f>G19/G24*1000000</f>
        <v>931247.0952432626</v>
      </c>
      <c r="H23" s="200">
        <f>H19/H24*1000000</f>
        <v>930278.6723802933</v>
      </c>
      <c r="I23" s="200">
        <f>I19/I24*1000000</f>
        <v>956743.4375531045</v>
      </c>
    </row>
    <row r="24" spans="1:9" ht="27" customHeight="1">
      <c r="A24" s="301"/>
      <c r="B24" s="213" t="s">
        <v>180</v>
      </c>
      <c r="C24" s="214"/>
      <c r="D24" s="215" t="s">
        <v>181</v>
      </c>
      <c r="E24" s="205">
        <v>976846</v>
      </c>
      <c r="F24" s="205">
        <f>E24</f>
        <v>976846</v>
      </c>
      <c r="G24" s="205">
        <f>F24</f>
        <v>976846</v>
      </c>
      <c r="H24" s="205">
        <f>G24</f>
        <v>976846</v>
      </c>
      <c r="I24" s="206">
        <f>H24</f>
        <v>976846</v>
      </c>
    </row>
    <row r="25" spans="1:9" ht="27" customHeight="1">
      <c r="A25" s="301"/>
      <c r="B25" s="11" t="s">
        <v>182</v>
      </c>
      <c r="C25" s="216"/>
      <c r="D25" s="217"/>
      <c r="E25" s="198">
        <v>246960</v>
      </c>
      <c r="F25" s="198">
        <v>250158</v>
      </c>
      <c r="G25" s="198">
        <v>249546</v>
      </c>
      <c r="H25" s="198">
        <v>250008</v>
      </c>
      <c r="I25" s="218">
        <v>249477</v>
      </c>
    </row>
    <row r="26" spans="1:9" ht="27" customHeight="1">
      <c r="A26" s="301"/>
      <c r="B26" s="219" t="s">
        <v>183</v>
      </c>
      <c r="C26" s="220"/>
      <c r="D26" s="221"/>
      <c r="E26" s="222">
        <v>0.695</v>
      </c>
      <c r="F26" s="222">
        <v>0.689</v>
      </c>
      <c r="G26" s="222">
        <v>0.688</v>
      </c>
      <c r="H26" s="222">
        <v>0.695</v>
      </c>
      <c r="I26" s="223">
        <v>0.706</v>
      </c>
    </row>
    <row r="27" spans="1:9" ht="27" customHeight="1">
      <c r="A27" s="301"/>
      <c r="B27" s="219" t="s">
        <v>184</v>
      </c>
      <c r="C27" s="220"/>
      <c r="D27" s="221"/>
      <c r="E27" s="224">
        <v>0.9</v>
      </c>
      <c r="F27" s="224">
        <v>0.8</v>
      </c>
      <c r="G27" s="224">
        <v>0.8</v>
      </c>
      <c r="H27" s="224">
        <v>0.9</v>
      </c>
      <c r="I27" s="225">
        <v>0.9</v>
      </c>
    </row>
    <row r="28" spans="1:9" ht="27" customHeight="1">
      <c r="A28" s="301"/>
      <c r="B28" s="219" t="s">
        <v>185</v>
      </c>
      <c r="C28" s="220"/>
      <c r="D28" s="221"/>
      <c r="E28" s="224">
        <v>97.7</v>
      </c>
      <c r="F28" s="224">
        <v>95.6</v>
      </c>
      <c r="G28" s="224">
        <v>97.7</v>
      </c>
      <c r="H28" s="224">
        <v>95.6</v>
      </c>
      <c r="I28" s="225">
        <v>96.9</v>
      </c>
    </row>
    <row r="29" spans="1:9" ht="27" customHeight="1">
      <c r="A29" s="301"/>
      <c r="B29" s="226" t="s">
        <v>186</v>
      </c>
      <c r="C29" s="227"/>
      <c r="D29" s="228"/>
      <c r="E29" s="229">
        <v>52.7</v>
      </c>
      <c r="F29" s="229">
        <v>51.9</v>
      </c>
      <c r="G29" s="229">
        <v>51.3</v>
      </c>
      <c r="H29" s="229">
        <v>50.4</v>
      </c>
      <c r="I29" s="230">
        <v>49.4</v>
      </c>
    </row>
    <row r="30" spans="1:9" ht="27" customHeight="1">
      <c r="A30" s="301"/>
      <c r="B30" s="300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94">
        <v>0</v>
      </c>
    </row>
    <row r="31" spans="1:9" ht="27" customHeight="1">
      <c r="A31" s="301"/>
      <c r="B31" s="301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5">
        <v>0</v>
      </c>
    </row>
    <row r="32" spans="1:9" ht="27" customHeight="1">
      <c r="A32" s="301"/>
      <c r="B32" s="301"/>
      <c r="C32" s="219" t="s">
        <v>190</v>
      </c>
      <c r="D32" s="221"/>
      <c r="E32" s="224">
        <v>11.7</v>
      </c>
      <c r="F32" s="224">
        <v>11.4</v>
      </c>
      <c r="G32" s="224">
        <v>10.8</v>
      </c>
      <c r="H32" s="224">
        <v>10.5</v>
      </c>
      <c r="I32" s="225">
        <v>11.8</v>
      </c>
    </row>
    <row r="33" spans="1:9" ht="27" customHeight="1">
      <c r="A33" s="302"/>
      <c r="B33" s="302"/>
      <c r="C33" s="226" t="s">
        <v>191</v>
      </c>
      <c r="D33" s="228"/>
      <c r="E33" s="229">
        <v>166</v>
      </c>
      <c r="F33" s="229">
        <v>166.9</v>
      </c>
      <c r="G33" s="229">
        <v>170.3</v>
      </c>
      <c r="H33" s="229">
        <v>169.3</v>
      </c>
      <c r="I33" s="233">
        <v>174.3</v>
      </c>
    </row>
    <row r="34" spans="1:9" ht="27" customHeight="1">
      <c r="A34" s="1" t="s">
        <v>286</v>
      </c>
      <c r="B34" s="14"/>
      <c r="C34" s="14"/>
      <c r="D34" s="14"/>
      <c r="E34" s="234"/>
      <c r="F34" s="234"/>
      <c r="G34" s="234"/>
      <c r="H34" s="234"/>
      <c r="I34" s="235"/>
    </row>
    <row r="35" ht="27" customHeight="1">
      <c r="A35" s="27" t="s">
        <v>192</v>
      </c>
    </row>
    <row r="36" ht="13.5">
      <c r="A36" s="236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93"/>
  <sheetViews>
    <sheetView view="pageBreakPreview" zoomScale="85" zoomScaleSheetLayoutView="85" zoomScalePageLayoutView="0" workbookViewId="0" topLeftCell="A1">
      <pane xSplit="5" ySplit="7" topLeftCell="F26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2" sqref="D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329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283</v>
      </c>
      <c r="B5" s="37"/>
      <c r="C5" s="37"/>
      <c r="D5" s="37"/>
      <c r="K5" s="46"/>
      <c r="O5" s="46" t="s">
        <v>44</v>
      </c>
    </row>
    <row r="6" spans="1:15" ht="15.75" customHeight="1">
      <c r="A6" s="340" t="s">
        <v>45</v>
      </c>
      <c r="B6" s="341"/>
      <c r="C6" s="341"/>
      <c r="D6" s="341"/>
      <c r="E6" s="342"/>
      <c r="F6" s="356" t="s">
        <v>287</v>
      </c>
      <c r="G6" s="319"/>
      <c r="H6" s="356" t="s">
        <v>289</v>
      </c>
      <c r="I6" s="319"/>
      <c r="J6" s="356" t="s">
        <v>291</v>
      </c>
      <c r="K6" s="319"/>
      <c r="L6" s="356" t="s">
        <v>293</v>
      </c>
      <c r="M6" s="319"/>
      <c r="N6" s="356" t="s">
        <v>295</v>
      </c>
      <c r="O6" s="319"/>
    </row>
    <row r="7" spans="1:15" ht="15.75" customHeight="1">
      <c r="A7" s="343"/>
      <c r="B7" s="344"/>
      <c r="C7" s="344"/>
      <c r="D7" s="344"/>
      <c r="E7" s="345"/>
      <c r="F7" s="178" t="s">
        <v>284</v>
      </c>
      <c r="G7" s="51" t="s">
        <v>1</v>
      </c>
      <c r="H7" s="178" t="s">
        <v>284</v>
      </c>
      <c r="I7" s="51" t="s">
        <v>1</v>
      </c>
      <c r="J7" s="178" t="s">
        <v>284</v>
      </c>
      <c r="K7" s="51" t="s">
        <v>1</v>
      </c>
      <c r="L7" s="178" t="s">
        <v>284</v>
      </c>
      <c r="M7" s="51" t="s">
        <v>1</v>
      </c>
      <c r="N7" s="178" t="s">
        <v>284</v>
      </c>
      <c r="O7" s="51" t="s">
        <v>1</v>
      </c>
    </row>
    <row r="8" spans="1:25" ht="15.75" customHeight="1">
      <c r="A8" s="322" t="s">
        <v>84</v>
      </c>
      <c r="B8" s="47" t="s">
        <v>46</v>
      </c>
      <c r="C8" s="48"/>
      <c r="D8" s="48"/>
      <c r="E8" s="100" t="s">
        <v>37</v>
      </c>
      <c r="F8" s="113">
        <v>19127</v>
      </c>
      <c r="G8" s="114">
        <v>17846</v>
      </c>
      <c r="H8" s="113">
        <v>1761</v>
      </c>
      <c r="I8" s="115">
        <v>1662</v>
      </c>
      <c r="J8" s="113">
        <v>1707</v>
      </c>
      <c r="K8" s="116">
        <v>1761</v>
      </c>
      <c r="L8" s="113">
        <v>23667</v>
      </c>
      <c r="M8" s="115">
        <v>23248</v>
      </c>
      <c r="N8" s="113">
        <v>27442</v>
      </c>
      <c r="O8" s="116">
        <v>22083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46"/>
      <c r="B9" s="14"/>
      <c r="C9" s="61" t="s">
        <v>47</v>
      </c>
      <c r="D9" s="53"/>
      <c r="E9" s="101" t="s">
        <v>38</v>
      </c>
      <c r="F9" s="117">
        <v>18829</v>
      </c>
      <c r="G9" s="118">
        <v>17841</v>
      </c>
      <c r="H9" s="117">
        <v>1738</v>
      </c>
      <c r="I9" s="119">
        <v>1662</v>
      </c>
      <c r="J9" s="117">
        <v>1707</v>
      </c>
      <c r="K9" s="120">
        <v>1761</v>
      </c>
      <c r="L9" s="117">
        <v>23626</v>
      </c>
      <c r="M9" s="119">
        <v>23224</v>
      </c>
      <c r="N9" s="117">
        <v>27283</v>
      </c>
      <c r="O9" s="120">
        <v>22078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46"/>
      <c r="B10" s="11"/>
      <c r="C10" s="61" t="s">
        <v>48</v>
      </c>
      <c r="D10" s="53"/>
      <c r="E10" s="101" t="s">
        <v>39</v>
      </c>
      <c r="F10" s="117">
        <v>298</v>
      </c>
      <c r="G10" s="118">
        <v>5</v>
      </c>
      <c r="H10" s="117">
        <v>23</v>
      </c>
      <c r="I10" s="119">
        <v>0.09</v>
      </c>
      <c r="J10" s="121">
        <v>0</v>
      </c>
      <c r="K10" s="122">
        <v>0</v>
      </c>
      <c r="L10" s="117">
        <v>41</v>
      </c>
      <c r="M10" s="119">
        <v>23</v>
      </c>
      <c r="N10" s="117">
        <v>159</v>
      </c>
      <c r="O10" s="120">
        <v>5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46"/>
      <c r="B11" s="66" t="s">
        <v>49</v>
      </c>
      <c r="C11" s="67"/>
      <c r="D11" s="67"/>
      <c r="E11" s="103" t="s">
        <v>40</v>
      </c>
      <c r="F11" s="123">
        <v>20281</v>
      </c>
      <c r="G11" s="124">
        <v>17003</v>
      </c>
      <c r="H11" s="123">
        <v>1691</v>
      </c>
      <c r="I11" s="125">
        <v>1318</v>
      </c>
      <c r="J11" s="123">
        <v>2358</v>
      </c>
      <c r="K11" s="126">
        <v>1768</v>
      </c>
      <c r="L11" s="123">
        <v>24609</v>
      </c>
      <c r="M11" s="125">
        <v>22362</v>
      </c>
      <c r="N11" s="123">
        <v>27656</v>
      </c>
      <c r="O11" s="126">
        <v>22628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46"/>
      <c r="B12" s="8"/>
      <c r="C12" s="61" t="s">
        <v>50</v>
      </c>
      <c r="D12" s="53"/>
      <c r="E12" s="101" t="s">
        <v>41</v>
      </c>
      <c r="F12" s="117">
        <v>16917</v>
      </c>
      <c r="G12" s="118">
        <v>16977</v>
      </c>
      <c r="H12" s="123">
        <v>1395</v>
      </c>
      <c r="I12" s="119">
        <v>1318</v>
      </c>
      <c r="J12" s="123">
        <v>1731</v>
      </c>
      <c r="K12" s="120">
        <v>1768</v>
      </c>
      <c r="L12" s="117">
        <v>23722</v>
      </c>
      <c r="M12" s="119">
        <v>22073</v>
      </c>
      <c r="N12" s="117">
        <v>26254</v>
      </c>
      <c r="O12" s="120">
        <v>22600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46"/>
      <c r="B13" s="14"/>
      <c r="C13" s="50" t="s">
        <v>51</v>
      </c>
      <c r="D13" s="68"/>
      <c r="E13" s="104" t="s">
        <v>42</v>
      </c>
      <c r="F13" s="127">
        <v>3364</v>
      </c>
      <c r="G13" s="128">
        <v>26</v>
      </c>
      <c r="H13" s="121">
        <v>296</v>
      </c>
      <c r="I13" s="122">
        <v>0.0003</v>
      </c>
      <c r="J13" s="121">
        <v>627</v>
      </c>
      <c r="K13" s="122">
        <v>0</v>
      </c>
      <c r="L13" s="127">
        <v>887</v>
      </c>
      <c r="M13" s="129">
        <v>289</v>
      </c>
      <c r="N13" s="127">
        <v>1402</v>
      </c>
      <c r="O13" s="130">
        <v>28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46"/>
      <c r="B14" s="52" t="s">
        <v>52</v>
      </c>
      <c r="C14" s="53"/>
      <c r="D14" s="53"/>
      <c r="E14" s="101" t="s">
        <v>194</v>
      </c>
      <c r="F14" s="161">
        <f aca="true" t="shared" si="0" ref="F14:N15">F9-F12</f>
        <v>1912</v>
      </c>
      <c r="G14" s="150">
        <f t="shared" si="0"/>
        <v>864</v>
      </c>
      <c r="H14" s="161">
        <f t="shared" si="0"/>
        <v>343</v>
      </c>
      <c r="I14" s="150">
        <f t="shared" si="0"/>
        <v>344</v>
      </c>
      <c r="J14" s="161">
        <f t="shared" si="0"/>
        <v>-24</v>
      </c>
      <c r="K14" s="150">
        <f t="shared" si="0"/>
        <v>-7</v>
      </c>
      <c r="L14" s="161">
        <f t="shared" si="0"/>
        <v>-96</v>
      </c>
      <c r="M14" s="150">
        <f t="shared" si="0"/>
        <v>1151</v>
      </c>
      <c r="N14" s="161">
        <f t="shared" si="0"/>
        <v>1029</v>
      </c>
      <c r="O14" s="150">
        <f>O9-O12</f>
        <v>-522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46"/>
      <c r="B15" s="52" t="s">
        <v>53</v>
      </c>
      <c r="C15" s="53"/>
      <c r="D15" s="53"/>
      <c r="E15" s="101" t="s">
        <v>195</v>
      </c>
      <c r="F15" s="161">
        <f t="shared" si="0"/>
        <v>-3066</v>
      </c>
      <c r="G15" s="150">
        <f t="shared" si="0"/>
        <v>-21</v>
      </c>
      <c r="H15" s="161">
        <f t="shared" si="0"/>
        <v>-273</v>
      </c>
      <c r="I15" s="150">
        <f t="shared" si="0"/>
        <v>0.0897</v>
      </c>
      <c r="J15" s="161">
        <f t="shared" si="0"/>
        <v>-627</v>
      </c>
      <c r="K15" s="150">
        <f t="shared" si="0"/>
        <v>0</v>
      </c>
      <c r="L15" s="161">
        <f t="shared" si="0"/>
        <v>-846</v>
      </c>
      <c r="M15" s="150">
        <f t="shared" si="0"/>
        <v>-266</v>
      </c>
      <c r="N15" s="161">
        <f t="shared" si="0"/>
        <v>-1243</v>
      </c>
      <c r="O15" s="150">
        <f>O10-O13</f>
        <v>-23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46"/>
      <c r="B16" s="52" t="s">
        <v>54</v>
      </c>
      <c r="C16" s="53"/>
      <c r="D16" s="53"/>
      <c r="E16" s="101" t="s">
        <v>196</v>
      </c>
      <c r="F16" s="161">
        <f>F8-F11</f>
        <v>-1154</v>
      </c>
      <c r="G16" s="150">
        <f aca="true" t="shared" si="1" ref="G16:O16">G8-G11</f>
        <v>843</v>
      </c>
      <c r="H16" s="161">
        <f t="shared" si="1"/>
        <v>70</v>
      </c>
      <c r="I16" s="150">
        <f t="shared" si="1"/>
        <v>344</v>
      </c>
      <c r="J16" s="161">
        <f t="shared" si="1"/>
        <v>-651</v>
      </c>
      <c r="K16" s="150">
        <f t="shared" si="1"/>
        <v>-7</v>
      </c>
      <c r="L16" s="161">
        <f t="shared" si="1"/>
        <v>-942</v>
      </c>
      <c r="M16" s="150">
        <f t="shared" si="1"/>
        <v>886</v>
      </c>
      <c r="N16" s="161">
        <f t="shared" si="1"/>
        <v>-214</v>
      </c>
      <c r="O16" s="150">
        <f t="shared" si="1"/>
        <v>-545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46"/>
      <c r="B17" s="52" t="s">
        <v>55</v>
      </c>
      <c r="C17" s="53"/>
      <c r="D17" s="53"/>
      <c r="E17" s="43"/>
      <c r="F17" s="238">
        <v>-308</v>
      </c>
      <c r="G17" s="239">
        <v>-269</v>
      </c>
      <c r="H17" s="121">
        <v>0</v>
      </c>
      <c r="I17" s="122">
        <v>0</v>
      </c>
      <c r="J17" s="117">
        <v>1587</v>
      </c>
      <c r="K17" s="120">
        <v>-1215</v>
      </c>
      <c r="L17" s="117">
        <v>33044</v>
      </c>
      <c r="M17" s="119">
        <v>32102</v>
      </c>
      <c r="N17" s="121">
        <v>0</v>
      </c>
      <c r="O17" s="131">
        <v>0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47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46" t="s">
        <v>85</v>
      </c>
      <c r="B19" s="66" t="s">
        <v>57</v>
      </c>
      <c r="C19" s="69"/>
      <c r="D19" s="69"/>
      <c r="E19" s="105"/>
      <c r="F19" s="163">
        <v>4431</v>
      </c>
      <c r="G19" s="155">
        <v>2943</v>
      </c>
      <c r="H19" s="135">
        <v>21</v>
      </c>
      <c r="I19" s="137">
        <v>66</v>
      </c>
      <c r="J19" s="135">
        <v>54</v>
      </c>
      <c r="K19" s="138">
        <v>71</v>
      </c>
      <c r="L19" s="135">
        <v>2069</v>
      </c>
      <c r="M19" s="137">
        <v>2464</v>
      </c>
      <c r="N19" s="135">
        <v>17456</v>
      </c>
      <c r="O19" s="138">
        <v>17227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46"/>
      <c r="B20" s="13"/>
      <c r="C20" s="61" t="s">
        <v>58</v>
      </c>
      <c r="D20" s="53"/>
      <c r="E20" s="101"/>
      <c r="F20" s="161">
        <v>3668</v>
      </c>
      <c r="G20" s="150">
        <v>2363</v>
      </c>
      <c r="H20" s="117">
        <v>0</v>
      </c>
      <c r="I20" s="119">
        <v>0</v>
      </c>
      <c r="J20" s="117">
        <v>35</v>
      </c>
      <c r="K20" s="122">
        <v>32</v>
      </c>
      <c r="L20" s="117">
        <v>1034</v>
      </c>
      <c r="M20" s="119">
        <v>1326</v>
      </c>
      <c r="N20" s="117">
        <v>9399</v>
      </c>
      <c r="O20" s="120">
        <v>9778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46"/>
      <c r="B21" s="26" t="s">
        <v>59</v>
      </c>
      <c r="C21" s="67"/>
      <c r="D21" s="67"/>
      <c r="E21" s="103" t="s">
        <v>197</v>
      </c>
      <c r="F21" s="164">
        <v>4431</v>
      </c>
      <c r="G21" s="149">
        <v>2943</v>
      </c>
      <c r="H21" s="123">
        <v>21</v>
      </c>
      <c r="I21" s="125">
        <v>66</v>
      </c>
      <c r="J21" s="123">
        <v>54</v>
      </c>
      <c r="K21" s="126">
        <v>71</v>
      </c>
      <c r="L21" s="123">
        <v>1998</v>
      </c>
      <c r="M21" s="125">
        <v>2464</v>
      </c>
      <c r="N21" s="123">
        <v>17456</v>
      </c>
      <c r="O21" s="126">
        <v>17227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46"/>
      <c r="B22" s="66" t="s">
        <v>60</v>
      </c>
      <c r="C22" s="69"/>
      <c r="D22" s="69"/>
      <c r="E22" s="105" t="s">
        <v>198</v>
      </c>
      <c r="F22" s="163">
        <v>13720</v>
      </c>
      <c r="G22" s="155">
        <v>11750</v>
      </c>
      <c r="H22" s="135">
        <v>841</v>
      </c>
      <c r="I22" s="137">
        <v>649</v>
      </c>
      <c r="J22" s="135">
        <v>152</v>
      </c>
      <c r="K22" s="138">
        <v>139</v>
      </c>
      <c r="L22" s="135">
        <v>2953</v>
      </c>
      <c r="M22" s="137">
        <v>3674</v>
      </c>
      <c r="N22" s="135">
        <v>28849</v>
      </c>
      <c r="O22" s="138">
        <v>28977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46"/>
      <c r="B23" s="8" t="s">
        <v>61</v>
      </c>
      <c r="C23" s="50" t="s">
        <v>62</v>
      </c>
      <c r="D23" s="68"/>
      <c r="E23" s="104"/>
      <c r="F23" s="160">
        <v>3437</v>
      </c>
      <c r="G23" s="139">
        <v>3489</v>
      </c>
      <c r="H23" s="127">
        <v>231</v>
      </c>
      <c r="I23" s="129">
        <v>231</v>
      </c>
      <c r="J23" s="127">
        <v>56</v>
      </c>
      <c r="K23" s="130">
        <v>48</v>
      </c>
      <c r="L23" s="127">
        <v>1681</v>
      </c>
      <c r="M23" s="129">
        <v>1845</v>
      </c>
      <c r="N23" s="127">
        <v>14107</v>
      </c>
      <c r="O23" s="130">
        <v>15053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46"/>
      <c r="B24" s="52" t="s">
        <v>199</v>
      </c>
      <c r="C24" s="53"/>
      <c r="D24" s="53"/>
      <c r="E24" s="101" t="s">
        <v>200</v>
      </c>
      <c r="F24" s="161">
        <f aca="true" t="shared" si="2" ref="F24:O24">F21-F22</f>
        <v>-9289</v>
      </c>
      <c r="G24" s="150">
        <f t="shared" si="2"/>
        <v>-8807</v>
      </c>
      <c r="H24" s="161">
        <f t="shared" si="2"/>
        <v>-820</v>
      </c>
      <c r="I24" s="150">
        <f t="shared" si="2"/>
        <v>-583</v>
      </c>
      <c r="J24" s="161">
        <f t="shared" si="2"/>
        <v>-98</v>
      </c>
      <c r="K24" s="150">
        <f t="shared" si="2"/>
        <v>-68</v>
      </c>
      <c r="L24" s="161">
        <f t="shared" si="2"/>
        <v>-955</v>
      </c>
      <c r="M24" s="150">
        <f t="shared" si="2"/>
        <v>-1210</v>
      </c>
      <c r="N24" s="161">
        <f t="shared" si="2"/>
        <v>-11393</v>
      </c>
      <c r="O24" s="150">
        <f t="shared" si="2"/>
        <v>-11750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46"/>
      <c r="B25" s="112" t="s">
        <v>63</v>
      </c>
      <c r="C25" s="68"/>
      <c r="D25" s="68"/>
      <c r="E25" s="348" t="s">
        <v>201</v>
      </c>
      <c r="F25" s="338">
        <v>9289</v>
      </c>
      <c r="G25" s="330">
        <v>8807</v>
      </c>
      <c r="H25" s="328">
        <v>820</v>
      </c>
      <c r="I25" s="330">
        <v>583</v>
      </c>
      <c r="J25" s="328">
        <v>25</v>
      </c>
      <c r="K25" s="330">
        <v>68</v>
      </c>
      <c r="L25" s="328">
        <v>955</v>
      </c>
      <c r="M25" s="330">
        <v>1210</v>
      </c>
      <c r="N25" s="328">
        <v>11393</v>
      </c>
      <c r="O25" s="330">
        <v>11750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46"/>
      <c r="B26" s="26" t="s">
        <v>64</v>
      </c>
      <c r="C26" s="67"/>
      <c r="D26" s="67"/>
      <c r="E26" s="349"/>
      <c r="F26" s="339"/>
      <c r="G26" s="331"/>
      <c r="H26" s="329"/>
      <c r="I26" s="331"/>
      <c r="J26" s="329"/>
      <c r="K26" s="331"/>
      <c r="L26" s="329"/>
      <c r="M26" s="331"/>
      <c r="N26" s="329"/>
      <c r="O26" s="33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47"/>
      <c r="B27" s="59" t="s">
        <v>202</v>
      </c>
      <c r="C27" s="37"/>
      <c r="D27" s="37"/>
      <c r="E27" s="106" t="s">
        <v>203</v>
      </c>
      <c r="F27" s="165">
        <f aca="true" t="shared" si="3" ref="F27:O27">F24+F25</f>
        <v>0</v>
      </c>
      <c r="G27" s="151">
        <f t="shared" si="3"/>
        <v>0</v>
      </c>
      <c r="H27" s="165">
        <f t="shared" si="3"/>
        <v>0</v>
      </c>
      <c r="I27" s="151">
        <f t="shared" si="3"/>
        <v>0</v>
      </c>
      <c r="J27" s="165">
        <f t="shared" si="3"/>
        <v>-73</v>
      </c>
      <c r="K27" s="151">
        <f t="shared" si="3"/>
        <v>0</v>
      </c>
      <c r="L27" s="165">
        <f t="shared" si="3"/>
        <v>0</v>
      </c>
      <c r="M27" s="151">
        <f t="shared" si="3"/>
        <v>0</v>
      </c>
      <c r="N27" s="165">
        <f t="shared" si="3"/>
        <v>0</v>
      </c>
      <c r="O27" s="151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32" t="s">
        <v>65</v>
      </c>
      <c r="B30" s="333"/>
      <c r="C30" s="333"/>
      <c r="D30" s="333"/>
      <c r="E30" s="334"/>
      <c r="F30" s="353" t="s">
        <v>297</v>
      </c>
      <c r="G30" s="354"/>
      <c r="H30" s="355" t="s">
        <v>299</v>
      </c>
      <c r="I30" s="321"/>
      <c r="J30" s="355" t="s">
        <v>301</v>
      </c>
      <c r="K30" s="321"/>
      <c r="L30" s="355" t="s">
        <v>303</v>
      </c>
      <c r="M30" s="321"/>
      <c r="N30" s="355" t="s">
        <v>305</v>
      </c>
      <c r="O30" s="321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35"/>
      <c r="B31" s="336"/>
      <c r="C31" s="336"/>
      <c r="D31" s="336"/>
      <c r="E31" s="337"/>
      <c r="F31" s="178" t="s">
        <v>284</v>
      </c>
      <c r="G31" s="51" t="s">
        <v>1</v>
      </c>
      <c r="H31" s="178" t="s">
        <v>284</v>
      </c>
      <c r="I31" s="51" t="s">
        <v>1</v>
      </c>
      <c r="J31" s="178" t="s">
        <v>284</v>
      </c>
      <c r="K31" s="51" t="s">
        <v>1</v>
      </c>
      <c r="L31" s="178" t="s">
        <v>284</v>
      </c>
      <c r="M31" s="51" t="s">
        <v>1</v>
      </c>
      <c r="N31" s="178" t="s">
        <v>284</v>
      </c>
      <c r="O31" s="237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22" t="s">
        <v>86</v>
      </c>
      <c r="B32" s="47" t="s">
        <v>46</v>
      </c>
      <c r="C32" s="48"/>
      <c r="D32" s="48"/>
      <c r="E32" s="16" t="s">
        <v>37</v>
      </c>
      <c r="F32" s="135">
        <v>321</v>
      </c>
      <c r="G32" s="136">
        <v>265</v>
      </c>
      <c r="H32" s="113">
        <v>303</v>
      </c>
      <c r="I32" s="115">
        <v>296</v>
      </c>
      <c r="J32" s="113">
        <v>2055</v>
      </c>
      <c r="K32" s="116">
        <v>1680</v>
      </c>
      <c r="L32" s="135">
        <f>2782+1372</f>
        <v>4154</v>
      </c>
      <c r="M32" s="136">
        <f>1769+2650</f>
        <v>4419</v>
      </c>
      <c r="N32" s="113">
        <v>649</v>
      </c>
      <c r="O32" s="154">
        <v>616</v>
      </c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50"/>
      <c r="B33" s="14"/>
      <c r="C33" s="50" t="s">
        <v>66</v>
      </c>
      <c r="D33" s="68"/>
      <c r="E33" s="108"/>
      <c r="F33" s="127">
        <v>122</v>
      </c>
      <c r="G33" s="128">
        <v>116</v>
      </c>
      <c r="H33" s="127">
        <v>67</v>
      </c>
      <c r="I33" s="129">
        <v>70</v>
      </c>
      <c r="J33" s="127">
        <v>2055</v>
      </c>
      <c r="K33" s="130">
        <v>1680</v>
      </c>
      <c r="L33" s="127">
        <f>2781+1366</f>
        <v>4147</v>
      </c>
      <c r="M33" s="128">
        <f>1762+2649</f>
        <v>4411</v>
      </c>
      <c r="N33" s="127">
        <v>646</v>
      </c>
      <c r="O33" s="139">
        <v>594</v>
      </c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50"/>
      <c r="B34" s="14"/>
      <c r="C34" s="12"/>
      <c r="D34" s="61" t="s">
        <v>67</v>
      </c>
      <c r="E34" s="102"/>
      <c r="F34" s="117">
        <v>66</v>
      </c>
      <c r="G34" s="118">
        <v>66</v>
      </c>
      <c r="H34" s="117">
        <v>64</v>
      </c>
      <c r="I34" s="119">
        <v>67</v>
      </c>
      <c r="J34" s="117">
        <v>2050</v>
      </c>
      <c r="K34" s="120">
        <v>1675</v>
      </c>
      <c r="L34" s="117">
        <f>2514+1305</f>
        <v>3819</v>
      </c>
      <c r="M34" s="118">
        <f>1698+2373</f>
        <v>4071</v>
      </c>
      <c r="N34" s="117">
        <v>447</v>
      </c>
      <c r="O34" s="150">
        <v>432</v>
      </c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50"/>
      <c r="B35" s="11"/>
      <c r="C35" s="31" t="s">
        <v>68</v>
      </c>
      <c r="D35" s="67"/>
      <c r="E35" s="109"/>
      <c r="F35" s="123">
        <v>199</v>
      </c>
      <c r="G35" s="124">
        <v>149</v>
      </c>
      <c r="H35" s="123">
        <v>236</v>
      </c>
      <c r="I35" s="125">
        <v>225</v>
      </c>
      <c r="J35" s="144">
        <v>0</v>
      </c>
      <c r="K35" s="145">
        <v>0</v>
      </c>
      <c r="L35" s="123">
        <f>1+6</f>
        <v>7</v>
      </c>
      <c r="M35" s="124">
        <f>7+0.6</f>
        <v>7.6</v>
      </c>
      <c r="N35" s="123">
        <v>3</v>
      </c>
      <c r="O35" s="149">
        <v>22</v>
      </c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50"/>
      <c r="B36" s="66" t="s">
        <v>49</v>
      </c>
      <c r="C36" s="69"/>
      <c r="D36" s="69"/>
      <c r="E36" s="16" t="s">
        <v>38</v>
      </c>
      <c r="F36" s="135">
        <v>303</v>
      </c>
      <c r="G36" s="136">
        <v>286</v>
      </c>
      <c r="H36" s="135">
        <v>307</v>
      </c>
      <c r="I36" s="137">
        <v>296</v>
      </c>
      <c r="J36" s="135">
        <v>1311</v>
      </c>
      <c r="K36" s="138">
        <v>575</v>
      </c>
      <c r="L36" s="135">
        <f>1254+216</f>
        <v>1470</v>
      </c>
      <c r="M36" s="136">
        <f>221+1148</f>
        <v>1369</v>
      </c>
      <c r="N36" s="135">
        <v>580</v>
      </c>
      <c r="O36" s="155">
        <v>577</v>
      </c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50"/>
      <c r="B37" s="14"/>
      <c r="C37" s="61" t="s">
        <v>69</v>
      </c>
      <c r="D37" s="53"/>
      <c r="E37" s="102"/>
      <c r="F37" s="117">
        <v>280</v>
      </c>
      <c r="G37" s="118">
        <v>261</v>
      </c>
      <c r="H37" s="117">
        <v>305</v>
      </c>
      <c r="I37" s="119">
        <v>293</v>
      </c>
      <c r="J37" s="117">
        <v>1047</v>
      </c>
      <c r="K37" s="120">
        <v>509</v>
      </c>
      <c r="L37" s="117">
        <f>1216+35</f>
        <v>1251</v>
      </c>
      <c r="M37" s="118">
        <f>26+1119</f>
        <v>1145</v>
      </c>
      <c r="N37" s="117">
        <v>550</v>
      </c>
      <c r="O37" s="150">
        <v>542</v>
      </c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50"/>
      <c r="B38" s="11"/>
      <c r="C38" s="61" t="s">
        <v>70</v>
      </c>
      <c r="D38" s="53"/>
      <c r="E38" s="102"/>
      <c r="F38" s="161">
        <v>23</v>
      </c>
      <c r="G38" s="150">
        <v>25</v>
      </c>
      <c r="H38" s="117">
        <v>2</v>
      </c>
      <c r="I38" s="119">
        <v>2</v>
      </c>
      <c r="J38" s="117">
        <v>264</v>
      </c>
      <c r="K38" s="145">
        <v>66</v>
      </c>
      <c r="L38" s="117">
        <f>38+181</f>
        <v>219</v>
      </c>
      <c r="M38" s="118">
        <f>195+29</f>
        <v>224</v>
      </c>
      <c r="N38" s="117">
        <v>30</v>
      </c>
      <c r="O38" s="150">
        <v>34</v>
      </c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51"/>
      <c r="B39" s="6" t="s">
        <v>71</v>
      </c>
      <c r="C39" s="7"/>
      <c r="D39" s="7"/>
      <c r="E39" s="110" t="s">
        <v>205</v>
      </c>
      <c r="F39" s="165">
        <f>F32-F36</f>
        <v>18</v>
      </c>
      <c r="G39" s="151">
        <f>G32-G36</f>
        <v>-21</v>
      </c>
      <c r="H39" s="165">
        <f>H32-H36</f>
        <v>-4</v>
      </c>
      <c r="I39" s="151">
        <f>I32-I36</f>
        <v>0</v>
      </c>
      <c r="J39" s="165">
        <f aca="true" t="shared" si="4" ref="J39:O39">J32-J36</f>
        <v>744</v>
      </c>
      <c r="K39" s="151">
        <f t="shared" si="4"/>
        <v>1105</v>
      </c>
      <c r="L39" s="165">
        <f t="shared" si="4"/>
        <v>2684</v>
      </c>
      <c r="M39" s="151">
        <f t="shared" si="4"/>
        <v>3050</v>
      </c>
      <c r="N39" s="165">
        <f t="shared" si="4"/>
        <v>69</v>
      </c>
      <c r="O39" s="151">
        <f t="shared" si="4"/>
        <v>39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22" t="s">
        <v>87</v>
      </c>
      <c r="B40" s="66" t="s">
        <v>72</v>
      </c>
      <c r="C40" s="69"/>
      <c r="D40" s="69"/>
      <c r="E40" s="16" t="s">
        <v>40</v>
      </c>
      <c r="F40" s="163">
        <v>210</v>
      </c>
      <c r="G40" s="155">
        <v>184</v>
      </c>
      <c r="H40" s="135">
        <v>28</v>
      </c>
      <c r="I40" s="137">
        <v>17</v>
      </c>
      <c r="J40" s="135">
        <v>50</v>
      </c>
      <c r="K40" s="138">
        <v>75</v>
      </c>
      <c r="L40" s="135">
        <f>3217+4449</f>
        <v>7666</v>
      </c>
      <c r="M40" s="136">
        <f>1654+1662</f>
        <v>3316</v>
      </c>
      <c r="N40" s="135">
        <v>131</v>
      </c>
      <c r="O40" s="155">
        <v>211</v>
      </c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23"/>
      <c r="B41" s="11"/>
      <c r="C41" s="61" t="s">
        <v>73</v>
      </c>
      <c r="D41" s="53"/>
      <c r="E41" s="102"/>
      <c r="F41" s="167">
        <v>175</v>
      </c>
      <c r="G41" s="169">
        <v>147</v>
      </c>
      <c r="H41" s="144">
        <v>3</v>
      </c>
      <c r="I41" s="145">
        <v>0</v>
      </c>
      <c r="J41" s="117">
        <v>0</v>
      </c>
      <c r="K41" s="120">
        <v>0</v>
      </c>
      <c r="L41" s="117">
        <f>2451+39</f>
        <v>2490</v>
      </c>
      <c r="M41" s="118">
        <f>54+1662</f>
        <v>1716</v>
      </c>
      <c r="N41" s="117">
        <v>126</v>
      </c>
      <c r="O41" s="150">
        <v>193</v>
      </c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23"/>
      <c r="B42" s="66" t="s">
        <v>60</v>
      </c>
      <c r="C42" s="69"/>
      <c r="D42" s="69"/>
      <c r="E42" s="16" t="s">
        <v>41</v>
      </c>
      <c r="F42" s="163">
        <v>210</v>
      </c>
      <c r="G42" s="155">
        <v>184</v>
      </c>
      <c r="H42" s="135">
        <v>28</v>
      </c>
      <c r="I42" s="137">
        <v>17</v>
      </c>
      <c r="J42" s="135">
        <v>230</v>
      </c>
      <c r="K42" s="138">
        <v>223</v>
      </c>
      <c r="L42" s="135">
        <f>4035+5794</f>
        <v>9829</v>
      </c>
      <c r="M42" s="136">
        <f>3815+2512</f>
        <v>6327</v>
      </c>
      <c r="N42" s="135">
        <v>147</v>
      </c>
      <c r="O42" s="155">
        <v>230</v>
      </c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23"/>
      <c r="B43" s="11"/>
      <c r="C43" s="61" t="s">
        <v>74</v>
      </c>
      <c r="D43" s="53"/>
      <c r="E43" s="102"/>
      <c r="F43" s="161">
        <v>25</v>
      </c>
      <c r="G43" s="150">
        <v>24</v>
      </c>
      <c r="H43" s="117">
        <v>21</v>
      </c>
      <c r="I43" s="119">
        <v>17</v>
      </c>
      <c r="J43" s="144">
        <v>71</v>
      </c>
      <c r="K43" s="145">
        <v>75</v>
      </c>
      <c r="L43" s="117">
        <f>2800+5315</f>
        <v>8115</v>
      </c>
      <c r="M43" s="118">
        <f>3239+1917</f>
        <v>5156</v>
      </c>
      <c r="N43" s="117">
        <v>8</v>
      </c>
      <c r="O43" s="150">
        <v>24</v>
      </c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24"/>
      <c r="B44" s="59" t="s">
        <v>71</v>
      </c>
      <c r="C44" s="37"/>
      <c r="D44" s="37"/>
      <c r="E44" s="110" t="s">
        <v>206</v>
      </c>
      <c r="F44" s="162">
        <f aca="true" t="shared" si="5" ref="F44:O44">F40-F42</f>
        <v>0</v>
      </c>
      <c r="G44" s="166">
        <f t="shared" si="5"/>
        <v>0</v>
      </c>
      <c r="H44" s="162">
        <f t="shared" si="5"/>
        <v>0</v>
      </c>
      <c r="I44" s="166">
        <f t="shared" si="5"/>
        <v>0</v>
      </c>
      <c r="J44" s="162">
        <f t="shared" si="5"/>
        <v>-180</v>
      </c>
      <c r="K44" s="166">
        <f t="shared" si="5"/>
        <v>-148</v>
      </c>
      <c r="L44" s="162">
        <f t="shared" si="5"/>
        <v>-2163</v>
      </c>
      <c r="M44" s="166">
        <f t="shared" si="5"/>
        <v>-3011</v>
      </c>
      <c r="N44" s="162">
        <f t="shared" si="5"/>
        <v>-16</v>
      </c>
      <c r="O44" s="166">
        <f t="shared" si="5"/>
        <v>-19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25" t="s">
        <v>79</v>
      </c>
      <c r="B45" s="20" t="s">
        <v>75</v>
      </c>
      <c r="C45" s="9"/>
      <c r="D45" s="9"/>
      <c r="E45" s="111" t="s">
        <v>207</v>
      </c>
      <c r="F45" s="168">
        <f aca="true" t="shared" si="6" ref="F45:O45">F39+F44</f>
        <v>18</v>
      </c>
      <c r="G45" s="152">
        <f>G39+G44</f>
        <v>-21</v>
      </c>
      <c r="H45" s="168">
        <f>H39+H44</f>
        <v>-4</v>
      </c>
      <c r="I45" s="152">
        <f>I39+I44</f>
        <v>0</v>
      </c>
      <c r="J45" s="168">
        <f t="shared" si="6"/>
        <v>564</v>
      </c>
      <c r="K45" s="152">
        <f t="shared" si="6"/>
        <v>957</v>
      </c>
      <c r="L45" s="168">
        <f t="shared" si="6"/>
        <v>521</v>
      </c>
      <c r="M45" s="152">
        <f t="shared" si="6"/>
        <v>39</v>
      </c>
      <c r="N45" s="168">
        <f t="shared" si="6"/>
        <v>53</v>
      </c>
      <c r="O45" s="152">
        <f t="shared" si="6"/>
        <v>20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26"/>
      <c r="B46" s="52" t="s">
        <v>76</v>
      </c>
      <c r="C46" s="53"/>
      <c r="D46" s="53"/>
      <c r="E46" s="53"/>
      <c r="F46" s="167"/>
      <c r="G46" s="169"/>
      <c r="H46" s="144"/>
      <c r="I46" s="145"/>
      <c r="J46" s="144">
        <v>0</v>
      </c>
      <c r="K46" s="145">
        <v>0</v>
      </c>
      <c r="L46" s="117">
        <v>276</v>
      </c>
      <c r="M46" s="118">
        <v>389</v>
      </c>
      <c r="N46" s="144">
        <v>0</v>
      </c>
      <c r="O46" s="131">
        <v>0</v>
      </c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26"/>
      <c r="B47" s="52" t="s">
        <v>77</v>
      </c>
      <c r="C47" s="53"/>
      <c r="D47" s="53"/>
      <c r="E47" s="53"/>
      <c r="F47" s="117">
        <v>48</v>
      </c>
      <c r="G47" s="118">
        <v>30</v>
      </c>
      <c r="H47" s="117"/>
      <c r="I47" s="119">
        <v>49</v>
      </c>
      <c r="J47" s="117">
        <v>2785</v>
      </c>
      <c r="K47" s="120">
        <v>2221</v>
      </c>
      <c r="L47" s="117">
        <f>2871-2432</f>
        <v>439</v>
      </c>
      <c r="M47" s="118">
        <f>-2244+2436</f>
        <v>192</v>
      </c>
      <c r="N47" s="117">
        <v>179</v>
      </c>
      <c r="O47" s="150">
        <v>126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27"/>
      <c r="B48" s="59" t="s">
        <v>78</v>
      </c>
      <c r="C48" s="37"/>
      <c r="D48" s="37"/>
      <c r="E48" s="37"/>
      <c r="F48" s="140">
        <v>48</v>
      </c>
      <c r="G48" s="141">
        <v>30</v>
      </c>
      <c r="H48" s="140"/>
      <c r="I48" s="142">
        <v>49</v>
      </c>
      <c r="J48" s="140">
        <v>2785</v>
      </c>
      <c r="K48" s="143">
        <v>2216</v>
      </c>
      <c r="L48" s="140">
        <f>2859-2432</f>
        <v>427</v>
      </c>
      <c r="M48" s="141">
        <f>-2244+2436-1</f>
        <v>191</v>
      </c>
      <c r="N48" s="140">
        <v>179</v>
      </c>
      <c r="O48" s="151">
        <v>126</v>
      </c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25" ht="15.75" customHeight="1">
      <c r="A49" s="293"/>
      <c r="B49" s="69"/>
      <c r="C49" s="69"/>
      <c r="D49" s="69"/>
      <c r="E49" s="69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</row>
    <row r="50" spans="1:25" ht="15.75" customHeight="1">
      <c r="A50" s="293"/>
      <c r="B50" s="69"/>
      <c r="C50" s="69"/>
      <c r="D50" s="69"/>
      <c r="E50" s="69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</row>
    <row r="51" spans="1:25" ht="15.75" customHeight="1">
      <c r="A51" s="332" t="s">
        <v>65</v>
      </c>
      <c r="B51" s="333"/>
      <c r="C51" s="333"/>
      <c r="D51" s="333"/>
      <c r="E51" s="334"/>
      <c r="F51" s="355" t="s">
        <v>307</v>
      </c>
      <c r="G51" s="321"/>
      <c r="H51" s="355" t="s">
        <v>309</v>
      </c>
      <c r="I51" s="321"/>
      <c r="J51" s="355" t="s">
        <v>311</v>
      </c>
      <c r="K51" s="321"/>
      <c r="L51" s="355" t="s">
        <v>313</v>
      </c>
      <c r="M51" s="321"/>
      <c r="N51" s="355" t="s">
        <v>315</v>
      </c>
      <c r="O51" s="321"/>
      <c r="P51" s="148"/>
      <c r="Q51" s="72"/>
      <c r="R51" s="148"/>
      <c r="S51" s="72"/>
      <c r="T51" s="148"/>
      <c r="U51" s="72"/>
      <c r="V51" s="148"/>
      <c r="W51" s="72"/>
      <c r="X51" s="148"/>
      <c r="Y51" s="72"/>
    </row>
    <row r="52" spans="1:25" ht="15.75" customHeight="1">
      <c r="A52" s="335"/>
      <c r="B52" s="336"/>
      <c r="C52" s="336"/>
      <c r="D52" s="336"/>
      <c r="E52" s="337"/>
      <c r="F52" s="178" t="s">
        <v>284</v>
      </c>
      <c r="G52" s="51" t="s">
        <v>1</v>
      </c>
      <c r="H52" s="178" t="s">
        <v>284</v>
      </c>
      <c r="I52" s="51" t="s">
        <v>1</v>
      </c>
      <c r="J52" s="178" t="s">
        <v>284</v>
      </c>
      <c r="K52" s="51" t="s">
        <v>1</v>
      </c>
      <c r="L52" s="178" t="s">
        <v>284</v>
      </c>
      <c r="M52" s="51" t="s">
        <v>1</v>
      </c>
      <c r="N52" s="178" t="s">
        <v>284</v>
      </c>
      <c r="O52" s="237" t="s">
        <v>1</v>
      </c>
      <c r="P52" s="146"/>
      <c r="Q52" s="146"/>
      <c r="R52" s="146"/>
      <c r="S52" s="146"/>
      <c r="T52" s="146"/>
      <c r="U52" s="146"/>
      <c r="V52" s="146"/>
      <c r="W52" s="146"/>
      <c r="X52" s="146"/>
      <c r="Y52" s="146"/>
    </row>
    <row r="53" spans="1:25" ht="15.75" customHeight="1">
      <c r="A53" s="322" t="s">
        <v>86</v>
      </c>
      <c r="B53" s="47" t="s">
        <v>46</v>
      </c>
      <c r="C53" s="48"/>
      <c r="D53" s="48"/>
      <c r="E53" s="16" t="s">
        <v>37</v>
      </c>
      <c r="F53" s="135">
        <v>1483</v>
      </c>
      <c r="G53" s="136">
        <v>353</v>
      </c>
      <c r="H53" s="113">
        <v>358</v>
      </c>
      <c r="I53" s="115">
        <f>SUM(I54,I56)</f>
        <v>364</v>
      </c>
      <c r="J53" s="113">
        <v>19</v>
      </c>
      <c r="K53" s="116">
        <v>20</v>
      </c>
      <c r="L53" s="135">
        <v>0</v>
      </c>
      <c r="M53" s="136">
        <v>0</v>
      </c>
      <c r="N53" s="113">
        <v>109</v>
      </c>
      <c r="O53" s="154">
        <v>41</v>
      </c>
      <c r="P53" s="136"/>
      <c r="Q53" s="136"/>
      <c r="R53" s="136"/>
      <c r="S53" s="136"/>
      <c r="T53" s="147"/>
      <c r="U53" s="147"/>
      <c r="V53" s="136"/>
      <c r="W53" s="136"/>
      <c r="X53" s="147"/>
      <c r="Y53" s="147"/>
    </row>
    <row r="54" spans="1:25" ht="15.75" customHeight="1">
      <c r="A54" s="350"/>
      <c r="B54" s="14"/>
      <c r="C54" s="50" t="s">
        <v>66</v>
      </c>
      <c r="D54" s="68"/>
      <c r="E54" s="108"/>
      <c r="F54" s="127">
        <v>1483</v>
      </c>
      <c r="G54" s="128">
        <v>353</v>
      </c>
      <c r="H54" s="127">
        <v>353</v>
      </c>
      <c r="I54" s="129">
        <v>341</v>
      </c>
      <c r="J54" s="127">
        <v>3</v>
      </c>
      <c r="K54" s="130">
        <v>3</v>
      </c>
      <c r="L54" s="127">
        <v>0</v>
      </c>
      <c r="M54" s="128">
        <v>0</v>
      </c>
      <c r="N54" s="127">
        <v>87</v>
      </c>
      <c r="O54" s="139">
        <v>41</v>
      </c>
      <c r="P54" s="136"/>
      <c r="Q54" s="136"/>
      <c r="R54" s="136"/>
      <c r="S54" s="136"/>
      <c r="T54" s="147"/>
      <c r="U54" s="147"/>
      <c r="V54" s="136"/>
      <c r="W54" s="136"/>
      <c r="X54" s="147"/>
      <c r="Y54" s="147"/>
    </row>
    <row r="55" spans="1:25" ht="15.75" customHeight="1">
      <c r="A55" s="350"/>
      <c r="B55" s="14"/>
      <c r="C55" s="12"/>
      <c r="D55" s="61" t="s">
        <v>67</v>
      </c>
      <c r="E55" s="102"/>
      <c r="F55" s="117">
        <v>1469</v>
      </c>
      <c r="G55" s="118">
        <v>339</v>
      </c>
      <c r="H55" s="117">
        <v>353</v>
      </c>
      <c r="I55" s="119">
        <v>341</v>
      </c>
      <c r="J55" s="117">
        <v>3</v>
      </c>
      <c r="K55" s="120">
        <v>3</v>
      </c>
      <c r="L55" s="117">
        <v>0</v>
      </c>
      <c r="M55" s="118">
        <v>0</v>
      </c>
      <c r="N55" s="117">
        <v>87</v>
      </c>
      <c r="O55" s="150">
        <v>41</v>
      </c>
      <c r="P55" s="136"/>
      <c r="Q55" s="136"/>
      <c r="R55" s="136"/>
      <c r="S55" s="136"/>
      <c r="T55" s="147"/>
      <c r="U55" s="147"/>
      <c r="V55" s="136"/>
      <c r="W55" s="136"/>
      <c r="X55" s="147"/>
      <c r="Y55" s="147"/>
    </row>
    <row r="56" spans="1:25" ht="15.75" customHeight="1">
      <c r="A56" s="350"/>
      <c r="B56" s="11"/>
      <c r="C56" s="31" t="s">
        <v>68</v>
      </c>
      <c r="D56" s="67"/>
      <c r="E56" s="109"/>
      <c r="F56" s="123">
        <v>0</v>
      </c>
      <c r="G56" s="124">
        <v>0</v>
      </c>
      <c r="H56" s="123">
        <v>5</v>
      </c>
      <c r="I56" s="125">
        <v>23</v>
      </c>
      <c r="J56" s="144">
        <v>16</v>
      </c>
      <c r="K56" s="145">
        <v>17</v>
      </c>
      <c r="L56" s="123">
        <v>0</v>
      </c>
      <c r="M56" s="124">
        <v>0</v>
      </c>
      <c r="N56" s="123">
        <v>22</v>
      </c>
      <c r="O56" s="149">
        <v>0</v>
      </c>
      <c r="P56" s="136"/>
      <c r="Q56" s="136"/>
      <c r="R56" s="136"/>
      <c r="S56" s="136"/>
      <c r="T56" s="147"/>
      <c r="U56" s="147"/>
      <c r="V56" s="136"/>
      <c r="W56" s="136"/>
      <c r="X56" s="147"/>
      <c r="Y56" s="147"/>
    </row>
    <row r="57" spans="1:25" ht="15.75" customHeight="1">
      <c r="A57" s="350"/>
      <c r="B57" s="66" t="s">
        <v>49</v>
      </c>
      <c r="C57" s="69"/>
      <c r="D57" s="69"/>
      <c r="E57" s="16" t="s">
        <v>38</v>
      </c>
      <c r="F57" s="135">
        <v>26</v>
      </c>
      <c r="G57" s="136">
        <v>33</v>
      </c>
      <c r="H57" s="135">
        <v>189</v>
      </c>
      <c r="I57" s="137">
        <f>SUM(I58:I59)</f>
        <v>213</v>
      </c>
      <c r="J57" s="135">
        <v>14</v>
      </c>
      <c r="K57" s="138">
        <v>17</v>
      </c>
      <c r="L57" s="135">
        <v>0.084</v>
      </c>
      <c r="M57" s="136">
        <v>0.4</v>
      </c>
      <c r="N57" s="135">
        <v>21</v>
      </c>
      <c r="O57" s="155">
        <v>20</v>
      </c>
      <c r="P57" s="136"/>
      <c r="Q57" s="136"/>
      <c r="R57" s="136"/>
      <c r="S57" s="136"/>
      <c r="T57" s="136"/>
      <c r="U57" s="136"/>
      <c r="V57" s="136"/>
      <c r="W57" s="136"/>
      <c r="X57" s="147"/>
      <c r="Y57" s="147"/>
    </row>
    <row r="58" spans="1:25" ht="15.75" customHeight="1">
      <c r="A58" s="350"/>
      <c r="B58" s="14"/>
      <c r="C58" s="61" t="s">
        <v>69</v>
      </c>
      <c r="D58" s="53"/>
      <c r="E58" s="102"/>
      <c r="F58" s="117">
        <v>0</v>
      </c>
      <c r="G58" s="118">
        <v>0</v>
      </c>
      <c r="H58" s="117">
        <v>173</v>
      </c>
      <c r="I58" s="119">
        <v>178</v>
      </c>
      <c r="J58" s="117">
        <v>12</v>
      </c>
      <c r="K58" s="120">
        <v>14</v>
      </c>
      <c r="L58" s="117">
        <v>0</v>
      </c>
      <c r="M58" s="118">
        <v>0.3</v>
      </c>
      <c r="N58" s="117">
        <v>9</v>
      </c>
      <c r="O58" s="150">
        <v>8</v>
      </c>
      <c r="P58" s="136"/>
      <c r="Q58" s="136"/>
      <c r="R58" s="136"/>
      <c r="S58" s="136"/>
      <c r="T58" s="136"/>
      <c r="U58" s="136"/>
      <c r="V58" s="136"/>
      <c r="W58" s="136"/>
      <c r="X58" s="147"/>
      <c r="Y58" s="147"/>
    </row>
    <row r="59" spans="1:25" ht="15.75" customHeight="1">
      <c r="A59" s="350"/>
      <c r="B59" s="11"/>
      <c r="C59" s="61" t="s">
        <v>70</v>
      </c>
      <c r="D59" s="53"/>
      <c r="E59" s="102"/>
      <c r="F59" s="161">
        <v>26</v>
      </c>
      <c r="G59" s="150">
        <v>33</v>
      </c>
      <c r="H59" s="117">
        <v>16</v>
      </c>
      <c r="I59" s="119">
        <v>35</v>
      </c>
      <c r="J59" s="117">
        <v>3</v>
      </c>
      <c r="K59" s="145">
        <v>3</v>
      </c>
      <c r="L59" s="117">
        <v>0.084</v>
      </c>
      <c r="M59" s="118">
        <v>0.08</v>
      </c>
      <c r="N59" s="117">
        <v>12</v>
      </c>
      <c r="O59" s="150">
        <v>12</v>
      </c>
      <c r="P59" s="136"/>
      <c r="Q59" s="136"/>
      <c r="R59" s="147"/>
      <c r="S59" s="147"/>
      <c r="T59" s="136"/>
      <c r="U59" s="136"/>
      <c r="V59" s="136"/>
      <c r="W59" s="136"/>
      <c r="X59" s="147"/>
      <c r="Y59" s="147"/>
    </row>
    <row r="60" spans="1:25" ht="15.75" customHeight="1">
      <c r="A60" s="351"/>
      <c r="B60" s="6" t="s">
        <v>71</v>
      </c>
      <c r="C60" s="7"/>
      <c r="D60" s="7"/>
      <c r="E60" s="110" t="s">
        <v>98</v>
      </c>
      <c r="F60" s="165">
        <f aca="true" t="shared" si="7" ref="F60:O60">F53-F57</f>
        <v>1457</v>
      </c>
      <c r="G60" s="151">
        <f t="shared" si="7"/>
        <v>320</v>
      </c>
      <c r="H60" s="165">
        <f t="shared" si="7"/>
        <v>169</v>
      </c>
      <c r="I60" s="151">
        <f t="shared" si="7"/>
        <v>151</v>
      </c>
      <c r="J60" s="165">
        <f t="shared" si="7"/>
        <v>5</v>
      </c>
      <c r="K60" s="151">
        <f t="shared" si="7"/>
        <v>3</v>
      </c>
      <c r="L60" s="165">
        <f t="shared" si="7"/>
        <v>-0.084</v>
      </c>
      <c r="M60" s="151">
        <f t="shared" si="7"/>
        <v>-0.4</v>
      </c>
      <c r="N60" s="165">
        <f t="shared" si="7"/>
        <v>88</v>
      </c>
      <c r="O60" s="151">
        <f t="shared" si="7"/>
        <v>21</v>
      </c>
      <c r="P60" s="136"/>
      <c r="Q60" s="136"/>
      <c r="R60" s="136"/>
      <c r="S60" s="136"/>
      <c r="T60" s="136"/>
      <c r="U60" s="136"/>
      <c r="V60" s="136"/>
      <c r="W60" s="136"/>
      <c r="X60" s="147"/>
      <c r="Y60" s="147"/>
    </row>
    <row r="61" spans="1:25" ht="15.75" customHeight="1">
      <c r="A61" s="322" t="s">
        <v>87</v>
      </c>
      <c r="B61" s="66" t="s">
        <v>72</v>
      </c>
      <c r="C61" s="69"/>
      <c r="D61" s="69"/>
      <c r="E61" s="16" t="s">
        <v>40</v>
      </c>
      <c r="F61" s="163">
        <v>36</v>
      </c>
      <c r="G61" s="155">
        <v>83</v>
      </c>
      <c r="H61" s="135">
        <v>1</v>
      </c>
      <c r="I61" s="137">
        <v>56</v>
      </c>
      <c r="J61" s="135">
        <v>21</v>
      </c>
      <c r="K61" s="138">
        <v>7</v>
      </c>
      <c r="L61" s="135">
        <v>0</v>
      </c>
      <c r="M61" s="136">
        <v>0</v>
      </c>
      <c r="N61" s="135">
        <v>0</v>
      </c>
      <c r="O61" s="155">
        <v>507</v>
      </c>
      <c r="P61" s="136"/>
      <c r="Q61" s="136"/>
      <c r="R61" s="136"/>
      <c r="S61" s="136"/>
      <c r="T61" s="147"/>
      <c r="U61" s="147"/>
      <c r="V61" s="147"/>
      <c r="W61" s="147"/>
      <c r="X61" s="136"/>
      <c r="Y61" s="136"/>
    </row>
    <row r="62" spans="1:25" ht="15.75" customHeight="1">
      <c r="A62" s="323"/>
      <c r="B62" s="11"/>
      <c r="C62" s="61" t="s">
        <v>73</v>
      </c>
      <c r="D62" s="53"/>
      <c r="E62" s="102"/>
      <c r="F62" s="167">
        <v>36</v>
      </c>
      <c r="G62" s="169">
        <v>83</v>
      </c>
      <c r="H62" s="144">
        <v>0</v>
      </c>
      <c r="I62" s="145">
        <v>0</v>
      </c>
      <c r="J62" s="117">
        <v>7</v>
      </c>
      <c r="K62" s="120">
        <v>0</v>
      </c>
      <c r="L62" s="117">
        <v>0</v>
      </c>
      <c r="M62" s="118">
        <v>0</v>
      </c>
      <c r="N62" s="117">
        <v>0</v>
      </c>
      <c r="O62" s="150">
        <v>500</v>
      </c>
      <c r="P62" s="147"/>
      <c r="Q62" s="147"/>
      <c r="R62" s="147"/>
      <c r="S62" s="147"/>
      <c r="T62" s="147"/>
      <c r="U62" s="147"/>
      <c r="V62" s="147"/>
      <c r="W62" s="147"/>
      <c r="X62" s="136"/>
      <c r="Y62" s="136"/>
    </row>
    <row r="63" spans="1:25" ht="15.75" customHeight="1">
      <c r="A63" s="323"/>
      <c r="B63" s="66" t="s">
        <v>60</v>
      </c>
      <c r="C63" s="69"/>
      <c r="D63" s="69"/>
      <c r="E63" s="16" t="s">
        <v>41</v>
      </c>
      <c r="F63" s="163">
        <v>910</v>
      </c>
      <c r="G63" s="155">
        <v>94</v>
      </c>
      <c r="H63" s="135">
        <v>139</v>
      </c>
      <c r="I63" s="137">
        <v>211</v>
      </c>
      <c r="J63" s="135">
        <v>21</v>
      </c>
      <c r="K63" s="138">
        <v>7</v>
      </c>
      <c r="L63" s="135">
        <v>0</v>
      </c>
      <c r="M63" s="136">
        <v>0</v>
      </c>
      <c r="N63" s="135">
        <v>0</v>
      </c>
      <c r="O63" s="155">
        <v>510</v>
      </c>
      <c r="P63" s="136"/>
      <c r="Q63" s="136"/>
      <c r="R63" s="136"/>
      <c r="S63" s="136"/>
      <c r="T63" s="147"/>
      <c r="U63" s="147"/>
      <c r="V63" s="136"/>
      <c r="W63" s="136"/>
      <c r="X63" s="136"/>
      <c r="Y63" s="136"/>
    </row>
    <row r="64" spans="1:25" ht="15.75" customHeight="1">
      <c r="A64" s="323"/>
      <c r="B64" s="11"/>
      <c r="C64" s="61" t="s">
        <v>74</v>
      </c>
      <c r="D64" s="53"/>
      <c r="E64" s="102"/>
      <c r="F64" s="161">
        <v>848</v>
      </c>
      <c r="G64" s="150">
        <v>0</v>
      </c>
      <c r="H64" s="117">
        <v>115</v>
      </c>
      <c r="I64" s="119">
        <v>211</v>
      </c>
      <c r="J64" s="144">
        <v>7</v>
      </c>
      <c r="K64" s="145">
        <v>7</v>
      </c>
      <c r="L64" s="117">
        <v>0</v>
      </c>
      <c r="M64" s="118">
        <v>0</v>
      </c>
      <c r="N64" s="117">
        <v>0</v>
      </c>
      <c r="O64" s="150">
        <v>0</v>
      </c>
      <c r="P64" s="136"/>
      <c r="Q64" s="136"/>
      <c r="R64" s="147"/>
      <c r="S64" s="136"/>
      <c r="T64" s="147"/>
      <c r="U64" s="147"/>
      <c r="V64" s="136"/>
      <c r="W64" s="136"/>
      <c r="X64" s="147"/>
      <c r="Y64" s="147"/>
    </row>
    <row r="65" spans="1:25" ht="15.75" customHeight="1">
      <c r="A65" s="324"/>
      <c r="B65" s="59" t="s">
        <v>71</v>
      </c>
      <c r="C65" s="37"/>
      <c r="D65" s="37"/>
      <c r="E65" s="110" t="s">
        <v>99</v>
      </c>
      <c r="F65" s="162">
        <f aca="true" t="shared" si="8" ref="F65:O65">F61-F63</f>
        <v>-874</v>
      </c>
      <c r="G65" s="166">
        <f t="shared" si="8"/>
        <v>-11</v>
      </c>
      <c r="H65" s="162">
        <f t="shared" si="8"/>
        <v>-138</v>
      </c>
      <c r="I65" s="166">
        <f t="shared" si="8"/>
        <v>-155</v>
      </c>
      <c r="J65" s="162">
        <f t="shared" si="8"/>
        <v>0</v>
      </c>
      <c r="K65" s="166">
        <f t="shared" si="8"/>
        <v>0</v>
      </c>
      <c r="L65" s="162">
        <f t="shared" si="8"/>
        <v>0</v>
      </c>
      <c r="M65" s="166">
        <f t="shared" si="8"/>
        <v>0</v>
      </c>
      <c r="N65" s="162">
        <f t="shared" si="8"/>
        <v>0</v>
      </c>
      <c r="O65" s="166">
        <f t="shared" si="8"/>
        <v>-3</v>
      </c>
      <c r="P65" s="147"/>
      <c r="Q65" s="147"/>
      <c r="R65" s="136"/>
      <c r="S65" s="136"/>
      <c r="T65" s="147"/>
      <c r="U65" s="147"/>
      <c r="V65" s="136"/>
      <c r="W65" s="136"/>
      <c r="X65" s="136"/>
      <c r="Y65" s="136"/>
    </row>
    <row r="66" spans="1:25" ht="15.75" customHeight="1">
      <c r="A66" s="325" t="s">
        <v>79</v>
      </c>
      <c r="B66" s="20" t="s">
        <v>75</v>
      </c>
      <c r="C66" s="9"/>
      <c r="D66" s="9"/>
      <c r="E66" s="111" t="s">
        <v>100</v>
      </c>
      <c r="F66" s="168">
        <f aca="true" t="shared" si="9" ref="F66:O66">F60+F65</f>
        <v>583</v>
      </c>
      <c r="G66" s="152">
        <f t="shared" si="9"/>
        <v>309</v>
      </c>
      <c r="H66" s="168">
        <f t="shared" si="9"/>
        <v>31</v>
      </c>
      <c r="I66" s="152">
        <f t="shared" si="9"/>
        <v>-4</v>
      </c>
      <c r="J66" s="168">
        <f t="shared" si="9"/>
        <v>5</v>
      </c>
      <c r="K66" s="152">
        <f t="shared" si="9"/>
        <v>3</v>
      </c>
      <c r="L66" s="168">
        <f t="shared" si="9"/>
        <v>-0.084</v>
      </c>
      <c r="M66" s="152">
        <f t="shared" si="9"/>
        <v>-0.4</v>
      </c>
      <c r="N66" s="168">
        <f t="shared" si="9"/>
        <v>88</v>
      </c>
      <c r="O66" s="152">
        <f t="shared" si="9"/>
        <v>18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36"/>
    </row>
    <row r="67" spans="1:25" ht="15.75" customHeight="1">
      <c r="A67" s="326"/>
      <c r="B67" s="52" t="s">
        <v>76</v>
      </c>
      <c r="C67" s="53"/>
      <c r="D67" s="53"/>
      <c r="E67" s="53"/>
      <c r="F67" s="167">
        <v>0</v>
      </c>
      <c r="G67" s="169">
        <v>0</v>
      </c>
      <c r="H67" s="144">
        <v>0</v>
      </c>
      <c r="I67" s="145">
        <v>0</v>
      </c>
      <c r="J67" s="144">
        <v>0</v>
      </c>
      <c r="K67" s="145">
        <v>0</v>
      </c>
      <c r="L67" s="117">
        <v>0</v>
      </c>
      <c r="M67" s="118">
        <v>0</v>
      </c>
      <c r="N67" s="144">
        <v>0</v>
      </c>
      <c r="O67" s="131">
        <v>0</v>
      </c>
      <c r="P67" s="147"/>
      <c r="Q67" s="147"/>
      <c r="R67" s="147"/>
      <c r="S67" s="147"/>
      <c r="T67" s="147"/>
      <c r="U67" s="147"/>
      <c r="V67" s="147"/>
      <c r="W67" s="147"/>
      <c r="X67" s="147"/>
      <c r="Y67" s="147"/>
    </row>
    <row r="68" spans="1:25" ht="15.75" customHeight="1">
      <c r="A68" s="326"/>
      <c r="B68" s="52" t="s">
        <v>77</v>
      </c>
      <c r="C68" s="53"/>
      <c r="D68" s="53"/>
      <c r="E68" s="53"/>
      <c r="F68" s="117">
        <v>2584</v>
      </c>
      <c r="G68" s="118">
        <v>2029</v>
      </c>
      <c r="H68" s="117">
        <v>113</v>
      </c>
      <c r="I68" s="119">
        <v>82</v>
      </c>
      <c r="J68" s="117">
        <v>11</v>
      </c>
      <c r="K68" s="120">
        <v>6</v>
      </c>
      <c r="L68" s="117">
        <v>26</v>
      </c>
      <c r="M68" s="118">
        <v>26</v>
      </c>
      <c r="N68" s="117">
        <v>91</v>
      </c>
      <c r="O68" s="150">
        <v>29</v>
      </c>
      <c r="P68" s="136"/>
      <c r="Q68" s="136"/>
      <c r="R68" s="136"/>
      <c r="S68" s="136"/>
      <c r="T68" s="136"/>
      <c r="U68" s="136"/>
      <c r="V68" s="136"/>
      <c r="W68" s="136"/>
      <c r="X68" s="136"/>
      <c r="Y68" s="136"/>
    </row>
    <row r="69" spans="1:25" ht="15.75" customHeight="1">
      <c r="A69" s="327"/>
      <c r="B69" s="59" t="s">
        <v>78</v>
      </c>
      <c r="C69" s="37"/>
      <c r="D69" s="37"/>
      <c r="E69" s="37"/>
      <c r="F69" s="140">
        <v>2584</v>
      </c>
      <c r="G69" s="141">
        <v>2029</v>
      </c>
      <c r="H69" s="140">
        <v>113</v>
      </c>
      <c r="I69" s="142">
        <v>82</v>
      </c>
      <c r="J69" s="140">
        <v>11</v>
      </c>
      <c r="K69" s="143">
        <v>6</v>
      </c>
      <c r="L69" s="140">
        <v>26</v>
      </c>
      <c r="M69" s="141">
        <v>26</v>
      </c>
      <c r="N69" s="140">
        <v>91</v>
      </c>
      <c r="O69" s="151">
        <v>29</v>
      </c>
      <c r="P69" s="136"/>
      <c r="Q69" s="136"/>
      <c r="R69" s="136"/>
      <c r="S69" s="136"/>
      <c r="T69" s="136"/>
      <c r="U69" s="136"/>
      <c r="V69" s="136"/>
      <c r="W69" s="136"/>
      <c r="X69" s="136"/>
      <c r="Y69" s="136"/>
    </row>
    <row r="70" spans="1:25" ht="15.75" customHeight="1">
      <c r="A70" s="293"/>
      <c r="B70" s="69"/>
      <c r="C70" s="69"/>
      <c r="D70" s="69"/>
      <c r="E70" s="69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</row>
    <row r="71" spans="1:25" ht="15.75" customHeight="1">
      <c r="A71" s="293"/>
      <c r="B71" s="69"/>
      <c r="C71" s="69"/>
      <c r="D71" s="69"/>
      <c r="E71" s="69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</row>
    <row r="72" spans="1:25" ht="15.75" customHeight="1">
      <c r="A72" s="332" t="s">
        <v>65</v>
      </c>
      <c r="B72" s="333"/>
      <c r="C72" s="333"/>
      <c r="D72" s="333"/>
      <c r="E72" s="334"/>
      <c r="F72" s="355" t="s">
        <v>317</v>
      </c>
      <c r="G72" s="321"/>
      <c r="H72" s="353"/>
      <c r="I72" s="354"/>
      <c r="J72" s="353"/>
      <c r="K72" s="354"/>
      <c r="L72" s="353"/>
      <c r="M72" s="354"/>
      <c r="N72" s="353"/>
      <c r="O72" s="354"/>
      <c r="P72" s="148"/>
      <c r="Q72" s="72"/>
      <c r="R72" s="148"/>
      <c r="S72" s="72"/>
      <c r="T72" s="148"/>
      <c r="U72" s="72"/>
      <c r="V72" s="148"/>
      <c r="W72" s="72"/>
      <c r="X72" s="148"/>
      <c r="Y72" s="72"/>
    </row>
    <row r="73" spans="1:25" ht="15.75" customHeight="1">
      <c r="A73" s="335"/>
      <c r="B73" s="336"/>
      <c r="C73" s="336"/>
      <c r="D73" s="336"/>
      <c r="E73" s="337"/>
      <c r="F73" s="178" t="s">
        <v>284</v>
      </c>
      <c r="G73" s="51" t="s">
        <v>1</v>
      </c>
      <c r="H73" s="178" t="s">
        <v>284</v>
      </c>
      <c r="I73" s="51" t="s">
        <v>1</v>
      </c>
      <c r="J73" s="178" t="s">
        <v>284</v>
      </c>
      <c r="K73" s="51" t="s">
        <v>1</v>
      </c>
      <c r="L73" s="178" t="s">
        <v>284</v>
      </c>
      <c r="M73" s="51" t="s">
        <v>1</v>
      </c>
      <c r="N73" s="178" t="s">
        <v>284</v>
      </c>
      <c r="O73" s="237" t="s">
        <v>1</v>
      </c>
      <c r="P73" s="146"/>
      <c r="Q73" s="146"/>
      <c r="R73" s="146"/>
      <c r="S73" s="146"/>
      <c r="T73" s="146"/>
      <c r="U73" s="146"/>
      <c r="V73" s="146"/>
      <c r="W73" s="146"/>
      <c r="X73" s="146"/>
      <c r="Y73" s="146"/>
    </row>
    <row r="74" spans="1:25" ht="15.75" customHeight="1">
      <c r="A74" s="322" t="s">
        <v>86</v>
      </c>
      <c r="B74" s="47" t="s">
        <v>46</v>
      </c>
      <c r="C74" s="48"/>
      <c r="D74" s="48"/>
      <c r="E74" s="16" t="s">
        <v>37</v>
      </c>
      <c r="F74" s="135">
        <v>1378</v>
      </c>
      <c r="G74" s="136">
        <v>1279</v>
      </c>
      <c r="H74" s="113"/>
      <c r="I74" s="115"/>
      <c r="J74" s="113"/>
      <c r="K74" s="116"/>
      <c r="L74" s="135"/>
      <c r="M74" s="136"/>
      <c r="N74" s="113"/>
      <c r="O74" s="154"/>
      <c r="P74" s="136"/>
      <c r="Q74" s="136"/>
      <c r="R74" s="136"/>
      <c r="S74" s="136"/>
      <c r="T74" s="147"/>
      <c r="U74" s="147"/>
      <c r="V74" s="136"/>
      <c r="W74" s="136"/>
      <c r="X74" s="147"/>
      <c r="Y74" s="147"/>
    </row>
    <row r="75" spans="1:25" ht="15.75" customHeight="1">
      <c r="A75" s="350"/>
      <c r="B75" s="14"/>
      <c r="C75" s="50" t="s">
        <v>66</v>
      </c>
      <c r="D75" s="68"/>
      <c r="E75" s="108"/>
      <c r="F75" s="127">
        <v>1378</v>
      </c>
      <c r="G75" s="128">
        <v>1279</v>
      </c>
      <c r="H75" s="127"/>
      <c r="I75" s="129"/>
      <c r="J75" s="127"/>
      <c r="K75" s="130"/>
      <c r="L75" s="127"/>
      <c r="M75" s="128"/>
      <c r="N75" s="127"/>
      <c r="O75" s="139"/>
      <c r="P75" s="136"/>
      <c r="Q75" s="136"/>
      <c r="R75" s="136"/>
      <c r="S75" s="136"/>
      <c r="T75" s="147"/>
      <c r="U75" s="147"/>
      <c r="V75" s="136"/>
      <c r="W75" s="136"/>
      <c r="X75" s="147"/>
      <c r="Y75" s="147"/>
    </row>
    <row r="76" spans="1:25" ht="15.75" customHeight="1">
      <c r="A76" s="350"/>
      <c r="B76" s="14"/>
      <c r="C76" s="12"/>
      <c r="D76" s="61" t="s">
        <v>67</v>
      </c>
      <c r="E76" s="102"/>
      <c r="F76" s="117">
        <v>1378</v>
      </c>
      <c r="G76" s="118">
        <v>1279</v>
      </c>
      <c r="H76" s="117"/>
      <c r="I76" s="119"/>
      <c r="J76" s="117"/>
      <c r="K76" s="120"/>
      <c r="L76" s="117"/>
      <c r="M76" s="118"/>
      <c r="N76" s="117"/>
      <c r="O76" s="150"/>
      <c r="P76" s="136"/>
      <c r="Q76" s="136"/>
      <c r="R76" s="136"/>
      <c r="S76" s="136"/>
      <c r="T76" s="147"/>
      <c r="U76" s="147"/>
      <c r="V76" s="136"/>
      <c r="W76" s="136"/>
      <c r="X76" s="147"/>
      <c r="Y76" s="147"/>
    </row>
    <row r="77" spans="1:25" ht="15.75" customHeight="1">
      <c r="A77" s="350"/>
      <c r="B77" s="11"/>
      <c r="C77" s="31" t="s">
        <v>68</v>
      </c>
      <c r="D77" s="67"/>
      <c r="E77" s="109"/>
      <c r="F77" s="123">
        <v>0</v>
      </c>
      <c r="G77" s="124">
        <v>0</v>
      </c>
      <c r="H77" s="123"/>
      <c r="I77" s="125"/>
      <c r="J77" s="144"/>
      <c r="K77" s="145"/>
      <c r="L77" s="123"/>
      <c r="M77" s="124"/>
      <c r="N77" s="123"/>
      <c r="O77" s="149"/>
      <c r="P77" s="136"/>
      <c r="Q77" s="136"/>
      <c r="R77" s="136"/>
      <c r="S77" s="136"/>
      <c r="T77" s="147"/>
      <c r="U77" s="147"/>
      <c r="V77" s="136"/>
      <c r="W77" s="136"/>
      <c r="X77" s="147"/>
      <c r="Y77" s="147"/>
    </row>
    <row r="78" spans="1:25" ht="15.75" customHeight="1">
      <c r="A78" s="350"/>
      <c r="B78" s="66" t="s">
        <v>49</v>
      </c>
      <c r="C78" s="69"/>
      <c r="D78" s="69"/>
      <c r="E78" s="16" t="s">
        <v>38</v>
      </c>
      <c r="F78" s="135">
        <v>74</v>
      </c>
      <c r="G78" s="136">
        <v>80</v>
      </c>
      <c r="H78" s="135"/>
      <c r="I78" s="137"/>
      <c r="J78" s="135"/>
      <c r="K78" s="138"/>
      <c r="L78" s="135"/>
      <c r="M78" s="136"/>
      <c r="N78" s="135"/>
      <c r="O78" s="155"/>
      <c r="P78" s="136"/>
      <c r="Q78" s="136"/>
      <c r="R78" s="136"/>
      <c r="S78" s="136"/>
      <c r="T78" s="136"/>
      <c r="U78" s="136"/>
      <c r="V78" s="136"/>
      <c r="W78" s="136"/>
      <c r="X78" s="147"/>
      <c r="Y78" s="147"/>
    </row>
    <row r="79" spans="1:25" ht="15.75" customHeight="1">
      <c r="A79" s="350"/>
      <c r="B79" s="14"/>
      <c r="C79" s="61" t="s">
        <v>69</v>
      </c>
      <c r="D79" s="53"/>
      <c r="E79" s="102"/>
      <c r="F79" s="117">
        <v>0</v>
      </c>
      <c r="G79" s="118">
        <v>0</v>
      </c>
      <c r="H79" s="117"/>
      <c r="I79" s="119"/>
      <c r="J79" s="117"/>
      <c r="K79" s="120"/>
      <c r="L79" s="117"/>
      <c r="M79" s="118"/>
      <c r="N79" s="117"/>
      <c r="O79" s="150"/>
      <c r="P79" s="136"/>
      <c r="Q79" s="136"/>
      <c r="R79" s="136"/>
      <c r="S79" s="136"/>
      <c r="T79" s="136"/>
      <c r="U79" s="136"/>
      <c r="V79" s="136"/>
      <c r="W79" s="136"/>
      <c r="X79" s="147"/>
      <c r="Y79" s="147"/>
    </row>
    <row r="80" spans="1:25" ht="15.75" customHeight="1">
      <c r="A80" s="350"/>
      <c r="B80" s="11"/>
      <c r="C80" s="61" t="s">
        <v>70</v>
      </c>
      <c r="D80" s="53"/>
      <c r="E80" s="102"/>
      <c r="F80" s="161">
        <v>74</v>
      </c>
      <c r="G80" s="150">
        <v>80</v>
      </c>
      <c r="H80" s="117"/>
      <c r="I80" s="119"/>
      <c r="J80" s="117"/>
      <c r="K80" s="145"/>
      <c r="L80" s="117"/>
      <c r="M80" s="118"/>
      <c r="N80" s="117"/>
      <c r="O80" s="150"/>
      <c r="P80" s="136"/>
      <c r="Q80" s="136"/>
      <c r="R80" s="147"/>
      <c r="S80" s="147"/>
      <c r="T80" s="136"/>
      <c r="U80" s="136"/>
      <c r="V80" s="136"/>
      <c r="W80" s="136"/>
      <c r="X80" s="147"/>
      <c r="Y80" s="147"/>
    </row>
    <row r="81" spans="1:25" ht="15.75" customHeight="1">
      <c r="A81" s="351"/>
      <c r="B81" s="6" t="s">
        <v>71</v>
      </c>
      <c r="C81" s="7"/>
      <c r="D81" s="7"/>
      <c r="E81" s="110" t="s">
        <v>98</v>
      </c>
      <c r="F81" s="165">
        <f>F74-F78</f>
        <v>1304</v>
      </c>
      <c r="G81" s="151">
        <f>G74-G78</f>
        <v>1199</v>
      </c>
      <c r="H81" s="165">
        <f aca="true" t="shared" si="10" ref="H81:O81">H74-H78</f>
        <v>0</v>
      </c>
      <c r="I81" s="151">
        <f t="shared" si="10"/>
        <v>0</v>
      </c>
      <c r="J81" s="165">
        <f t="shared" si="10"/>
        <v>0</v>
      </c>
      <c r="K81" s="151">
        <f t="shared" si="10"/>
        <v>0</v>
      </c>
      <c r="L81" s="165">
        <f t="shared" si="10"/>
        <v>0</v>
      </c>
      <c r="M81" s="151">
        <f t="shared" si="10"/>
        <v>0</v>
      </c>
      <c r="N81" s="165">
        <f t="shared" si="10"/>
        <v>0</v>
      </c>
      <c r="O81" s="151">
        <f t="shared" si="10"/>
        <v>0</v>
      </c>
      <c r="P81" s="136"/>
      <c r="Q81" s="136"/>
      <c r="R81" s="136"/>
      <c r="S81" s="136"/>
      <c r="T81" s="136"/>
      <c r="U81" s="136"/>
      <c r="V81" s="136"/>
      <c r="W81" s="136"/>
      <c r="X81" s="147"/>
      <c r="Y81" s="147"/>
    </row>
    <row r="82" spans="1:25" ht="15.75" customHeight="1">
      <c r="A82" s="322" t="s">
        <v>87</v>
      </c>
      <c r="B82" s="66" t="s">
        <v>72</v>
      </c>
      <c r="C82" s="69"/>
      <c r="D82" s="69"/>
      <c r="E82" s="16" t="s">
        <v>40</v>
      </c>
      <c r="F82" s="163">
        <v>175</v>
      </c>
      <c r="G82" s="155">
        <v>970</v>
      </c>
      <c r="H82" s="135"/>
      <c r="I82" s="137"/>
      <c r="J82" s="135"/>
      <c r="K82" s="138"/>
      <c r="L82" s="135"/>
      <c r="M82" s="136"/>
      <c r="N82" s="135"/>
      <c r="O82" s="155"/>
      <c r="P82" s="136"/>
      <c r="Q82" s="136"/>
      <c r="R82" s="136"/>
      <c r="S82" s="136"/>
      <c r="T82" s="147"/>
      <c r="U82" s="147"/>
      <c r="V82" s="147"/>
      <c r="W82" s="147"/>
      <c r="X82" s="136"/>
      <c r="Y82" s="136"/>
    </row>
    <row r="83" spans="1:25" ht="15.75" customHeight="1">
      <c r="A83" s="323"/>
      <c r="B83" s="11"/>
      <c r="C83" s="61" t="s">
        <v>73</v>
      </c>
      <c r="D83" s="53"/>
      <c r="E83" s="102"/>
      <c r="F83" s="167">
        <v>175</v>
      </c>
      <c r="G83" s="169">
        <v>970</v>
      </c>
      <c r="H83" s="144"/>
      <c r="I83" s="145"/>
      <c r="J83" s="117"/>
      <c r="K83" s="120"/>
      <c r="L83" s="117"/>
      <c r="M83" s="118"/>
      <c r="N83" s="117"/>
      <c r="O83" s="150"/>
      <c r="P83" s="147"/>
      <c r="Q83" s="147"/>
      <c r="R83" s="147"/>
      <c r="S83" s="147"/>
      <c r="T83" s="147"/>
      <c r="U83" s="147"/>
      <c r="V83" s="147"/>
      <c r="W83" s="147"/>
      <c r="X83" s="136"/>
      <c r="Y83" s="136"/>
    </row>
    <row r="84" spans="1:25" ht="15.75" customHeight="1">
      <c r="A84" s="323"/>
      <c r="B84" s="66" t="s">
        <v>60</v>
      </c>
      <c r="C84" s="69"/>
      <c r="D84" s="69"/>
      <c r="E84" s="16" t="s">
        <v>41</v>
      </c>
      <c r="F84" s="163">
        <v>1491</v>
      </c>
      <c r="G84" s="155">
        <v>2054</v>
      </c>
      <c r="H84" s="135"/>
      <c r="I84" s="137"/>
      <c r="J84" s="135"/>
      <c r="K84" s="138"/>
      <c r="L84" s="135"/>
      <c r="M84" s="136"/>
      <c r="N84" s="135"/>
      <c r="O84" s="155"/>
      <c r="P84" s="136"/>
      <c r="Q84" s="136"/>
      <c r="R84" s="136"/>
      <c r="S84" s="136"/>
      <c r="T84" s="147"/>
      <c r="U84" s="147"/>
      <c r="V84" s="136"/>
      <c r="W84" s="136"/>
      <c r="X84" s="136"/>
      <c r="Y84" s="136"/>
    </row>
    <row r="85" spans="1:25" ht="15.75" customHeight="1">
      <c r="A85" s="323"/>
      <c r="B85" s="11"/>
      <c r="C85" s="61" t="s">
        <v>74</v>
      </c>
      <c r="D85" s="53"/>
      <c r="E85" s="102"/>
      <c r="F85" s="161">
        <v>1187</v>
      </c>
      <c r="G85" s="150">
        <v>958</v>
      </c>
      <c r="H85" s="117"/>
      <c r="I85" s="119"/>
      <c r="J85" s="144"/>
      <c r="K85" s="145"/>
      <c r="L85" s="117"/>
      <c r="M85" s="118"/>
      <c r="N85" s="117"/>
      <c r="O85" s="150"/>
      <c r="P85" s="136"/>
      <c r="Q85" s="136"/>
      <c r="R85" s="147"/>
      <c r="S85" s="136"/>
      <c r="T85" s="147"/>
      <c r="U85" s="147"/>
      <c r="V85" s="136"/>
      <c r="W85" s="136"/>
      <c r="X85" s="147"/>
      <c r="Y85" s="147"/>
    </row>
    <row r="86" spans="1:25" ht="15.75" customHeight="1">
      <c r="A86" s="324"/>
      <c r="B86" s="59" t="s">
        <v>71</v>
      </c>
      <c r="C86" s="37"/>
      <c r="D86" s="37"/>
      <c r="E86" s="110" t="s">
        <v>99</v>
      </c>
      <c r="F86" s="162">
        <f>F82-F84</f>
        <v>-1316</v>
      </c>
      <c r="G86" s="166">
        <f>G82-G84</f>
        <v>-1084</v>
      </c>
      <c r="H86" s="162">
        <f aca="true" t="shared" si="11" ref="H86:O86">H82-H84</f>
        <v>0</v>
      </c>
      <c r="I86" s="166">
        <f t="shared" si="11"/>
        <v>0</v>
      </c>
      <c r="J86" s="162">
        <f t="shared" si="11"/>
        <v>0</v>
      </c>
      <c r="K86" s="166">
        <f t="shared" si="11"/>
        <v>0</v>
      </c>
      <c r="L86" s="162">
        <f t="shared" si="11"/>
        <v>0</v>
      </c>
      <c r="M86" s="166">
        <f t="shared" si="11"/>
        <v>0</v>
      </c>
      <c r="N86" s="162">
        <f t="shared" si="11"/>
        <v>0</v>
      </c>
      <c r="O86" s="166">
        <f t="shared" si="11"/>
        <v>0</v>
      </c>
      <c r="P86" s="147"/>
      <c r="Q86" s="147"/>
      <c r="R86" s="136"/>
      <c r="S86" s="136"/>
      <c r="T86" s="147"/>
      <c r="U86" s="147"/>
      <c r="V86" s="136"/>
      <c r="W86" s="136"/>
      <c r="X86" s="136"/>
      <c r="Y86" s="136"/>
    </row>
    <row r="87" spans="1:25" ht="15.75" customHeight="1">
      <c r="A87" s="325" t="s">
        <v>79</v>
      </c>
      <c r="B87" s="20" t="s">
        <v>75</v>
      </c>
      <c r="C87" s="9"/>
      <c r="D87" s="9"/>
      <c r="E87" s="111" t="s">
        <v>100</v>
      </c>
      <c r="F87" s="168">
        <f>F81+F86</f>
        <v>-12</v>
      </c>
      <c r="G87" s="152">
        <f>G81+G86</f>
        <v>115</v>
      </c>
      <c r="H87" s="168">
        <f aca="true" t="shared" si="12" ref="H87:O87">H81+H86</f>
        <v>0</v>
      </c>
      <c r="I87" s="152">
        <f t="shared" si="12"/>
        <v>0</v>
      </c>
      <c r="J87" s="168">
        <f t="shared" si="12"/>
        <v>0</v>
      </c>
      <c r="K87" s="152">
        <f t="shared" si="12"/>
        <v>0</v>
      </c>
      <c r="L87" s="168">
        <f t="shared" si="12"/>
        <v>0</v>
      </c>
      <c r="M87" s="152">
        <f t="shared" si="12"/>
        <v>0</v>
      </c>
      <c r="N87" s="168">
        <f t="shared" si="12"/>
        <v>0</v>
      </c>
      <c r="O87" s="152">
        <f t="shared" si="12"/>
        <v>0</v>
      </c>
      <c r="P87" s="136"/>
      <c r="Q87" s="136"/>
      <c r="R87" s="136"/>
      <c r="S87" s="136"/>
      <c r="T87" s="136"/>
      <c r="U87" s="136"/>
      <c r="V87" s="136"/>
      <c r="W87" s="136"/>
      <c r="X87" s="136"/>
      <c r="Y87" s="136"/>
    </row>
    <row r="88" spans="1:25" ht="15.75" customHeight="1">
      <c r="A88" s="326"/>
      <c r="B88" s="52" t="s">
        <v>76</v>
      </c>
      <c r="C88" s="53"/>
      <c r="D88" s="53"/>
      <c r="E88" s="53"/>
      <c r="F88" s="167"/>
      <c r="G88" s="169">
        <v>0</v>
      </c>
      <c r="H88" s="144"/>
      <c r="I88" s="145"/>
      <c r="J88" s="144"/>
      <c r="K88" s="145"/>
      <c r="L88" s="117"/>
      <c r="M88" s="118"/>
      <c r="N88" s="144"/>
      <c r="O88" s="131"/>
      <c r="P88" s="147"/>
      <c r="Q88" s="147"/>
      <c r="R88" s="147"/>
      <c r="S88" s="147"/>
      <c r="T88" s="147"/>
      <c r="U88" s="147"/>
      <c r="V88" s="147"/>
      <c r="W88" s="147"/>
      <c r="X88" s="147"/>
      <c r="Y88" s="147"/>
    </row>
    <row r="89" spans="1:25" ht="15.75" customHeight="1">
      <c r="A89" s="326"/>
      <c r="B89" s="52" t="s">
        <v>77</v>
      </c>
      <c r="C89" s="53"/>
      <c r="D89" s="53"/>
      <c r="E89" s="53"/>
      <c r="F89" s="117">
        <v>2387</v>
      </c>
      <c r="G89" s="118">
        <v>2400</v>
      </c>
      <c r="H89" s="117"/>
      <c r="I89" s="119"/>
      <c r="J89" s="117"/>
      <c r="K89" s="120"/>
      <c r="L89" s="117"/>
      <c r="M89" s="118"/>
      <c r="N89" s="117"/>
      <c r="O89" s="150"/>
      <c r="P89" s="136"/>
      <c r="Q89" s="136"/>
      <c r="R89" s="136"/>
      <c r="S89" s="136"/>
      <c r="T89" s="136"/>
      <c r="U89" s="136"/>
      <c r="V89" s="136"/>
      <c r="W89" s="136"/>
      <c r="X89" s="136"/>
      <c r="Y89" s="136"/>
    </row>
    <row r="90" spans="1:25" ht="15.75" customHeight="1">
      <c r="A90" s="327"/>
      <c r="B90" s="59" t="s">
        <v>78</v>
      </c>
      <c r="C90" s="37"/>
      <c r="D90" s="37"/>
      <c r="E90" s="37"/>
      <c r="F90" s="140">
        <v>2357</v>
      </c>
      <c r="G90" s="141">
        <v>2399</v>
      </c>
      <c r="H90" s="140"/>
      <c r="I90" s="142"/>
      <c r="J90" s="140"/>
      <c r="K90" s="143"/>
      <c r="L90" s="140"/>
      <c r="M90" s="141"/>
      <c r="N90" s="140"/>
      <c r="O90" s="151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1:25" ht="15.75" customHeight="1">
      <c r="A91" s="293"/>
      <c r="B91" s="69"/>
      <c r="C91" s="69"/>
      <c r="D91" s="69"/>
      <c r="E91" s="69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  <row r="92" spans="1:15" ht="15.75" customHeight="1">
      <c r="A92" s="27" t="s">
        <v>208</v>
      </c>
      <c r="O92" s="5"/>
    </row>
    <row r="93" spans="1:15" ht="15.75" customHeight="1">
      <c r="A93" s="27"/>
      <c r="O93" s="14"/>
    </row>
  </sheetData>
  <sheetProtection/>
  <mergeCells count="46">
    <mergeCell ref="J72:K72"/>
    <mergeCell ref="L72:M72"/>
    <mergeCell ref="N72:O72"/>
    <mergeCell ref="A74:A81"/>
    <mergeCell ref="A82:A86"/>
    <mergeCell ref="A87:A90"/>
    <mergeCell ref="A53:A60"/>
    <mergeCell ref="A61:A65"/>
    <mergeCell ref="A66:A69"/>
    <mergeCell ref="A72:E73"/>
    <mergeCell ref="F72:G72"/>
    <mergeCell ref="H72:I72"/>
    <mergeCell ref="A51:E52"/>
    <mergeCell ref="F51:G51"/>
    <mergeCell ref="H51:I51"/>
    <mergeCell ref="J51:K51"/>
    <mergeCell ref="L51:M51"/>
    <mergeCell ref="N51:O51"/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C2" sqref="C2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8" width="12.59765625" style="1" customWidth="1"/>
    <col min="19" max="16384" width="9" style="1" customWidth="1"/>
  </cols>
  <sheetData>
    <row r="1" spans="1:4" ht="33.75" customHeight="1">
      <c r="A1" s="185" t="s">
        <v>0</v>
      </c>
      <c r="B1" s="185"/>
      <c r="C1" s="240" t="s">
        <v>329</v>
      </c>
      <c r="D1" s="241"/>
    </row>
    <row r="2" ht="14.25"/>
    <row r="3" spans="1:14" ht="15" customHeight="1">
      <c r="A3" s="45" t="s">
        <v>209</v>
      </c>
      <c r="B3" s="45"/>
      <c r="C3" s="45"/>
      <c r="D3" s="45"/>
      <c r="E3" s="45"/>
      <c r="F3" s="45"/>
      <c r="M3" s="45"/>
      <c r="N3" s="45"/>
    </row>
    <row r="4" spans="1:14" ht="15" customHeight="1">
      <c r="A4" s="45"/>
      <c r="B4" s="45"/>
      <c r="C4" s="45"/>
      <c r="D4" s="45"/>
      <c r="E4" s="45"/>
      <c r="F4" s="45"/>
      <c r="M4" s="45"/>
      <c r="N4" s="45"/>
    </row>
    <row r="5" spans="1:18" ht="15" customHeight="1">
      <c r="A5" s="242"/>
      <c r="B5" s="242" t="s">
        <v>285</v>
      </c>
      <c r="C5" s="242"/>
      <c r="D5" s="242"/>
      <c r="H5" s="46"/>
      <c r="J5" s="46"/>
      <c r="L5" s="46"/>
      <c r="P5" s="46"/>
      <c r="R5" s="46" t="s">
        <v>210</v>
      </c>
    </row>
    <row r="6" spans="1:18" ht="15" customHeight="1">
      <c r="A6" s="243"/>
      <c r="B6" s="244"/>
      <c r="C6" s="244"/>
      <c r="D6" s="244"/>
      <c r="E6" s="360" t="s">
        <v>320</v>
      </c>
      <c r="F6" s="361"/>
      <c r="G6" s="362" t="s">
        <v>321</v>
      </c>
      <c r="H6" s="363"/>
      <c r="I6" s="362" t="s">
        <v>327</v>
      </c>
      <c r="J6" s="363"/>
      <c r="K6" s="362" t="s">
        <v>322</v>
      </c>
      <c r="L6" s="363"/>
      <c r="M6" s="297" t="s">
        <v>323</v>
      </c>
      <c r="N6" s="298"/>
      <c r="O6" s="362" t="s">
        <v>324</v>
      </c>
      <c r="P6" s="363"/>
      <c r="Q6" s="362" t="s">
        <v>325</v>
      </c>
      <c r="R6" s="363"/>
    </row>
    <row r="7" spans="1:18" ht="15" customHeight="1">
      <c r="A7" s="245"/>
      <c r="B7" s="246"/>
      <c r="C7" s="246"/>
      <c r="D7" s="246"/>
      <c r="E7" s="247" t="s">
        <v>284</v>
      </c>
      <c r="F7" s="35" t="s">
        <v>1</v>
      </c>
      <c r="G7" s="247" t="s">
        <v>284</v>
      </c>
      <c r="H7" s="35" t="s">
        <v>1</v>
      </c>
      <c r="I7" s="247" t="s">
        <v>284</v>
      </c>
      <c r="J7" s="35" t="s">
        <v>1</v>
      </c>
      <c r="K7" s="247" t="s">
        <v>284</v>
      </c>
      <c r="L7" s="35" t="s">
        <v>1</v>
      </c>
      <c r="M7" s="247" t="s">
        <v>284</v>
      </c>
      <c r="N7" s="35" t="s">
        <v>1</v>
      </c>
      <c r="O7" s="247" t="s">
        <v>284</v>
      </c>
      <c r="P7" s="35" t="s">
        <v>1</v>
      </c>
      <c r="Q7" s="247" t="s">
        <v>284</v>
      </c>
      <c r="R7" s="35" t="s">
        <v>1</v>
      </c>
    </row>
    <row r="8" spans="1:18" ht="18" customHeight="1">
      <c r="A8" s="359" t="s">
        <v>211</v>
      </c>
      <c r="B8" s="248" t="s">
        <v>212</v>
      </c>
      <c r="C8" s="249"/>
      <c r="D8" s="249"/>
      <c r="E8" s="250"/>
      <c r="F8" s="251">
        <v>1</v>
      </c>
      <c r="G8" s="250">
        <v>4</v>
      </c>
      <c r="H8" s="252">
        <v>4</v>
      </c>
      <c r="I8" s="250">
        <v>1</v>
      </c>
      <c r="J8" s="252">
        <v>1</v>
      </c>
      <c r="K8" s="250">
        <v>2</v>
      </c>
      <c r="L8" s="252">
        <v>2</v>
      </c>
      <c r="M8" s="250">
        <v>1</v>
      </c>
      <c r="N8" s="251">
        <v>1</v>
      </c>
      <c r="O8" s="250">
        <v>3</v>
      </c>
      <c r="P8" s="252">
        <v>3</v>
      </c>
      <c r="Q8" s="250">
        <v>1</v>
      </c>
      <c r="R8" s="252">
        <v>1</v>
      </c>
    </row>
    <row r="9" spans="1:18" ht="18" customHeight="1">
      <c r="A9" s="301"/>
      <c r="B9" s="359" t="s">
        <v>213</v>
      </c>
      <c r="C9" s="207" t="s">
        <v>214</v>
      </c>
      <c r="D9" s="208"/>
      <c r="E9" s="253"/>
      <c r="F9" s="254">
        <v>30</v>
      </c>
      <c r="G9" s="253">
        <v>10</v>
      </c>
      <c r="H9" s="255">
        <v>10</v>
      </c>
      <c r="I9" s="253">
        <v>10</v>
      </c>
      <c r="J9" s="255">
        <v>10</v>
      </c>
      <c r="K9" s="253">
        <v>10</v>
      </c>
      <c r="L9" s="255">
        <v>10</v>
      </c>
      <c r="M9" s="253">
        <v>3000</v>
      </c>
      <c r="N9" s="254">
        <v>3000</v>
      </c>
      <c r="O9" s="253">
        <v>221298</v>
      </c>
      <c r="P9" s="255">
        <v>221298</v>
      </c>
      <c r="Q9" s="253">
        <v>742</v>
      </c>
      <c r="R9" s="255">
        <v>742</v>
      </c>
    </row>
    <row r="10" spans="1:18" ht="18" customHeight="1">
      <c r="A10" s="301"/>
      <c r="B10" s="301"/>
      <c r="C10" s="52" t="s">
        <v>215</v>
      </c>
      <c r="D10" s="53"/>
      <c r="E10" s="256"/>
      <c r="F10" s="257">
        <v>30</v>
      </c>
      <c r="G10" s="256">
        <v>5</v>
      </c>
      <c r="H10" s="258">
        <v>5</v>
      </c>
      <c r="I10" s="256">
        <v>10</v>
      </c>
      <c r="J10" s="258">
        <v>10</v>
      </c>
      <c r="K10" s="256">
        <v>10</v>
      </c>
      <c r="L10" s="258">
        <v>10</v>
      </c>
      <c r="M10" s="256">
        <v>3000</v>
      </c>
      <c r="N10" s="257">
        <v>3000</v>
      </c>
      <c r="O10" s="256">
        <v>28748</v>
      </c>
      <c r="P10" s="258">
        <v>28748</v>
      </c>
      <c r="Q10" s="256">
        <v>742</v>
      </c>
      <c r="R10" s="258">
        <v>742</v>
      </c>
    </row>
    <row r="11" spans="1:18" ht="18" customHeight="1">
      <c r="A11" s="301"/>
      <c r="B11" s="301"/>
      <c r="C11" s="52" t="s">
        <v>216</v>
      </c>
      <c r="D11" s="53"/>
      <c r="E11" s="256"/>
      <c r="F11" s="257"/>
      <c r="G11" s="256">
        <v>0</v>
      </c>
      <c r="H11" s="258">
        <v>0</v>
      </c>
      <c r="I11" s="256"/>
      <c r="J11" s="258"/>
      <c r="K11" s="256">
        <v>0</v>
      </c>
      <c r="L11" s="258">
        <v>0</v>
      </c>
      <c r="M11" s="256">
        <v>0</v>
      </c>
      <c r="N11" s="257">
        <v>0</v>
      </c>
      <c r="O11" s="256">
        <v>192550</v>
      </c>
      <c r="P11" s="258">
        <v>192550</v>
      </c>
      <c r="Q11" s="256">
        <v>0</v>
      </c>
      <c r="R11" s="258">
        <v>0</v>
      </c>
    </row>
    <row r="12" spans="1:18" ht="18" customHeight="1">
      <c r="A12" s="301"/>
      <c r="B12" s="301"/>
      <c r="C12" s="52" t="s">
        <v>217</v>
      </c>
      <c r="D12" s="53"/>
      <c r="E12" s="256"/>
      <c r="F12" s="257"/>
      <c r="G12" s="256">
        <v>5</v>
      </c>
      <c r="H12" s="258">
        <v>5</v>
      </c>
      <c r="I12" s="256"/>
      <c r="J12" s="258"/>
      <c r="K12" s="256">
        <v>0</v>
      </c>
      <c r="L12" s="258">
        <v>0</v>
      </c>
      <c r="M12" s="256">
        <v>0</v>
      </c>
      <c r="N12" s="257">
        <v>0</v>
      </c>
      <c r="O12" s="256"/>
      <c r="P12" s="258">
        <v>0</v>
      </c>
      <c r="Q12" s="256">
        <v>0</v>
      </c>
      <c r="R12" s="258">
        <v>0</v>
      </c>
    </row>
    <row r="13" spans="1:18" ht="18" customHeight="1">
      <c r="A13" s="301"/>
      <c r="B13" s="301"/>
      <c r="C13" s="52" t="s">
        <v>218</v>
      </c>
      <c r="D13" s="53"/>
      <c r="E13" s="256"/>
      <c r="F13" s="257"/>
      <c r="G13" s="256">
        <v>0</v>
      </c>
      <c r="H13" s="258">
        <v>0</v>
      </c>
      <c r="I13" s="256"/>
      <c r="J13" s="258"/>
      <c r="K13" s="256">
        <v>0</v>
      </c>
      <c r="L13" s="258">
        <v>0</v>
      </c>
      <c r="M13" s="256">
        <v>0</v>
      </c>
      <c r="N13" s="257">
        <v>0</v>
      </c>
      <c r="O13" s="256"/>
      <c r="P13" s="258">
        <v>0</v>
      </c>
      <c r="Q13" s="256">
        <v>0</v>
      </c>
      <c r="R13" s="258">
        <v>0</v>
      </c>
    </row>
    <row r="14" spans="1:18" ht="18" customHeight="1">
      <c r="A14" s="302"/>
      <c r="B14" s="302"/>
      <c r="C14" s="59" t="s">
        <v>79</v>
      </c>
      <c r="D14" s="37"/>
      <c r="E14" s="259"/>
      <c r="F14" s="260"/>
      <c r="G14" s="259">
        <v>0</v>
      </c>
      <c r="H14" s="261">
        <v>0</v>
      </c>
      <c r="I14" s="259"/>
      <c r="J14" s="261"/>
      <c r="K14" s="259">
        <v>0</v>
      </c>
      <c r="L14" s="261">
        <v>0</v>
      </c>
      <c r="M14" s="259">
        <v>0</v>
      </c>
      <c r="N14" s="260">
        <v>0</v>
      </c>
      <c r="O14" s="259"/>
      <c r="P14" s="261">
        <v>0</v>
      </c>
      <c r="Q14" s="259">
        <v>0</v>
      </c>
      <c r="R14" s="261">
        <v>0</v>
      </c>
    </row>
    <row r="15" spans="1:18" ht="18" customHeight="1">
      <c r="A15" s="300" t="s">
        <v>219</v>
      </c>
      <c r="B15" s="359" t="s">
        <v>220</v>
      </c>
      <c r="C15" s="207" t="s">
        <v>221</v>
      </c>
      <c r="D15" s="208"/>
      <c r="E15" s="262"/>
      <c r="F15" s="263">
        <v>4969</v>
      </c>
      <c r="G15" s="262">
        <v>344</v>
      </c>
      <c r="H15" s="152">
        <v>313</v>
      </c>
      <c r="I15" s="262">
        <v>84</v>
      </c>
      <c r="J15" s="152">
        <v>59</v>
      </c>
      <c r="K15" s="262">
        <v>2696</v>
      </c>
      <c r="L15" s="152">
        <v>4062</v>
      </c>
      <c r="M15" s="262">
        <v>1688</v>
      </c>
      <c r="N15" s="263">
        <v>1799</v>
      </c>
      <c r="O15" s="262">
        <v>5749</v>
      </c>
      <c r="P15" s="152">
        <v>5378</v>
      </c>
      <c r="Q15" s="262">
        <v>1129</v>
      </c>
      <c r="R15" s="152">
        <v>1145</v>
      </c>
    </row>
    <row r="16" spans="1:18" ht="18" customHeight="1">
      <c r="A16" s="301"/>
      <c r="B16" s="301"/>
      <c r="C16" s="52" t="s">
        <v>222</v>
      </c>
      <c r="D16" s="53"/>
      <c r="E16" s="117"/>
      <c r="F16" s="119">
        <v>603</v>
      </c>
      <c r="G16" s="117">
        <v>113</v>
      </c>
      <c r="H16" s="150">
        <v>126</v>
      </c>
      <c r="I16" s="117">
        <v>10</v>
      </c>
      <c r="J16" s="150">
        <v>22</v>
      </c>
      <c r="K16" s="117">
        <v>15780</v>
      </c>
      <c r="L16" s="150">
        <v>16069</v>
      </c>
      <c r="M16" s="117">
        <v>15052</v>
      </c>
      <c r="N16" s="119">
        <v>15204</v>
      </c>
      <c r="O16" s="117">
        <v>1249103</v>
      </c>
      <c r="P16" s="150">
        <v>1248193</v>
      </c>
      <c r="Q16" s="117">
        <v>11324</v>
      </c>
      <c r="R16" s="150">
        <v>11343</v>
      </c>
    </row>
    <row r="17" spans="1:18" ht="18" customHeight="1">
      <c r="A17" s="301"/>
      <c r="B17" s="301"/>
      <c r="C17" s="52" t="s">
        <v>223</v>
      </c>
      <c r="D17" s="53"/>
      <c r="E17" s="117"/>
      <c r="F17" s="119"/>
      <c r="G17" s="117">
        <v>0</v>
      </c>
      <c r="H17" s="150">
        <v>0</v>
      </c>
      <c r="I17" s="117"/>
      <c r="J17" s="150"/>
      <c r="K17" s="117">
        <v>0</v>
      </c>
      <c r="L17" s="150">
        <v>0</v>
      </c>
      <c r="M17" s="117">
        <v>0</v>
      </c>
      <c r="N17" s="119">
        <v>0</v>
      </c>
      <c r="O17" s="117">
        <v>860</v>
      </c>
      <c r="P17" s="150">
        <v>869</v>
      </c>
      <c r="Q17" s="117"/>
      <c r="R17" s="150" t="s">
        <v>326</v>
      </c>
    </row>
    <row r="18" spans="1:18" ht="18" customHeight="1">
      <c r="A18" s="301"/>
      <c r="B18" s="302"/>
      <c r="C18" s="59" t="s">
        <v>224</v>
      </c>
      <c r="D18" s="37"/>
      <c r="E18" s="165"/>
      <c r="F18" s="264">
        <v>5573</v>
      </c>
      <c r="G18" s="165">
        <v>458</v>
      </c>
      <c r="H18" s="264">
        <v>440</v>
      </c>
      <c r="I18" s="165">
        <v>94</v>
      </c>
      <c r="J18" s="264">
        <v>81</v>
      </c>
      <c r="K18" s="165">
        <v>18477</v>
      </c>
      <c r="L18" s="264">
        <v>20131</v>
      </c>
      <c r="M18" s="165">
        <v>16740</v>
      </c>
      <c r="N18" s="264">
        <v>17003</v>
      </c>
      <c r="O18" s="165">
        <v>1255712</v>
      </c>
      <c r="P18" s="264">
        <v>1254440</v>
      </c>
      <c r="Q18" s="165">
        <v>12453</v>
      </c>
      <c r="R18" s="264">
        <v>12489</v>
      </c>
    </row>
    <row r="19" spans="1:18" ht="18" customHeight="1">
      <c r="A19" s="301"/>
      <c r="B19" s="359" t="s">
        <v>225</v>
      </c>
      <c r="C19" s="207" t="s">
        <v>226</v>
      </c>
      <c r="D19" s="208"/>
      <c r="E19" s="168"/>
      <c r="F19" s="152">
        <v>1</v>
      </c>
      <c r="G19" s="168">
        <v>74</v>
      </c>
      <c r="H19" s="152">
        <v>78</v>
      </c>
      <c r="I19" s="168">
        <v>15</v>
      </c>
      <c r="J19" s="152">
        <v>24</v>
      </c>
      <c r="K19" s="168">
        <v>969</v>
      </c>
      <c r="L19" s="152">
        <v>3499</v>
      </c>
      <c r="M19" s="168">
        <v>846</v>
      </c>
      <c r="N19" s="152">
        <v>1025</v>
      </c>
      <c r="O19" s="168">
        <v>88787</v>
      </c>
      <c r="P19" s="152">
        <v>80984</v>
      </c>
      <c r="Q19" s="168">
        <v>132</v>
      </c>
      <c r="R19" s="152">
        <v>210</v>
      </c>
    </row>
    <row r="20" spans="1:18" ht="18" customHeight="1">
      <c r="A20" s="301"/>
      <c r="B20" s="301"/>
      <c r="C20" s="52" t="s">
        <v>227</v>
      </c>
      <c r="D20" s="53"/>
      <c r="E20" s="161"/>
      <c r="F20" s="150">
        <v>20</v>
      </c>
      <c r="G20" s="161">
        <v>67</v>
      </c>
      <c r="H20" s="150">
        <v>65</v>
      </c>
      <c r="I20" s="161">
        <v>72</v>
      </c>
      <c r="J20" s="150">
        <v>82</v>
      </c>
      <c r="K20" s="161">
        <v>10704</v>
      </c>
      <c r="L20" s="150">
        <v>9894</v>
      </c>
      <c r="M20" s="161">
        <v>2914</v>
      </c>
      <c r="N20" s="150">
        <v>3019</v>
      </c>
      <c r="O20" s="161">
        <v>580808</v>
      </c>
      <c r="P20" s="150">
        <v>621595</v>
      </c>
      <c r="Q20" s="161">
        <v>6523</v>
      </c>
      <c r="R20" s="150">
        <v>7062</v>
      </c>
    </row>
    <row r="21" spans="1:18" s="269" customFormat="1" ht="18" customHeight="1">
      <c r="A21" s="301"/>
      <c r="B21" s="301"/>
      <c r="C21" s="265" t="s">
        <v>228</v>
      </c>
      <c r="D21" s="266"/>
      <c r="E21" s="267"/>
      <c r="F21" s="268"/>
      <c r="G21" s="267">
        <v>0</v>
      </c>
      <c r="H21" s="268">
        <v>0</v>
      </c>
      <c r="I21" s="267"/>
      <c r="J21" s="268"/>
      <c r="K21" s="267">
        <v>0</v>
      </c>
      <c r="L21" s="268">
        <v>0</v>
      </c>
      <c r="M21" s="267">
        <v>0</v>
      </c>
      <c r="N21" s="268">
        <v>0</v>
      </c>
      <c r="O21" s="267">
        <v>363892</v>
      </c>
      <c r="P21" s="268">
        <v>329685</v>
      </c>
      <c r="Q21" s="267">
        <v>5056</v>
      </c>
      <c r="R21" s="268">
        <v>4475</v>
      </c>
    </row>
    <row r="22" spans="1:18" ht="18" customHeight="1">
      <c r="A22" s="301"/>
      <c r="B22" s="302"/>
      <c r="C22" s="6" t="s">
        <v>229</v>
      </c>
      <c r="D22" s="7"/>
      <c r="E22" s="165"/>
      <c r="F22" s="151">
        <v>21</v>
      </c>
      <c r="G22" s="165">
        <v>141</v>
      </c>
      <c r="H22" s="151">
        <v>143</v>
      </c>
      <c r="I22" s="165">
        <v>87</v>
      </c>
      <c r="J22" s="151">
        <v>107</v>
      </c>
      <c r="K22" s="165">
        <v>11672</v>
      </c>
      <c r="L22" s="151">
        <v>13393</v>
      </c>
      <c r="M22" s="165">
        <v>3760</v>
      </c>
      <c r="N22" s="151">
        <v>4044</v>
      </c>
      <c r="O22" s="165">
        <v>1033487</v>
      </c>
      <c r="P22" s="151">
        <v>1032264</v>
      </c>
      <c r="Q22" s="165">
        <v>11710</v>
      </c>
      <c r="R22" s="151">
        <v>11746</v>
      </c>
    </row>
    <row r="23" spans="1:18" ht="18" customHeight="1">
      <c r="A23" s="301"/>
      <c r="B23" s="359" t="s">
        <v>230</v>
      </c>
      <c r="C23" s="207" t="s">
        <v>231</v>
      </c>
      <c r="D23" s="208"/>
      <c r="E23" s="168"/>
      <c r="F23" s="152">
        <v>30</v>
      </c>
      <c r="G23" s="168">
        <v>10</v>
      </c>
      <c r="H23" s="152">
        <v>10</v>
      </c>
      <c r="I23" s="168">
        <v>10</v>
      </c>
      <c r="J23" s="152">
        <v>10</v>
      </c>
      <c r="K23" s="168">
        <v>10</v>
      </c>
      <c r="L23" s="152">
        <v>10</v>
      </c>
      <c r="M23" s="168">
        <v>3000</v>
      </c>
      <c r="N23" s="152">
        <v>3000</v>
      </c>
      <c r="O23" s="168">
        <v>221298</v>
      </c>
      <c r="P23" s="152">
        <v>221298</v>
      </c>
      <c r="Q23" s="168">
        <v>742</v>
      </c>
      <c r="R23" s="152">
        <v>742</v>
      </c>
    </row>
    <row r="24" spans="1:18" ht="18" customHeight="1">
      <c r="A24" s="301"/>
      <c r="B24" s="301"/>
      <c r="C24" s="52" t="s">
        <v>232</v>
      </c>
      <c r="D24" s="53"/>
      <c r="E24" s="161"/>
      <c r="F24" s="150">
        <v>5522</v>
      </c>
      <c r="G24" s="161">
        <v>307</v>
      </c>
      <c r="H24" s="150">
        <v>287</v>
      </c>
      <c r="I24" s="161">
        <v>-3</v>
      </c>
      <c r="J24" s="150">
        <v>-36</v>
      </c>
      <c r="K24" s="161">
        <v>6794</v>
      </c>
      <c r="L24" s="150">
        <v>6728</v>
      </c>
      <c r="M24" s="161">
        <v>430</v>
      </c>
      <c r="N24" s="150">
        <v>539</v>
      </c>
      <c r="O24" s="161">
        <v>928</v>
      </c>
      <c r="P24" s="150">
        <v>878</v>
      </c>
      <c r="Q24" s="161">
        <v>0</v>
      </c>
      <c r="R24" s="150">
        <v>0</v>
      </c>
    </row>
    <row r="25" spans="1:18" ht="18" customHeight="1">
      <c r="A25" s="301"/>
      <c r="B25" s="301"/>
      <c r="C25" s="52" t="s">
        <v>233</v>
      </c>
      <c r="D25" s="53"/>
      <c r="E25" s="161"/>
      <c r="F25" s="150"/>
      <c r="G25" s="161">
        <v>0</v>
      </c>
      <c r="H25" s="150">
        <v>0</v>
      </c>
      <c r="I25" s="161"/>
      <c r="J25" s="150"/>
      <c r="K25" s="161">
        <v>0</v>
      </c>
      <c r="L25" s="150">
        <v>0</v>
      </c>
      <c r="M25" s="161">
        <v>6872</v>
      </c>
      <c r="N25" s="150">
        <v>6872</v>
      </c>
      <c r="O25" s="161">
        <v>0</v>
      </c>
      <c r="P25" s="150">
        <v>0</v>
      </c>
      <c r="Q25" s="161">
        <v>0</v>
      </c>
      <c r="R25" s="150">
        <v>0</v>
      </c>
    </row>
    <row r="26" spans="1:18" ht="18" customHeight="1">
      <c r="A26" s="301"/>
      <c r="B26" s="302"/>
      <c r="C26" s="57" t="s">
        <v>234</v>
      </c>
      <c r="D26" s="58"/>
      <c r="E26" s="270"/>
      <c r="F26" s="151">
        <v>5552</v>
      </c>
      <c r="G26" s="270">
        <v>316</v>
      </c>
      <c r="H26" s="151">
        <v>296</v>
      </c>
      <c r="I26" s="270">
        <v>7</v>
      </c>
      <c r="J26" s="151">
        <v>-26</v>
      </c>
      <c r="K26" s="270">
        <v>6804</v>
      </c>
      <c r="L26" s="151">
        <v>6738</v>
      </c>
      <c r="M26" s="142">
        <v>12980</v>
      </c>
      <c r="N26" s="151">
        <v>12959</v>
      </c>
      <c r="O26" s="270">
        <v>222226</v>
      </c>
      <c r="P26" s="151">
        <v>222176</v>
      </c>
      <c r="Q26" s="270">
        <v>742</v>
      </c>
      <c r="R26" s="151">
        <v>742</v>
      </c>
    </row>
    <row r="27" spans="1:18" ht="18" customHeight="1">
      <c r="A27" s="302"/>
      <c r="B27" s="59" t="s">
        <v>235</v>
      </c>
      <c r="C27" s="37"/>
      <c r="D27" s="37"/>
      <c r="E27" s="271"/>
      <c r="F27" s="151">
        <v>5573</v>
      </c>
      <c r="G27" s="165">
        <v>458</v>
      </c>
      <c r="H27" s="151">
        <v>440</v>
      </c>
      <c r="I27" s="165">
        <v>94</v>
      </c>
      <c r="J27" s="151">
        <v>81</v>
      </c>
      <c r="K27" s="165">
        <v>18477</v>
      </c>
      <c r="L27" s="151">
        <v>20131</v>
      </c>
      <c r="M27" s="271">
        <v>16740</v>
      </c>
      <c r="N27" s="151">
        <v>17003</v>
      </c>
      <c r="O27" s="165">
        <v>1255712</v>
      </c>
      <c r="P27" s="151">
        <v>1254440</v>
      </c>
      <c r="Q27" s="165">
        <v>12453</v>
      </c>
      <c r="R27" s="151">
        <v>12489</v>
      </c>
    </row>
    <row r="28" spans="1:18" ht="18" customHeight="1">
      <c r="A28" s="359" t="s">
        <v>236</v>
      </c>
      <c r="B28" s="359" t="s">
        <v>237</v>
      </c>
      <c r="C28" s="207" t="s">
        <v>238</v>
      </c>
      <c r="D28" s="272" t="s">
        <v>37</v>
      </c>
      <c r="E28" s="168"/>
      <c r="F28" s="152">
        <v>6208</v>
      </c>
      <c r="G28" s="168">
        <v>398</v>
      </c>
      <c r="H28" s="152">
        <v>415</v>
      </c>
      <c r="I28" s="168">
        <v>119</v>
      </c>
      <c r="J28" s="152">
        <v>129</v>
      </c>
      <c r="K28" s="168">
        <v>5519</v>
      </c>
      <c r="L28" s="152">
        <v>6355</v>
      </c>
      <c r="M28" s="168">
        <v>2075</v>
      </c>
      <c r="N28" s="152">
        <v>2118</v>
      </c>
      <c r="O28" s="168">
        <v>57176</v>
      </c>
      <c r="P28" s="152">
        <v>55771</v>
      </c>
      <c r="Q28" s="168">
        <v>1293</v>
      </c>
      <c r="R28" s="152">
        <v>1436</v>
      </c>
    </row>
    <row r="29" spans="1:18" ht="18" customHeight="1">
      <c r="A29" s="301"/>
      <c r="B29" s="301"/>
      <c r="C29" s="52" t="s">
        <v>239</v>
      </c>
      <c r="D29" s="273" t="s">
        <v>38</v>
      </c>
      <c r="E29" s="161"/>
      <c r="F29" s="150">
        <v>6135</v>
      </c>
      <c r="G29" s="161">
        <v>105</v>
      </c>
      <c r="H29" s="150">
        <v>171</v>
      </c>
      <c r="I29" s="161">
        <v>110</v>
      </c>
      <c r="J29" s="150">
        <v>109</v>
      </c>
      <c r="K29" s="161">
        <v>5249</v>
      </c>
      <c r="L29" s="150">
        <v>5916</v>
      </c>
      <c r="M29" s="161">
        <v>2232</v>
      </c>
      <c r="N29" s="150">
        <v>2223</v>
      </c>
      <c r="O29" s="161">
        <v>47087</v>
      </c>
      <c r="P29" s="150">
        <v>44450</v>
      </c>
      <c r="Q29" s="161">
        <v>1140</v>
      </c>
      <c r="R29" s="150">
        <v>1252</v>
      </c>
    </row>
    <row r="30" spans="1:18" ht="18" customHeight="1">
      <c r="A30" s="301"/>
      <c r="B30" s="301"/>
      <c r="C30" s="52" t="s">
        <v>240</v>
      </c>
      <c r="D30" s="273" t="s">
        <v>241</v>
      </c>
      <c r="E30" s="161"/>
      <c r="F30" s="150">
        <v>35</v>
      </c>
      <c r="G30" s="117">
        <v>266</v>
      </c>
      <c r="H30" s="150">
        <v>220</v>
      </c>
      <c r="I30" s="117"/>
      <c r="J30" s="150"/>
      <c r="K30" s="117">
        <v>147</v>
      </c>
      <c r="L30" s="150">
        <v>141</v>
      </c>
      <c r="M30" s="161">
        <v>0</v>
      </c>
      <c r="N30" s="150">
        <v>0</v>
      </c>
      <c r="O30" s="161">
        <v>1406</v>
      </c>
      <c r="P30" s="150">
        <v>1452</v>
      </c>
      <c r="Q30" s="161">
        <v>123</v>
      </c>
      <c r="R30" s="150">
        <v>144</v>
      </c>
    </row>
    <row r="31" spans="1:19" ht="18" customHeight="1">
      <c r="A31" s="301"/>
      <c r="B31" s="301"/>
      <c r="C31" s="6" t="s">
        <v>242</v>
      </c>
      <c r="D31" s="274" t="s">
        <v>243</v>
      </c>
      <c r="E31" s="165">
        <f aca="true" t="shared" si="0" ref="E31:Q31">E28-E29-E30</f>
        <v>0</v>
      </c>
      <c r="F31" s="264">
        <f>F28-F29-F30</f>
        <v>38</v>
      </c>
      <c r="G31" s="165">
        <f>G28-G29-G30</f>
        <v>27</v>
      </c>
      <c r="H31" s="264">
        <f t="shared" si="0"/>
        <v>24</v>
      </c>
      <c r="I31" s="165">
        <f>I28-I29-I30</f>
        <v>9</v>
      </c>
      <c r="J31" s="264">
        <f>J28-J29-J30</f>
        <v>20</v>
      </c>
      <c r="K31" s="165">
        <f>K28-K29-K30</f>
        <v>123</v>
      </c>
      <c r="L31" s="264">
        <f t="shared" si="0"/>
        <v>298</v>
      </c>
      <c r="M31" s="165">
        <f t="shared" si="0"/>
        <v>-157</v>
      </c>
      <c r="N31" s="275">
        <f t="shared" si="0"/>
        <v>-105</v>
      </c>
      <c r="O31" s="165">
        <f t="shared" si="0"/>
        <v>8683</v>
      </c>
      <c r="P31" s="275">
        <f t="shared" si="0"/>
        <v>9869</v>
      </c>
      <c r="Q31" s="165">
        <f t="shared" si="0"/>
        <v>30</v>
      </c>
      <c r="R31" s="264">
        <f>R28-R29-R30</f>
        <v>40</v>
      </c>
      <c r="S31" s="8"/>
    </row>
    <row r="32" spans="1:18" ht="18" customHeight="1">
      <c r="A32" s="301"/>
      <c r="B32" s="301"/>
      <c r="C32" s="207" t="s">
        <v>244</v>
      </c>
      <c r="D32" s="272" t="s">
        <v>245</v>
      </c>
      <c r="E32" s="168"/>
      <c r="F32" s="152">
        <v>12</v>
      </c>
      <c r="G32" s="168">
        <v>5</v>
      </c>
      <c r="H32" s="152">
        <v>0.2</v>
      </c>
      <c r="I32" s="168">
        <v>3</v>
      </c>
      <c r="J32" s="152">
        <v>2</v>
      </c>
      <c r="K32" s="168">
        <v>8</v>
      </c>
      <c r="L32" s="152">
        <v>26</v>
      </c>
      <c r="M32" s="168">
        <v>90</v>
      </c>
      <c r="N32" s="152">
        <v>93</v>
      </c>
      <c r="O32" s="168">
        <v>52</v>
      </c>
      <c r="P32" s="152">
        <v>122</v>
      </c>
      <c r="Q32" s="168">
        <v>5</v>
      </c>
      <c r="R32" s="152">
        <v>2</v>
      </c>
    </row>
    <row r="33" spans="1:18" ht="18" customHeight="1">
      <c r="A33" s="301"/>
      <c r="B33" s="301"/>
      <c r="C33" s="52" t="s">
        <v>246</v>
      </c>
      <c r="D33" s="273" t="s">
        <v>247</v>
      </c>
      <c r="E33" s="161"/>
      <c r="F33" s="150">
        <v>3</v>
      </c>
      <c r="G33" s="161">
        <v>0</v>
      </c>
      <c r="H33" s="150">
        <v>0.4</v>
      </c>
      <c r="I33" s="161">
        <v>1</v>
      </c>
      <c r="J33" s="150">
        <v>1</v>
      </c>
      <c r="K33" s="161">
        <v>51</v>
      </c>
      <c r="L33" s="150">
        <v>82</v>
      </c>
      <c r="M33" s="161">
        <v>0</v>
      </c>
      <c r="N33" s="150">
        <v>0</v>
      </c>
      <c r="O33" s="161">
        <v>8685</v>
      </c>
      <c r="P33" s="150">
        <v>9353</v>
      </c>
      <c r="Q33" s="161">
        <v>35</v>
      </c>
      <c r="R33" s="150">
        <v>42</v>
      </c>
    </row>
    <row r="34" spans="1:18" ht="18" customHeight="1">
      <c r="A34" s="301"/>
      <c r="B34" s="302"/>
      <c r="C34" s="6" t="s">
        <v>248</v>
      </c>
      <c r="D34" s="274" t="s">
        <v>249</v>
      </c>
      <c r="E34" s="165">
        <f aca="true" t="shared" si="1" ref="E34:Q34">E31+E32-E33</f>
        <v>0</v>
      </c>
      <c r="F34" s="151">
        <f t="shared" si="1"/>
        <v>47</v>
      </c>
      <c r="G34" s="165">
        <f t="shared" si="1"/>
        <v>32</v>
      </c>
      <c r="H34" s="151">
        <f t="shared" si="1"/>
        <v>23.8</v>
      </c>
      <c r="I34" s="165">
        <f>I31+I32-I33</f>
        <v>11</v>
      </c>
      <c r="J34" s="151">
        <f t="shared" si="1"/>
        <v>21</v>
      </c>
      <c r="K34" s="165">
        <f t="shared" si="1"/>
        <v>80</v>
      </c>
      <c r="L34" s="151">
        <f t="shared" si="1"/>
        <v>242</v>
      </c>
      <c r="M34" s="165">
        <f t="shared" si="1"/>
        <v>-67</v>
      </c>
      <c r="N34" s="151">
        <f t="shared" si="1"/>
        <v>-12</v>
      </c>
      <c r="O34" s="165">
        <f t="shared" si="1"/>
        <v>50</v>
      </c>
      <c r="P34" s="151">
        <f t="shared" si="1"/>
        <v>638</v>
      </c>
      <c r="Q34" s="165">
        <f t="shared" si="1"/>
        <v>0</v>
      </c>
      <c r="R34" s="151">
        <v>0</v>
      </c>
    </row>
    <row r="35" spans="1:18" ht="18" customHeight="1">
      <c r="A35" s="301"/>
      <c r="B35" s="359" t="s">
        <v>250</v>
      </c>
      <c r="C35" s="207" t="s">
        <v>251</v>
      </c>
      <c r="D35" s="272" t="s">
        <v>252</v>
      </c>
      <c r="E35" s="168"/>
      <c r="F35" s="152"/>
      <c r="G35" s="168">
        <v>0</v>
      </c>
      <c r="H35" s="152">
        <v>4</v>
      </c>
      <c r="I35" s="168">
        <v>0</v>
      </c>
      <c r="J35" s="152">
        <v>0</v>
      </c>
      <c r="K35" s="168">
        <v>0</v>
      </c>
      <c r="L35" s="152">
        <v>0</v>
      </c>
      <c r="M35" s="168">
        <v>0</v>
      </c>
      <c r="N35" s="152">
        <v>18</v>
      </c>
      <c r="O35" s="168">
        <v>0</v>
      </c>
      <c r="P35" s="152">
        <v>0</v>
      </c>
      <c r="Q35" s="168"/>
      <c r="R35" s="152"/>
    </row>
    <row r="36" spans="1:18" ht="18" customHeight="1">
      <c r="A36" s="301"/>
      <c r="B36" s="301"/>
      <c r="C36" s="52" t="s">
        <v>253</v>
      </c>
      <c r="D36" s="273" t="s">
        <v>254</v>
      </c>
      <c r="E36" s="161"/>
      <c r="F36" s="150">
        <v>1</v>
      </c>
      <c r="G36" s="161">
        <v>0.01</v>
      </c>
      <c r="H36" s="150">
        <v>0</v>
      </c>
      <c r="I36" s="161">
        <v>0</v>
      </c>
      <c r="J36" s="150">
        <v>0</v>
      </c>
      <c r="K36" s="161">
        <v>14</v>
      </c>
      <c r="L36" s="150">
        <v>3</v>
      </c>
      <c r="M36" s="161">
        <v>37</v>
      </c>
      <c r="N36" s="150">
        <v>34</v>
      </c>
      <c r="O36" s="161">
        <v>0</v>
      </c>
      <c r="P36" s="150">
        <v>583</v>
      </c>
      <c r="Q36" s="161"/>
      <c r="R36" s="150"/>
    </row>
    <row r="37" spans="1:18" ht="18" customHeight="1">
      <c r="A37" s="301"/>
      <c r="B37" s="301"/>
      <c r="C37" s="52" t="s">
        <v>255</v>
      </c>
      <c r="D37" s="273" t="s">
        <v>256</v>
      </c>
      <c r="E37" s="161">
        <f aca="true" t="shared" si="2" ref="E37:N37">E34+E35-E36</f>
        <v>0</v>
      </c>
      <c r="F37" s="150">
        <f t="shared" si="2"/>
        <v>46</v>
      </c>
      <c r="G37" s="161">
        <f t="shared" si="2"/>
        <v>31.99</v>
      </c>
      <c r="H37" s="150">
        <f t="shared" si="2"/>
        <v>27.8</v>
      </c>
      <c r="I37" s="161">
        <f>I34+I35-I36</f>
        <v>11</v>
      </c>
      <c r="J37" s="150">
        <f t="shared" si="2"/>
        <v>21</v>
      </c>
      <c r="K37" s="161">
        <f t="shared" si="2"/>
        <v>66</v>
      </c>
      <c r="L37" s="150">
        <f t="shared" si="2"/>
        <v>239</v>
      </c>
      <c r="M37" s="161">
        <f t="shared" si="2"/>
        <v>-104</v>
      </c>
      <c r="N37" s="150">
        <f t="shared" si="2"/>
        <v>-28</v>
      </c>
      <c r="O37" s="161">
        <v>50</v>
      </c>
      <c r="P37" s="150">
        <f>P34+P35-P36</f>
        <v>55</v>
      </c>
      <c r="Q37" s="161">
        <f>Q34+Q35-Q36</f>
        <v>0</v>
      </c>
      <c r="R37" s="150">
        <f>R34+R35-R36</f>
        <v>0</v>
      </c>
    </row>
    <row r="38" spans="1:18" ht="18" customHeight="1">
      <c r="A38" s="301"/>
      <c r="B38" s="301"/>
      <c r="C38" s="52" t="s">
        <v>257</v>
      </c>
      <c r="D38" s="273" t="s">
        <v>258</v>
      </c>
      <c r="E38" s="161"/>
      <c r="F38" s="150"/>
      <c r="G38" s="161">
        <v>0</v>
      </c>
      <c r="H38" s="150">
        <v>0</v>
      </c>
      <c r="I38" s="161"/>
      <c r="J38" s="150"/>
      <c r="K38" s="161">
        <v>0</v>
      </c>
      <c r="L38" s="150">
        <v>0</v>
      </c>
      <c r="M38" s="161">
        <v>0</v>
      </c>
      <c r="N38" s="150">
        <v>0</v>
      </c>
      <c r="O38" s="161"/>
      <c r="P38" s="150">
        <v>0</v>
      </c>
      <c r="Q38" s="161"/>
      <c r="R38" s="150"/>
    </row>
    <row r="39" spans="1:18" ht="18" customHeight="1">
      <c r="A39" s="301"/>
      <c r="B39" s="301"/>
      <c r="C39" s="52" t="s">
        <v>259</v>
      </c>
      <c r="D39" s="273" t="s">
        <v>260</v>
      </c>
      <c r="E39" s="161"/>
      <c r="F39" s="150"/>
      <c r="G39" s="161">
        <v>0</v>
      </c>
      <c r="H39" s="150">
        <v>0</v>
      </c>
      <c r="I39" s="161"/>
      <c r="J39" s="150"/>
      <c r="K39" s="161">
        <v>0</v>
      </c>
      <c r="L39" s="150">
        <v>0</v>
      </c>
      <c r="M39" s="161">
        <v>0</v>
      </c>
      <c r="N39" s="150">
        <v>0</v>
      </c>
      <c r="O39" s="161"/>
      <c r="P39" s="150">
        <v>0</v>
      </c>
      <c r="Q39" s="161"/>
      <c r="R39" s="150"/>
    </row>
    <row r="40" spans="1:18" ht="18" customHeight="1">
      <c r="A40" s="301"/>
      <c r="B40" s="301"/>
      <c r="C40" s="52" t="s">
        <v>261</v>
      </c>
      <c r="D40" s="273" t="s">
        <v>262</v>
      </c>
      <c r="E40" s="161"/>
      <c r="F40" s="150"/>
      <c r="G40" s="161">
        <v>12</v>
      </c>
      <c r="H40" s="150">
        <v>9</v>
      </c>
      <c r="I40" s="161">
        <v>1</v>
      </c>
      <c r="J40" s="150">
        <v>2</v>
      </c>
      <c r="K40" s="161">
        <v>0</v>
      </c>
      <c r="L40" s="150">
        <v>0</v>
      </c>
      <c r="M40" s="161">
        <v>5</v>
      </c>
      <c r="N40" s="150">
        <v>5</v>
      </c>
      <c r="O40" s="161"/>
      <c r="P40" s="150">
        <v>0</v>
      </c>
      <c r="Q40" s="161"/>
      <c r="R40" s="150"/>
    </row>
    <row r="41" spans="1:18" ht="18" customHeight="1">
      <c r="A41" s="301"/>
      <c r="B41" s="301"/>
      <c r="C41" s="219" t="s">
        <v>263</v>
      </c>
      <c r="D41" s="273" t="s">
        <v>264</v>
      </c>
      <c r="E41" s="161">
        <f aca="true" t="shared" si="3" ref="E41:Q41">E34+E35-E36-E40</f>
        <v>0</v>
      </c>
      <c r="F41" s="150">
        <f>F34+F35-F36-F40</f>
        <v>46</v>
      </c>
      <c r="G41" s="161">
        <f>G34+G35-G36-G40</f>
        <v>19.99</v>
      </c>
      <c r="H41" s="150">
        <f t="shared" si="3"/>
        <v>18.8</v>
      </c>
      <c r="I41" s="161">
        <f>I34+I35-I36-I40</f>
        <v>10</v>
      </c>
      <c r="J41" s="150">
        <f>J34+J35-J36-J40</f>
        <v>19</v>
      </c>
      <c r="K41" s="161">
        <f>K34+K35-K36-K40</f>
        <v>66</v>
      </c>
      <c r="L41" s="150">
        <f t="shared" si="3"/>
        <v>239</v>
      </c>
      <c r="M41" s="161">
        <f t="shared" si="3"/>
        <v>-109</v>
      </c>
      <c r="N41" s="150">
        <f t="shared" si="3"/>
        <v>-33</v>
      </c>
      <c r="O41" s="161">
        <f t="shared" si="3"/>
        <v>50</v>
      </c>
      <c r="P41" s="150">
        <f>P34+P35-P36-P40</f>
        <v>55</v>
      </c>
      <c r="Q41" s="161">
        <f t="shared" si="3"/>
        <v>0</v>
      </c>
      <c r="R41" s="150">
        <f>R34+R35-R36-R40</f>
        <v>0</v>
      </c>
    </row>
    <row r="42" spans="1:18" ht="18" customHeight="1">
      <c r="A42" s="301"/>
      <c r="B42" s="301"/>
      <c r="C42" s="357" t="s">
        <v>265</v>
      </c>
      <c r="D42" s="358"/>
      <c r="E42" s="117">
        <f aca="true" t="shared" si="4" ref="E42:Q42">E37+E38-E39-E40</f>
        <v>0</v>
      </c>
      <c r="F42" s="118">
        <f>F37+F38-F39-F40</f>
        <v>46</v>
      </c>
      <c r="G42" s="117">
        <f>G37+G38-G39-G40</f>
        <v>19.99</v>
      </c>
      <c r="H42" s="118">
        <f t="shared" si="4"/>
        <v>18.8</v>
      </c>
      <c r="I42" s="117">
        <f>I37+I38-I39-I40</f>
        <v>10</v>
      </c>
      <c r="J42" s="118">
        <f>J37+J38-J39-J40</f>
        <v>19</v>
      </c>
      <c r="K42" s="117">
        <f>K37+K38-K39-K40</f>
        <v>66</v>
      </c>
      <c r="L42" s="118">
        <f t="shared" si="4"/>
        <v>239</v>
      </c>
      <c r="M42" s="117">
        <f t="shared" si="4"/>
        <v>-109</v>
      </c>
      <c r="N42" s="118">
        <f>N37+N38-N39-N40</f>
        <v>-33</v>
      </c>
      <c r="O42" s="117">
        <f>O37+O38-O39-O40</f>
        <v>50</v>
      </c>
      <c r="P42" s="118">
        <f t="shared" si="4"/>
        <v>55</v>
      </c>
      <c r="Q42" s="117">
        <f t="shared" si="4"/>
        <v>0</v>
      </c>
      <c r="R42" s="150">
        <f>R37+R38-R39-R40</f>
        <v>0</v>
      </c>
    </row>
    <row r="43" spans="1:18" ht="18" customHeight="1">
      <c r="A43" s="301"/>
      <c r="B43" s="301"/>
      <c r="C43" s="52" t="s">
        <v>266</v>
      </c>
      <c r="D43" s="273" t="s">
        <v>267</v>
      </c>
      <c r="E43" s="161"/>
      <c r="F43" s="150"/>
      <c r="G43" s="161">
        <v>284</v>
      </c>
      <c r="H43" s="150">
        <v>265</v>
      </c>
      <c r="I43" s="161">
        <v>-3</v>
      </c>
      <c r="J43" s="150">
        <v>-44</v>
      </c>
      <c r="K43" s="161">
        <v>6728</v>
      </c>
      <c r="L43" s="150">
        <v>6489</v>
      </c>
      <c r="M43" s="161">
        <v>539</v>
      </c>
      <c r="N43" s="150">
        <v>573</v>
      </c>
      <c r="O43" s="161"/>
      <c r="P43" s="150">
        <v>0</v>
      </c>
      <c r="Q43" s="161"/>
      <c r="R43" s="150"/>
    </row>
    <row r="44" spans="1:18" ht="18" customHeight="1">
      <c r="A44" s="302"/>
      <c r="B44" s="302"/>
      <c r="C44" s="6" t="s">
        <v>268</v>
      </c>
      <c r="D44" s="110" t="s">
        <v>269</v>
      </c>
      <c r="E44" s="165">
        <f aca="true" t="shared" si="5" ref="E44:Q44">E41+E43</f>
        <v>0</v>
      </c>
      <c r="F44" s="151">
        <f>F41+F43</f>
        <v>46</v>
      </c>
      <c r="G44" s="165">
        <f>G41+G43</f>
        <v>303.99</v>
      </c>
      <c r="H44" s="151">
        <f t="shared" si="5"/>
        <v>283.8</v>
      </c>
      <c r="I44" s="165">
        <f>I41+I43</f>
        <v>7</v>
      </c>
      <c r="J44" s="151">
        <f>J41+J43</f>
        <v>-25</v>
      </c>
      <c r="K44" s="165">
        <f>K41+K43</f>
        <v>6794</v>
      </c>
      <c r="L44" s="151">
        <f t="shared" si="5"/>
        <v>6728</v>
      </c>
      <c r="M44" s="165">
        <f t="shared" si="5"/>
        <v>430</v>
      </c>
      <c r="N44" s="151">
        <f t="shared" si="5"/>
        <v>540</v>
      </c>
      <c r="O44" s="165">
        <f t="shared" si="5"/>
        <v>50</v>
      </c>
      <c r="P44" s="151">
        <f t="shared" si="5"/>
        <v>55</v>
      </c>
      <c r="Q44" s="165">
        <f t="shared" si="5"/>
        <v>0</v>
      </c>
      <c r="R44" s="151">
        <f>R41+R43</f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6"/>
    </row>
  </sheetData>
  <sheetProtection/>
  <mergeCells count="16">
    <mergeCell ref="E6:F6"/>
    <mergeCell ref="K6:L6"/>
    <mergeCell ref="O6:P6"/>
    <mergeCell ref="Q6:R6"/>
    <mergeCell ref="A8:A14"/>
    <mergeCell ref="B9:B14"/>
    <mergeCell ref="I6:J6"/>
    <mergeCell ref="G6:H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63" r:id="rId3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2016-08-25T01:43:47Z</cp:lastPrinted>
  <dcterms:created xsi:type="dcterms:W3CDTF">1999-07-06T05:17:05Z</dcterms:created>
  <dcterms:modified xsi:type="dcterms:W3CDTF">2016-08-25T07:57:47Z</dcterms:modified>
  <cp:category/>
  <cp:version/>
  <cp:contentType/>
  <cp:contentStatus/>
</cp:coreProperties>
</file>