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120" windowWidth="10200" windowHeight="7875" tabRatio="90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<sst xmlns="http://schemas.openxmlformats.org/spreadsheetml/2006/main" count="492" uniqueCount="296">
  <si>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</si>
  <si>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</si>
  <si>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</si>
  <si>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</si>
  <si>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</si>
  <si>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</si>
  <si>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</si>
  <si>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</si>
  <si>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</si>
  <si>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</si>
  <si>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</si>
  <si>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</si>
  <si>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</si>
  <si>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</si>
  <si>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</si>
  <si>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</si>
  <si>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</si>
  <si>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</si>
  <si>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</si>
  <si>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</si>
  <si>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</si>
  <si>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</si>
  <si>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</si>
  <si>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</si>
  <si>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</si>
  <si>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</si>
  <si>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</si>
  <si>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</si>
  <si>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</si>
  <si>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</si>
  <si>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</si>
  <si>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</si>
  <si>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</si>
  <si>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</si>
  <si>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</si>
  <si>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</si>
  <si>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</si>
  <si>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</si>
  <si>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</si>
  <si>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</si>
  <si>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</si>
  <si>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</si>
  <si>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</si>
  <si>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</si>
  <si>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</si>
  <si>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</si>
  <si>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</si>
  <si>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</si>
  <si>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</si>
  <si>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</si>
  <si>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</si>
  <si>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</si>
  <si>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</si>
  <si>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</si>
  <si>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</si>
  <si>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</si>
  <si>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</si>
  <si>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</si>
  <si>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</si>
  <si>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</si>
  <si>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</si>
  <si>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</si>
  <si>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</si>
  <si>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</si>
  <si>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</si>
  <si>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</si>
  <si>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</si>
  <si>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</si>
  <si>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</si>
  <si>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</si>
  <si>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</si>
  <si>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</si>
  <si>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</si>
  <si>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</si>
  <si>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</si>
  <si>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</si>
  <si>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</si>
  <si>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</si>
  <si>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</si>
  <si>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</si>
  <si>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</si>
  <si>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</si>
  <si>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</si>
  <si>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</si>
  <si>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</si>
  <si>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</si>
  <si>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</si>
  <si>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</si>
  <si>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</si>
  <si>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</si>
  <si>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</si>
  <si>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</si>
  <si>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</si>
  <si>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</si>
  <si>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</si>
  <si>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</si>
  <si>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</si>
  <si>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</si>
  <si>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</si>
  <si>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</si>
  <si>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</si>
  <si>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</si>
  <si>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</si>
  <si>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</si>
  <si>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</si>
  <si>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</si>
  <si>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</si>
  <si>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</si>
  <si>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</si>
  <si>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</si>
  <si>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</si>
  <si>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</si>
  <si>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</si>
  <si>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</si>
  <si>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</si>
  <si>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</si>
  <si>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</si>
  <si>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</si>
  <si>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</si>
  <si>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</si>
  <si>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</si>
  <si>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</si>
  <si>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</si>
  <si>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</si>
  <si>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</si>
  <si>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</si>
  <si>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</si>
  <si>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</si>
  <si>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</si>
  <si>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</si>
  <si>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</si>
  <si>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</si>
  <si>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</si>
  <si>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</si>
  <si>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</si>
  <si>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</si>
  <si>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</si>
  <si>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</si>
  <si>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</si>
  <si>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</si>
  <si>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</si>
  <si>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</si>
  <si>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</si>
  <si>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</si>
  <si>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</si>
  <si>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</si>
  <si>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</si>
  <si>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</si>
  <si>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</si>
  <si>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</si>
  <si>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</si>
  <si>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</si>
  <si>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</si>
  <si>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</si>
  <si>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</si>
  <si>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</si>
  <si>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</si>
  <si>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</si>
  <si>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</si>
  <si>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</si>
  <si>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</si>
  <si>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</si>
  <si>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</si>
  <si>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</si>
  <si>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</si>
  <si>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</si>
  <si>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</si>
  <si>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</si>
  <si>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</si>
  <si>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</si>
  <si>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</si>
  <si>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</si>
  <si>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</si>
  <si>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</si>
  <si>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</si>
  <si>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</si>
  <si>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</si>
  <si>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</si>
  <si>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</si>
  <si>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</si>
  <si>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</si>
  <si>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</si>
  <si>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</si>
  <si>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</si>
  <si>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</si>
  <si>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</si>
  <si>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</si>
  <si>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</si>
  <si>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</si>
  <si>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</si>
  <si>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</si>
  <si>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</si>
  <si>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</si>
  <si>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</si>
  <si>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</si>
  <si>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</si>
  <si>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</si>
  <si>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</si>
  <si>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</si>
  <si>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</si>
  <si>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</si>
  <si>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</si>
  <si>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</si>
  <si>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</si>
  <si>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</si>
  <si>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</si>
  <si>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</si>
  <si>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</si>
  <si>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</si>
  <si>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</si>
  <si>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</si>
  <si>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</si>
  <si>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</si>
  <si>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</si>
  <si>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</si>
  <si>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</si>
  <si>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</si>
  <si>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</si>
  <si>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</si>
  <si>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</si>
  <si>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</si>
  <si>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</si>
  <si>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</si>
  <si>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</si>
  <si>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</si>
  <si>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</si>
  <si>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</si>
  <si>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</si>
  <si>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</si>
  <si>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</si>
  <si>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</si>
  <si>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</si>
  <si>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</si>
  <si>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</si>
  <si>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</si>
  <si>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</si>
  <si>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</si>
  <si>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</si>
  <si>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</si>
  <si>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</si>
  <si>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</si>
  <si>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</si>
  <si>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</si>
  <si>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</si>
  <si>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</si>
  <si>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</si>
  <si>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</si>
  <si>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</si>
  <si>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</si>
  <si>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</si>
  <si>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</si>
  <si>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</si>
  <si>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</si>
  <si>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</si>
  <si>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</si>
  <si>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</si>
  <si>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</si>
  <si>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</si>
  <si>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</si>
  <si>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</si>
  <si>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</si>
  <si>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</si>
  <si>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</si>
  <si>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</si>
  <si>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</si>
  <si>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</si>
  <si>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</si>
  <si>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</si>
  <si>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</si>
  <si>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</si>
  <si>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</si>
  <si>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</si>
  <si>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</si>
  <si>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</si>
  <si>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</si>
  <si>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</si>
  <si>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</si>
  <si>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</si>
  <si>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</si>
  <si>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</si>
  <si>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</si>
  <si>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</si>
  <si>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</si>
  <si>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</si>
  <si>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</si>
  <si>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</si>
  <si>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</si>
  <si>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</si>
  <si>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30年度</t>
  </si>
  <si>
    <t>相模原市</t>
  </si>
  <si>
    <t>相模原市</t>
  </si>
  <si>
    <t>下水道事業会計</t>
  </si>
  <si>
    <t>自動車駐車場事業特別会計</t>
  </si>
  <si>
    <t>簡易水道特別会計</t>
  </si>
  <si>
    <t>自動車駐車場事業特別会計</t>
  </si>
  <si>
    <t>簡易水道事業特別会計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</si>
</sst>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3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215" fontId="0" fillId="0" borderId="74" xfId="48" applyNumberFormat="1" applyFon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57" xfId="48" applyNumberFormat="1" applyFont="1" applyFill="1" applyBorder="1" applyAlignment="1">
      <alignment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63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 quotePrefix="1">
      <alignment horizontal="right"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61" xfId="48" applyNumberFormat="1" applyFont="1" applyFill="1" applyBorder="1" applyAlignment="1">
      <alignment vertical="center"/>
    </xf>
    <xf numFmtId="41" fontId="0" fillId="0" borderId="6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5" xfId="48" applyNumberFormat="1" applyFont="1" applyBorder="1" applyAlignment="1">
      <alignment vertical="center" textRotation="255"/>
    </xf>
    <xf numFmtId="217" fontId="10" fillId="0" borderId="86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0" fontId="13" fillId="0" borderId="86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K8" sqref="K8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9" t="s">
        <v>0</v>
      </c>
      <c r="B1" s="309"/>
      <c r="C1" s="309"/>
      <c r="D1" s="309"/>
      <c r="E1" s="76" t="s">
        <v>289</v>
      </c>
      <c r="F1" s="2"/>
      <c r="AA1" s="308" t="s">
        <v>105</v>
      </c>
      <c r="AB1" s="308"/>
    </row>
    <row r="2" spans="27:37" ht="13.5">
      <c r="AA2" s="300" t="s">
        <v>106</v>
      </c>
      <c r="AB2" s="300"/>
      <c r="AC2" s="305" t="s">
        <v>107</v>
      </c>
      <c r="AD2" s="301" t="s">
        <v>108</v>
      </c>
      <c r="AE2" s="302"/>
      <c r="AF2" s="303"/>
      <c r="AG2" s="300" t="s">
        <v>109</v>
      </c>
      <c r="AH2" s="300" t="s">
        <v>110</v>
      </c>
      <c r="AI2" s="300" t="s">
        <v>111</v>
      </c>
      <c r="AJ2" s="300" t="s">
        <v>112</v>
      </c>
      <c r="AK2" s="300" t="s">
        <v>113</v>
      </c>
    </row>
    <row r="3" spans="1:37" ht="14.25">
      <c r="A3" s="22" t="s">
        <v>104</v>
      </c>
      <c r="AA3" s="300"/>
      <c r="AB3" s="300"/>
      <c r="AC3" s="307"/>
      <c r="AD3" s="168"/>
      <c r="AE3" s="167" t="s">
        <v>126</v>
      </c>
      <c r="AF3" s="167" t="s">
        <v>127</v>
      </c>
      <c r="AG3" s="300"/>
      <c r="AH3" s="300"/>
      <c r="AI3" s="300"/>
      <c r="AJ3" s="300"/>
      <c r="AK3" s="300"/>
    </row>
    <row r="4" spans="27:38" ht="13.5">
      <c r="AA4" s="305" t="str">
        <f>E1</f>
        <v>相模原市</v>
      </c>
      <c r="AB4" s="169" t="s">
        <v>114</v>
      </c>
      <c r="AC4" s="170">
        <f>F22</f>
        <v>299250</v>
      </c>
      <c r="AD4" s="170">
        <f>F9</f>
        <v>127200</v>
      </c>
      <c r="AE4" s="170">
        <f>F10</f>
        <v>64617</v>
      </c>
      <c r="AF4" s="170">
        <f>F13</f>
        <v>44896</v>
      </c>
      <c r="AG4" s="170">
        <f>F14</f>
        <v>1730</v>
      </c>
      <c r="AH4" s="170">
        <f>F15</f>
        <v>12200</v>
      </c>
      <c r="AI4" s="170">
        <f>F17</f>
        <v>54813</v>
      </c>
      <c r="AJ4" s="170">
        <f>F20</f>
        <v>33465</v>
      </c>
      <c r="AK4" s="170">
        <f>F21</f>
        <v>47871</v>
      </c>
      <c r="AL4" s="171"/>
    </row>
    <row r="5" spans="1:37" ht="13.5">
      <c r="A5" s="21" t="s">
        <v>277</v>
      </c>
      <c r="AA5" s="306"/>
      <c r="AB5" s="169" t="s">
        <v>115</v>
      </c>
      <c r="AC5" s="172"/>
      <c r="AD5" s="172">
        <f>G9</f>
        <v>42.5062656641604</v>
      </c>
      <c r="AE5" s="172">
        <f>G10</f>
        <v>21.59298245614035</v>
      </c>
      <c r="AF5" s="172">
        <f>G13</f>
        <v>15.002840434419381</v>
      </c>
      <c r="AG5" s="172">
        <f>G14</f>
        <v>0.5781119465329992</v>
      </c>
      <c r="AH5" s="172">
        <f>G15</f>
        <v>4.076858813700919</v>
      </c>
      <c r="AI5" s="172">
        <f>G17</f>
        <v>18.316791979949876</v>
      </c>
      <c r="AJ5" s="172">
        <f>G20</f>
        <v>11.18295739348371</v>
      </c>
      <c r="AK5" s="172">
        <f>G21</f>
        <v>15.996992481203007</v>
      </c>
    </row>
    <row r="6" spans="1:37" ht="14.25">
      <c r="A6" s="3"/>
      <c r="G6" s="313" t="s">
        <v>128</v>
      </c>
      <c r="H6" s="314"/>
      <c r="I6" s="314"/>
      <c r="AA6" s="307"/>
      <c r="AB6" s="169" t="s">
        <v>116</v>
      </c>
      <c r="AC6" s="172">
        <f>I22</f>
        <v>1.6398231110446915</v>
      </c>
      <c r="AD6" s="172">
        <f>I9</f>
        <v>12.169312169312164</v>
      </c>
      <c r="AE6" s="172">
        <f>I10</f>
        <v>26.744733435330126</v>
      </c>
      <c r="AF6" s="172">
        <f>I13</f>
        <v>0.1718021374863321</v>
      </c>
      <c r="AG6" s="172">
        <f>I14</f>
        <v>-1.1428571428571455</v>
      </c>
      <c r="AH6" s="172">
        <f>I15</f>
        <v>23.232323232323225</v>
      </c>
      <c r="AI6" s="172">
        <f>I17</f>
        <v>-5.955322215359271</v>
      </c>
      <c r="AJ6" s="172">
        <f>I20</f>
        <v>16.149521032902946</v>
      </c>
      <c r="AK6" s="172">
        <f>I21</f>
        <v>-21.140287295730097</v>
      </c>
    </row>
    <row r="7" spans="1:9" ht="27" customHeight="1">
      <c r="A7" s="19"/>
      <c r="B7" s="5"/>
      <c r="C7" s="5"/>
      <c r="D7" s="5"/>
      <c r="E7" s="23"/>
      <c r="F7" s="62" t="s">
        <v>278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10" t="s">
        <v>80</v>
      </c>
      <c r="B9" s="310" t="s">
        <v>81</v>
      </c>
      <c r="C9" s="47" t="s">
        <v>3</v>
      </c>
      <c r="D9" s="48"/>
      <c r="E9" s="49"/>
      <c r="F9" s="77">
        <v>127200</v>
      </c>
      <c r="G9" s="78">
        <f aca="true" t="shared" si="0" ref="G9:G22">F9/$F$22*100</f>
        <v>42.5062656641604</v>
      </c>
      <c r="H9" s="79">
        <v>113400</v>
      </c>
      <c r="I9" s="80">
        <f aca="true" t="shared" si="1" ref="I9:I21">(F9/H9-1)*100</f>
        <v>12.169312169312164</v>
      </c>
      <c r="AA9" s="316" t="s">
        <v>105</v>
      </c>
      <c r="AB9" s="317"/>
      <c r="AC9" s="318" t="s">
        <v>117</v>
      </c>
    </row>
    <row r="10" spans="1:37" ht="18" customHeight="1">
      <c r="A10" s="311"/>
      <c r="B10" s="311"/>
      <c r="C10" s="8"/>
      <c r="D10" s="50" t="s">
        <v>22</v>
      </c>
      <c r="E10" s="30"/>
      <c r="F10" s="81">
        <v>64617</v>
      </c>
      <c r="G10" s="82">
        <f t="shared" si="0"/>
        <v>21.59298245614035</v>
      </c>
      <c r="H10" s="83">
        <v>50982</v>
      </c>
      <c r="I10" s="84">
        <f t="shared" si="1"/>
        <v>26.744733435330126</v>
      </c>
      <c r="AA10" s="300" t="s">
        <v>106</v>
      </c>
      <c r="AB10" s="300"/>
      <c r="AC10" s="318"/>
      <c r="AD10" s="301" t="s">
        <v>118</v>
      </c>
      <c r="AE10" s="302"/>
      <c r="AF10" s="303"/>
      <c r="AG10" s="301" t="s">
        <v>119</v>
      </c>
      <c r="AH10" s="315"/>
      <c r="AI10" s="304"/>
      <c r="AJ10" s="301" t="s">
        <v>120</v>
      </c>
      <c r="AK10" s="304"/>
    </row>
    <row r="11" spans="1:37" ht="18" customHeight="1">
      <c r="A11" s="311"/>
      <c r="B11" s="311"/>
      <c r="C11" s="34"/>
      <c r="D11" s="35"/>
      <c r="E11" s="33" t="s">
        <v>23</v>
      </c>
      <c r="F11" s="85">
        <v>56011</v>
      </c>
      <c r="G11" s="86">
        <f t="shared" si="0"/>
        <v>18.717126148705095</v>
      </c>
      <c r="H11" s="87">
        <v>42963</v>
      </c>
      <c r="I11" s="88">
        <f t="shared" si="1"/>
        <v>30.37031864627704</v>
      </c>
      <c r="AA11" s="300"/>
      <c r="AB11" s="300"/>
      <c r="AC11" s="316"/>
      <c r="AD11" s="168"/>
      <c r="AE11" s="167" t="s">
        <v>121</v>
      </c>
      <c r="AF11" s="167" t="s">
        <v>122</v>
      </c>
      <c r="AG11" s="168"/>
      <c r="AH11" s="167" t="s">
        <v>123</v>
      </c>
      <c r="AI11" s="167" t="s">
        <v>124</v>
      </c>
      <c r="AJ11" s="168"/>
      <c r="AK11" s="173" t="s">
        <v>125</v>
      </c>
    </row>
    <row r="12" spans="1:38" ht="18" customHeight="1">
      <c r="A12" s="311"/>
      <c r="B12" s="311"/>
      <c r="C12" s="34"/>
      <c r="D12" s="36"/>
      <c r="E12" s="33" t="s">
        <v>24</v>
      </c>
      <c r="F12" s="85">
        <v>4872</v>
      </c>
      <c r="G12" s="86">
        <f>F12/$F$22*100</f>
        <v>1.6280701754385964</v>
      </c>
      <c r="H12" s="87">
        <v>4291</v>
      </c>
      <c r="I12" s="88">
        <f t="shared" si="1"/>
        <v>13.539967373572592</v>
      </c>
      <c r="AA12" s="305" t="str">
        <f>E1</f>
        <v>相模原市</v>
      </c>
      <c r="AB12" s="169" t="s">
        <v>114</v>
      </c>
      <c r="AC12" s="170">
        <f>F40</f>
        <v>299250</v>
      </c>
      <c r="AD12" s="170">
        <f>F23</f>
        <v>184042</v>
      </c>
      <c r="AE12" s="170">
        <f>F24</f>
        <v>72032</v>
      </c>
      <c r="AF12" s="170">
        <f>F26</f>
        <v>26275</v>
      </c>
      <c r="AG12" s="170">
        <f>F27</f>
        <v>91129</v>
      </c>
      <c r="AH12" s="170">
        <f>F28</f>
        <v>38815</v>
      </c>
      <c r="AI12" s="170">
        <f>F32</f>
        <v>652</v>
      </c>
      <c r="AJ12" s="170">
        <f>F34</f>
        <v>24079</v>
      </c>
      <c r="AK12" s="170">
        <f>F35</f>
        <v>23919</v>
      </c>
      <c r="AL12" s="174"/>
    </row>
    <row r="13" spans="1:37" ht="18" customHeight="1">
      <c r="A13" s="311"/>
      <c r="B13" s="311"/>
      <c r="C13" s="11"/>
      <c r="D13" s="31" t="s">
        <v>25</v>
      </c>
      <c r="E13" s="32"/>
      <c r="F13" s="89">
        <v>44896</v>
      </c>
      <c r="G13" s="90">
        <f t="shared" si="0"/>
        <v>15.002840434419381</v>
      </c>
      <c r="H13" s="91">
        <v>44819</v>
      </c>
      <c r="I13" s="92">
        <f t="shared" si="1"/>
        <v>0.1718021374863321</v>
      </c>
      <c r="AA13" s="306"/>
      <c r="AB13" s="169" t="s">
        <v>115</v>
      </c>
      <c r="AC13" s="172"/>
      <c r="AD13" s="172">
        <f>G23</f>
        <v>61.50108604845447</v>
      </c>
      <c r="AE13" s="172">
        <f>G24</f>
        <v>24.070843776106933</v>
      </c>
      <c r="AF13" s="172">
        <f>G26</f>
        <v>8.780284043441938</v>
      </c>
      <c r="AG13" s="172">
        <f>G27</f>
        <v>30.45246449456976</v>
      </c>
      <c r="AH13" s="172">
        <f>G28</f>
        <v>12.97076023391813</v>
      </c>
      <c r="AI13" s="172">
        <f>G32</f>
        <v>0.2178780284043442</v>
      </c>
      <c r="AJ13" s="172">
        <f>G34</f>
        <v>8.046449456975772</v>
      </c>
      <c r="AK13" s="172">
        <f>G35</f>
        <v>7.99298245614035</v>
      </c>
    </row>
    <row r="14" spans="1:37" ht="18" customHeight="1">
      <c r="A14" s="311"/>
      <c r="B14" s="311"/>
      <c r="C14" s="52" t="s">
        <v>4</v>
      </c>
      <c r="D14" s="53"/>
      <c r="E14" s="54"/>
      <c r="F14" s="85">
        <v>1730</v>
      </c>
      <c r="G14" s="86">
        <f t="shared" si="0"/>
        <v>0.5781119465329992</v>
      </c>
      <c r="H14" s="87">
        <v>1750</v>
      </c>
      <c r="I14" s="88">
        <f t="shared" si="1"/>
        <v>-1.1428571428571455</v>
      </c>
      <c r="AA14" s="307"/>
      <c r="AB14" s="169" t="s">
        <v>116</v>
      </c>
      <c r="AC14" s="172">
        <f>I40</f>
        <v>1.6398231110446915</v>
      </c>
      <c r="AD14" s="172">
        <f>I23</f>
        <v>2.3018215574121426</v>
      </c>
      <c r="AE14" s="172">
        <f>I24</f>
        <v>-0.5632247377139743</v>
      </c>
      <c r="AF14" s="172">
        <f>I26</f>
        <v>1.9556866245004079</v>
      </c>
      <c r="AG14" s="172">
        <f>I27</f>
        <v>-4.414818855021085</v>
      </c>
      <c r="AH14" s="172">
        <f>I28</f>
        <v>2.39533595378163</v>
      </c>
      <c r="AI14" s="172">
        <f>I32</f>
        <v>268.3615819209039</v>
      </c>
      <c r="AJ14" s="172">
        <f>I34</f>
        <v>25.522598133764273</v>
      </c>
      <c r="AK14" s="172">
        <f>I35</f>
        <v>25.737265415549594</v>
      </c>
    </row>
    <row r="15" spans="1:9" ht="18" customHeight="1">
      <c r="A15" s="311"/>
      <c r="B15" s="311"/>
      <c r="C15" s="52" t="s">
        <v>5</v>
      </c>
      <c r="D15" s="53"/>
      <c r="E15" s="54"/>
      <c r="F15" s="85">
        <v>12200</v>
      </c>
      <c r="G15" s="86">
        <f t="shared" si="0"/>
        <v>4.076858813700919</v>
      </c>
      <c r="H15" s="87">
        <v>9900</v>
      </c>
      <c r="I15" s="88">
        <f t="shared" si="1"/>
        <v>23.232323232323225</v>
      </c>
    </row>
    <row r="16" spans="1:9" ht="18" customHeight="1">
      <c r="A16" s="311"/>
      <c r="B16" s="311"/>
      <c r="C16" s="52" t="s">
        <v>26</v>
      </c>
      <c r="D16" s="53"/>
      <c r="E16" s="54"/>
      <c r="F16" s="85">
        <v>5600</v>
      </c>
      <c r="G16" s="86">
        <f t="shared" si="0"/>
        <v>1.8713450292397662</v>
      </c>
      <c r="H16" s="87">
        <v>5657</v>
      </c>
      <c r="I16" s="88">
        <f t="shared" si="1"/>
        <v>-1.0076012020505565</v>
      </c>
    </row>
    <row r="17" spans="1:9" ht="18" customHeight="1">
      <c r="A17" s="311"/>
      <c r="B17" s="311"/>
      <c r="C17" s="52" t="s">
        <v>6</v>
      </c>
      <c r="D17" s="53"/>
      <c r="E17" s="54"/>
      <c r="F17" s="85">
        <v>54813</v>
      </c>
      <c r="G17" s="86">
        <f t="shared" si="0"/>
        <v>18.316791979949876</v>
      </c>
      <c r="H17" s="87">
        <v>58284</v>
      </c>
      <c r="I17" s="88">
        <f t="shared" si="1"/>
        <v>-5.955322215359271</v>
      </c>
    </row>
    <row r="18" spans="1:9" ht="18" customHeight="1">
      <c r="A18" s="311"/>
      <c r="B18" s="311"/>
      <c r="C18" s="52" t="s">
        <v>27</v>
      </c>
      <c r="D18" s="53"/>
      <c r="E18" s="54"/>
      <c r="F18" s="85">
        <v>15761</v>
      </c>
      <c r="G18" s="86">
        <f t="shared" si="0"/>
        <v>5.2668337510442775</v>
      </c>
      <c r="H18" s="87">
        <v>14749</v>
      </c>
      <c r="I18" s="88">
        <f t="shared" si="1"/>
        <v>6.861482134382002</v>
      </c>
    </row>
    <row r="19" spans="1:9" ht="18" customHeight="1">
      <c r="A19" s="311"/>
      <c r="B19" s="311"/>
      <c r="C19" s="52" t="s">
        <v>28</v>
      </c>
      <c r="D19" s="53"/>
      <c r="E19" s="54"/>
      <c r="F19" s="358">
        <v>610</v>
      </c>
      <c r="G19" s="359">
        <f t="shared" si="0"/>
        <v>0.20384294068504596</v>
      </c>
      <c r="H19" s="360">
        <v>1166</v>
      </c>
      <c r="I19" s="88">
        <f t="shared" si="1"/>
        <v>-47.684391080617495</v>
      </c>
    </row>
    <row r="20" spans="1:9" ht="18" customHeight="1">
      <c r="A20" s="311"/>
      <c r="B20" s="311"/>
      <c r="C20" s="52" t="s">
        <v>7</v>
      </c>
      <c r="D20" s="53"/>
      <c r="E20" s="54"/>
      <c r="F20" s="358">
        <v>33465</v>
      </c>
      <c r="G20" s="359">
        <f t="shared" si="0"/>
        <v>11.18295739348371</v>
      </c>
      <c r="H20" s="360">
        <v>28812</v>
      </c>
      <c r="I20" s="88">
        <f t="shared" si="1"/>
        <v>16.149521032902946</v>
      </c>
    </row>
    <row r="21" spans="1:9" ht="18" customHeight="1">
      <c r="A21" s="311"/>
      <c r="B21" s="311"/>
      <c r="C21" s="57" t="s">
        <v>8</v>
      </c>
      <c r="D21" s="58"/>
      <c r="E21" s="56"/>
      <c r="F21" s="361">
        <f>299250-251379</f>
        <v>47871</v>
      </c>
      <c r="G21" s="362">
        <f t="shared" si="0"/>
        <v>15.996992481203007</v>
      </c>
      <c r="H21" s="363">
        <f>294422-233718</f>
        <v>60704</v>
      </c>
      <c r="I21" s="95">
        <f t="shared" si="1"/>
        <v>-21.140287295730097</v>
      </c>
    </row>
    <row r="22" spans="1:9" ht="18" customHeight="1">
      <c r="A22" s="311"/>
      <c r="B22" s="312"/>
      <c r="C22" s="59" t="s">
        <v>9</v>
      </c>
      <c r="D22" s="37"/>
      <c r="E22" s="60"/>
      <c r="F22" s="364">
        <f>SUM(F14:F21)+F9</f>
        <v>299250</v>
      </c>
      <c r="G22" s="365">
        <f t="shared" si="0"/>
        <v>100</v>
      </c>
      <c r="H22" s="364">
        <f>SUM(H14:H21)+H9</f>
        <v>294422</v>
      </c>
      <c r="I22" s="275">
        <f aca="true" t="shared" si="2" ref="I22:I40">(F22/H22-1)*100</f>
        <v>1.6398231110446915</v>
      </c>
    </row>
    <row r="23" spans="1:9" ht="18" customHeight="1">
      <c r="A23" s="311"/>
      <c r="B23" s="310" t="s">
        <v>82</v>
      </c>
      <c r="C23" s="4" t="s">
        <v>10</v>
      </c>
      <c r="D23" s="5"/>
      <c r="E23" s="23"/>
      <c r="F23" s="77">
        <f>SUM(F24:F26)</f>
        <v>184042</v>
      </c>
      <c r="G23" s="78">
        <f aca="true" t="shared" si="3" ref="G23:G37">F23/$F$40*100</f>
        <v>61.50108604845447</v>
      </c>
      <c r="H23" s="79">
        <f>SUM(H24:H26)</f>
        <v>179901</v>
      </c>
      <c r="I23" s="98">
        <f t="shared" si="2"/>
        <v>2.3018215574121426</v>
      </c>
    </row>
    <row r="24" spans="1:9" ht="18" customHeight="1">
      <c r="A24" s="311"/>
      <c r="B24" s="311"/>
      <c r="C24" s="8"/>
      <c r="D24" s="10" t="s">
        <v>11</v>
      </c>
      <c r="E24" s="38"/>
      <c r="F24" s="85">
        <v>72032</v>
      </c>
      <c r="G24" s="86">
        <f t="shared" si="3"/>
        <v>24.070843776106933</v>
      </c>
      <c r="H24" s="87">
        <v>72440</v>
      </c>
      <c r="I24" s="88">
        <f t="shared" si="2"/>
        <v>-0.5632247377139743</v>
      </c>
    </row>
    <row r="25" spans="1:9" ht="18" customHeight="1">
      <c r="A25" s="311"/>
      <c r="B25" s="311"/>
      <c r="C25" s="8"/>
      <c r="D25" s="10" t="s">
        <v>29</v>
      </c>
      <c r="E25" s="38"/>
      <c r="F25" s="85">
        <v>85735</v>
      </c>
      <c r="G25" s="86">
        <f t="shared" si="3"/>
        <v>28.649958228905597</v>
      </c>
      <c r="H25" s="87">
        <v>81690</v>
      </c>
      <c r="I25" s="88">
        <f t="shared" si="2"/>
        <v>4.951646468355975</v>
      </c>
    </row>
    <row r="26" spans="1:9" ht="18" customHeight="1">
      <c r="A26" s="311"/>
      <c r="B26" s="311"/>
      <c r="C26" s="11"/>
      <c r="D26" s="10" t="s">
        <v>12</v>
      </c>
      <c r="E26" s="38"/>
      <c r="F26" s="85">
        <v>26275</v>
      </c>
      <c r="G26" s="86">
        <f t="shared" si="3"/>
        <v>8.780284043441938</v>
      </c>
      <c r="H26" s="87">
        <v>25771</v>
      </c>
      <c r="I26" s="88">
        <f t="shared" si="2"/>
        <v>1.9556866245004079</v>
      </c>
    </row>
    <row r="27" spans="1:9" ht="18" customHeight="1">
      <c r="A27" s="311"/>
      <c r="B27" s="311"/>
      <c r="C27" s="8" t="s">
        <v>13</v>
      </c>
      <c r="D27" s="14"/>
      <c r="E27" s="25"/>
      <c r="F27" s="77">
        <f>SUM(F28:F33)+100</f>
        <v>91129</v>
      </c>
      <c r="G27" s="78">
        <f t="shared" si="3"/>
        <v>30.45246449456976</v>
      </c>
      <c r="H27" s="79">
        <f>SUM(H28:H33)+100</f>
        <v>95338</v>
      </c>
      <c r="I27" s="98">
        <f t="shared" si="2"/>
        <v>-4.414818855021085</v>
      </c>
    </row>
    <row r="28" spans="1:9" ht="18" customHeight="1">
      <c r="A28" s="311"/>
      <c r="B28" s="311"/>
      <c r="C28" s="8"/>
      <c r="D28" s="10" t="s">
        <v>14</v>
      </c>
      <c r="E28" s="38"/>
      <c r="F28" s="85">
        <v>38815</v>
      </c>
      <c r="G28" s="86">
        <f t="shared" si="3"/>
        <v>12.97076023391813</v>
      </c>
      <c r="H28" s="87">
        <v>37907</v>
      </c>
      <c r="I28" s="88">
        <f t="shared" si="2"/>
        <v>2.39533595378163</v>
      </c>
    </row>
    <row r="29" spans="1:9" ht="18" customHeight="1">
      <c r="A29" s="311"/>
      <c r="B29" s="311"/>
      <c r="C29" s="8"/>
      <c r="D29" s="10" t="s">
        <v>30</v>
      </c>
      <c r="E29" s="38"/>
      <c r="F29" s="85">
        <v>4023</v>
      </c>
      <c r="G29" s="86">
        <f t="shared" si="3"/>
        <v>1.344360902255639</v>
      </c>
      <c r="H29" s="87">
        <v>3485</v>
      </c>
      <c r="I29" s="88">
        <f t="shared" si="2"/>
        <v>15.43758967001434</v>
      </c>
    </row>
    <row r="30" spans="1:9" ht="18" customHeight="1">
      <c r="A30" s="311"/>
      <c r="B30" s="311"/>
      <c r="C30" s="8"/>
      <c r="D30" s="10" t="s">
        <v>31</v>
      </c>
      <c r="E30" s="38"/>
      <c r="F30" s="85">
        <v>14778</v>
      </c>
      <c r="G30" s="86">
        <f t="shared" si="3"/>
        <v>4.938345864661654</v>
      </c>
      <c r="H30" s="87">
        <v>17404</v>
      </c>
      <c r="I30" s="88">
        <f t="shared" si="2"/>
        <v>-15.088485405653874</v>
      </c>
    </row>
    <row r="31" spans="1:9" ht="18" customHeight="1">
      <c r="A31" s="311"/>
      <c r="B31" s="311"/>
      <c r="C31" s="8"/>
      <c r="D31" s="10" t="s">
        <v>32</v>
      </c>
      <c r="E31" s="38"/>
      <c r="F31" s="85">
        <v>22066</v>
      </c>
      <c r="G31" s="86">
        <f t="shared" si="3"/>
        <v>7.373767752715121</v>
      </c>
      <c r="H31" s="87">
        <v>23639</v>
      </c>
      <c r="I31" s="88">
        <f t="shared" si="2"/>
        <v>-6.6542577943229375</v>
      </c>
    </row>
    <row r="32" spans="1:9" ht="18" customHeight="1">
      <c r="A32" s="311"/>
      <c r="B32" s="311"/>
      <c r="C32" s="8"/>
      <c r="D32" s="10" t="s">
        <v>15</v>
      </c>
      <c r="E32" s="38"/>
      <c r="F32" s="85">
        <v>652</v>
      </c>
      <c r="G32" s="86">
        <f t="shared" si="3"/>
        <v>0.2178780284043442</v>
      </c>
      <c r="H32" s="87">
        <v>177</v>
      </c>
      <c r="I32" s="88">
        <f t="shared" si="2"/>
        <v>268.3615819209039</v>
      </c>
    </row>
    <row r="33" spans="1:9" ht="18" customHeight="1">
      <c r="A33" s="311"/>
      <c r="B33" s="311"/>
      <c r="C33" s="11"/>
      <c r="D33" s="10" t="s">
        <v>33</v>
      </c>
      <c r="E33" s="38"/>
      <c r="F33" s="85">
        <v>10695</v>
      </c>
      <c r="G33" s="86">
        <f t="shared" si="3"/>
        <v>3.573934837092732</v>
      </c>
      <c r="H33" s="87">
        <f>12621+5</f>
        <v>12626</v>
      </c>
      <c r="I33" s="88">
        <f t="shared" si="2"/>
        <v>-15.293838111832725</v>
      </c>
    </row>
    <row r="34" spans="1:9" ht="18" customHeight="1">
      <c r="A34" s="311"/>
      <c r="B34" s="311"/>
      <c r="C34" s="8" t="s">
        <v>16</v>
      </c>
      <c r="D34" s="14"/>
      <c r="E34" s="25"/>
      <c r="F34" s="77">
        <f>F35+F38</f>
        <v>24079</v>
      </c>
      <c r="G34" s="78">
        <f t="shared" si="3"/>
        <v>8.046449456975772</v>
      </c>
      <c r="H34" s="79">
        <f>H35+H38</f>
        <v>19183</v>
      </c>
      <c r="I34" s="98">
        <f t="shared" si="2"/>
        <v>25.522598133764273</v>
      </c>
    </row>
    <row r="35" spans="1:9" ht="18" customHeight="1">
      <c r="A35" s="311"/>
      <c r="B35" s="311"/>
      <c r="C35" s="8"/>
      <c r="D35" s="39" t="s">
        <v>17</v>
      </c>
      <c r="E35" s="40"/>
      <c r="F35" s="81">
        <v>23919</v>
      </c>
      <c r="G35" s="82">
        <f t="shared" si="3"/>
        <v>7.99298245614035</v>
      </c>
      <c r="H35" s="83">
        <v>19023</v>
      </c>
      <c r="I35" s="84">
        <f t="shared" si="2"/>
        <v>25.737265415549594</v>
      </c>
    </row>
    <row r="36" spans="1:9" ht="18" customHeight="1">
      <c r="A36" s="311"/>
      <c r="B36" s="311"/>
      <c r="C36" s="8"/>
      <c r="D36" s="41"/>
      <c r="E36" s="157" t="s">
        <v>103</v>
      </c>
      <c r="F36" s="85">
        <f>8339+600</f>
        <v>8939</v>
      </c>
      <c r="G36" s="86">
        <f t="shared" si="3"/>
        <v>2.987134502923977</v>
      </c>
      <c r="H36" s="87">
        <f>9594+600</f>
        <v>10194</v>
      </c>
      <c r="I36" s="88">
        <f>(F36/H36-1)*100</f>
        <v>-12.31116342946832</v>
      </c>
    </row>
    <row r="37" spans="1:9" ht="18" customHeight="1">
      <c r="A37" s="311"/>
      <c r="B37" s="311"/>
      <c r="C37" s="8"/>
      <c r="D37" s="12"/>
      <c r="E37" s="33" t="s">
        <v>34</v>
      </c>
      <c r="F37" s="85">
        <v>14980</v>
      </c>
      <c r="G37" s="86">
        <f t="shared" si="3"/>
        <v>5.0058479532163735</v>
      </c>
      <c r="H37" s="87">
        <v>8829</v>
      </c>
      <c r="I37" s="88">
        <f t="shared" si="2"/>
        <v>69.66813908709932</v>
      </c>
    </row>
    <row r="38" spans="1:9" ht="18" customHeight="1">
      <c r="A38" s="311"/>
      <c r="B38" s="311"/>
      <c r="C38" s="8"/>
      <c r="D38" s="61" t="s">
        <v>35</v>
      </c>
      <c r="E38" s="54"/>
      <c r="F38" s="85">
        <v>160</v>
      </c>
      <c r="G38" s="82">
        <f>F38/$F$40*100</f>
        <v>0.05346700083542189</v>
      </c>
      <c r="H38" s="87">
        <v>160</v>
      </c>
      <c r="I38" s="88">
        <f t="shared" si="2"/>
        <v>0</v>
      </c>
    </row>
    <row r="39" spans="1:9" ht="18" customHeight="1">
      <c r="A39" s="311"/>
      <c r="B39" s="311"/>
      <c r="C39" s="6"/>
      <c r="D39" s="55" t="s">
        <v>36</v>
      </c>
      <c r="E39" s="56"/>
      <c r="F39" s="93">
        <v>0</v>
      </c>
      <c r="G39" s="94">
        <f>F39/$F$40*100</f>
        <v>0</v>
      </c>
      <c r="H39" s="154">
        <v>0</v>
      </c>
      <c r="I39" s="95" t="e">
        <f t="shared" si="2"/>
        <v>#DIV/0!</v>
      </c>
    </row>
    <row r="40" spans="1:9" ht="18" customHeight="1">
      <c r="A40" s="312"/>
      <c r="B40" s="312"/>
      <c r="C40" s="6" t="s">
        <v>18</v>
      </c>
      <c r="D40" s="7"/>
      <c r="E40" s="24"/>
      <c r="F40" s="96">
        <f>SUM(F23,F27,F34)</f>
        <v>299250</v>
      </c>
      <c r="G40" s="276">
        <f>F40/$F$40*100</f>
        <v>100</v>
      </c>
      <c r="H40" s="96">
        <f>SUM(H23,H27,H34)</f>
        <v>294422</v>
      </c>
      <c r="I40" s="275">
        <f t="shared" si="2"/>
        <v>1.6398231110446915</v>
      </c>
    </row>
    <row r="41" spans="1:2" ht="18" customHeight="1">
      <c r="A41" s="155" t="s">
        <v>19</v>
      </c>
      <c r="B41" s="155"/>
    </row>
    <row r="42" spans="1:2" ht="18" customHeight="1">
      <c r="A42" s="156" t="s">
        <v>20</v>
      </c>
      <c r="B42" s="155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J12" sqref="J1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6" t="s">
        <v>290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279</v>
      </c>
      <c r="B5" s="37"/>
      <c r="C5" s="37"/>
      <c r="D5" s="37"/>
      <c r="K5" s="46"/>
      <c r="O5" s="46" t="s">
        <v>44</v>
      </c>
    </row>
    <row r="6" spans="1:15" ht="15.75" customHeight="1">
      <c r="A6" s="319" t="s">
        <v>45</v>
      </c>
      <c r="B6" s="320"/>
      <c r="C6" s="320"/>
      <c r="D6" s="320"/>
      <c r="E6" s="321"/>
      <c r="F6" s="349" t="s">
        <v>291</v>
      </c>
      <c r="G6" s="350"/>
      <c r="H6" s="349"/>
      <c r="I6" s="350"/>
      <c r="J6" s="349"/>
      <c r="K6" s="350"/>
      <c r="L6" s="349"/>
      <c r="M6" s="350"/>
      <c r="N6" s="349"/>
      <c r="O6" s="350"/>
    </row>
    <row r="7" spans="1:15" ht="15.75" customHeight="1">
      <c r="A7" s="322"/>
      <c r="B7" s="323"/>
      <c r="C7" s="323"/>
      <c r="D7" s="323"/>
      <c r="E7" s="324"/>
      <c r="F7" s="175" t="s">
        <v>288</v>
      </c>
      <c r="G7" s="51" t="s">
        <v>1</v>
      </c>
      <c r="H7" s="175" t="s">
        <v>280</v>
      </c>
      <c r="I7" s="51" t="s">
        <v>1</v>
      </c>
      <c r="J7" s="175" t="s">
        <v>280</v>
      </c>
      <c r="K7" s="51" t="s">
        <v>1</v>
      </c>
      <c r="L7" s="175" t="s">
        <v>280</v>
      </c>
      <c r="M7" s="51" t="s">
        <v>1</v>
      </c>
      <c r="N7" s="175" t="s">
        <v>280</v>
      </c>
      <c r="O7" s="286" t="s">
        <v>1</v>
      </c>
    </row>
    <row r="8" spans="1:25" ht="15.75" customHeight="1">
      <c r="A8" s="325" t="s">
        <v>84</v>
      </c>
      <c r="B8" s="47" t="s">
        <v>46</v>
      </c>
      <c r="C8" s="48"/>
      <c r="D8" s="48"/>
      <c r="E8" s="99" t="s">
        <v>37</v>
      </c>
      <c r="F8" s="112">
        <v>16223</v>
      </c>
      <c r="G8" s="112">
        <v>16168</v>
      </c>
      <c r="H8" s="112"/>
      <c r="I8" s="113"/>
      <c r="J8" s="112"/>
      <c r="K8" s="114"/>
      <c r="L8" s="112"/>
      <c r="M8" s="113"/>
      <c r="N8" s="112"/>
      <c r="O8" s="114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26"/>
      <c r="B9" s="14"/>
      <c r="C9" s="61" t="s">
        <v>47</v>
      </c>
      <c r="D9" s="53"/>
      <c r="E9" s="100" t="s">
        <v>38</v>
      </c>
      <c r="F9" s="115">
        <v>16223</v>
      </c>
      <c r="G9" s="115">
        <v>16168</v>
      </c>
      <c r="H9" s="115"/>
      <c r="I9" s="117"/>
      <c r="J9" s="115"/>
      <c r="K9" s="118"/>
      <c r="L9" s="115"/>
      <c r="M9" s="117"/>
      <c r="N9" s="115"/>
      <c r="O9" s="118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26"/>
      <c r="B10" s="11"/>
      <c r="C10" s="61" t="s">
        <v>48</v>
      </c>
      <c r="D10" s="53"/>
      <c r="E10" s="100" t="s">
        <v>39</v>
      </c>
      <c r="F10" s="115">
        <v>0</v>
      </c>
      <c r="G10" s="115">
        <v>0</v>
      </c>
      <c r="H10" s="115"/>
      <c r="I10" s="117"/>
      <c r="J10" s="119"/>
      <c r="K10" s="120"/>
      <c r="L10" s="115"/>
      <c r="M10" s="117"/>
      <c r="N10" s="115"/>
      <c r="O10" s="118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26"/>
      <c r="B11" s="66" t="s">
        <v>49</v>
      </c>
      <c r="C11" s="67"/>
      <c r="D11" s="67"/>
      <c r="E11" s="102" t="s">
        <v>40</v>
      </c>
      <c r="F11" s="121">
        <v>15610</v>
      </c>
      <c r="G11" s="121">
        <v>15673</v>
      </c>
      <c r="H11" s="121"/>
      <c r="I11" s="123"/>
      <c r="J11" s="121"/>
      <c r="K11" s="124"/>
      <c r="L11" s="121"/>
      <c r="M11" s="123"/>
      <c r="N11" s="121"/>
      <c r="O11" s="124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26"/>
      <c r="B12" s="8"/>
      <c r="C12" s="61" t="s">
        <v>50</v>
      </c>
      <c r="D12" s="53"/>
      <c r="E12" s="100" t="s">
        <v>41</v>
      </c>
      <c r="F12" s="115">
        <v>15610</v>
      </c>
      <c r="G12" s="121">
        <v>15673</v>
      </c>
      <c r="H12" s="121"/>
      <c r="I12" s="117"/>
      <c r="J12" s="121"/>
      <c r="K12" s="118"/>
      <c r="L12" s="115"/>
      <c r="M12" s="117"/>
      <c r="N12" s="115"/>
      <c r="O12" s="118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26"/>
      <c r="B13" s="14"/>
      <c r="C13" s="50" t="s">
        <v>51</v>
      </c>
      <c r="D13" s="68"/>
      <c r="E13" s="103" t="s">
        <v>42</v>
      </c>
      <c r="F13" s="158">
        <v>0</v>
      </c>
      <c r="G13" s="119">
        <v>0</v>
      </c>
      <c r="H13" s="119"/>
      <c r="I13" s="120"/>
      <c r="J13" s="119"/>
      <c r="K13" s="120"/>
      <c r="L13" s="125"/>
      <c r="M13" s="127"/>
      <c r="N13" s="125"/>
      <c r="O13" s="128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26"/>
      <c r="B14" s="52" t="s">
        <v>52</v>
      </c>
      <c r="C14" s="53"/>
      <c r="D14" s="53"/>
      <c r="E14" s="100" t="s">
        <v>88</v>
      </c>
      <c r="F14" s="159">
        <f aca="true" t="shared" si="0" ref="F14:O14">F9-F12</f>
        <v>613</v>
      </c>
      <c r="G14" s="159">
        <f t="shared" si="0"/>
        <v>495</v>
      </c>
      <c r="H14" s="159">
        <f t="shared" si="0"/>
        <v>0</v>
      </c>
      <c r="I14" s="148">
        <f t="shared" si="0"/>
        <v>0</v>
      </c>
      <c r="J14" s="159">
        <f t="shared" si="0"/>
        <v>0</v>
      </c>
      <c r="K14" s="148">
        <f t="shared" si="0"/>
        <v>0</v>
      </c>
      <c r="L14" s="159">
        <f t="shared" si="0"/>
        <v>0</v>
      </c>
      <c r="M14" s="148">
        <f t="shared" si="0"/>
        <v>0</v>
      </c>
      <c r="N14" s="159">
        <f t="shared" si="0"/>
        <v>0</v>
      </c>
      <c r="O14" s="148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26"/>
      <c r="B15" s="52" t="s">
        <v>53</v>
      </c>
      <c r="C15" s="53"/>
      <c r="D15" s="53"/>
      <c r="E15" s="100" t="s">
        <v>89</v>
      </c>
      <c r="F15" s="159">
        <f>F10-F13</f>
        <v>0</v>
      </c>
      <c r="G15" s="159">
        <f>G10-G13</f>
        <v>0</v>
      </c>
      <c r="H15" s="159">
        <f aca="true" t="shared" si="1" ref="H15:O15">H10-H13</f>
        <v>0</v>
      </c>
      <c r="I15" s="148">
        <f t="shared" si="1"/>
        <v>0</v>
      </c>
      <c r="J15" s="159">
        <f t="shared" si="1"/>
        <v>0</v>
      </c>
      <c r="K15" s="148">
        <f t="shared" si="1"/>
        <v>0</v>
      </c>
      <c r="L15" s="159">
        <f t="shared" si="1"/>
        <v>0</v>
      </c>
      <c r="M15" s="148">
        <f t="shared" si="1"/>
        <v>0</v>
      </c>
      <c r="N15" s="159">
        <f t="shared" si="1"/>
        <v>0</v>
      </c>
      <c r="O15" s="148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26"/>
      <c r="B16" s="52" t="s">
        <v>54</v>
      </c>
      <c r="C16" s="53"/>
      <c r="D16" s="53"/>
      <c r="E16" s="100" t="s">
        <v>90</v>
      </c>
      <c r="F16" s="158">
        <f>F8-F11</f>
        <v>613</v>
      </c>
      <c r="G16" s="158">
        <f>G8-G11</f>
        <v>495</v>
      </c>
      <c r="H16" s="158">
        <f aca="true" t="shared" si="2" ref="H16:O16">H8-H11</f>
        <v>0</v>
      </c>
      <c r="I16" s="137">
        <f t="shared" si="2"/>
        <v>0</v>
      </c>
      <c r="J16" s="158">
        <f t="shared" si="2"/>
        <v>0</v>
      </c>
      <c r="K16" s="137">
        <f t="shared" si="2"/>
        <v>0</v>
      </c>
      <c r="L16" s="158">
        <f t="shared" si="2"/>
        <v>0</v>
      </c>
      <c r="M16" s="137">
        <f t="shared" si="2"/>
        <v>0</v>
      </c>
      <c r="N16" s="158">
        <f t="shared" si="2"/>
        <v>0</v>
      </c>
      <c r="O16" s="137">
        <f t="shared" si="2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26"/>
      <c r="B17" s="52" t="s">
        <v>55</v>
      </c>
      <c r="C17" s="53"/>
      <c r="D17" s="53"/>
      <c r="E17" s="43"/>
      <c r="F17" s="159">
        <v>0</v>
      </c>
      <c r="G17" s="119">
        <f>ROUND(I17/1000,0)</f>
        <v>0</v>
      </c>
      <c r="H17" s="119"/>
      <c r="I17" s="120"/>
      <c r="J17" s="115"/>
      <c r="K17" s="118"/>
      <c r="L17" s="115"/>
      <c r="M17" s="117"/>
      <c r="N17" s="119"/>
      <c r="O17" s="129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27"/>
      <c r="B18" s="59" t="s">
        <v>56</v>
      </c>
      <c r="C18" s="37"/>
      <c r="D18" s="37"/>
      <c r="E18" s="15"/>
      <c r="F18" s="160">
        <v>0</v>
      </c>
      <c r="G18" s="130">
        <f>ROUND(I18/1000,0)</f>
        <v>0</v>
      </c>
      <c r="H18" s="130"/>
      <c r="I18" s="131"/>
      <c r="J18" s="130"/>
      <c r="K18" s="131"/>
      <c r="L18" s="130"/>
      <c r="M18" s="131"/>
      <c r="N18" s="130"/>
      <c r="O18" s="132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26" t="s">
        <v>85</v>
      </c>
      <c r="B19" s="66" t="s">
        <v>57</v>
      </c>
      <c r="C19" s="69"/>
      <c r="D19" s="69"/>
      <c r="E19" s="104"/>
      <c r="F19" s="161">
        <v>10751</v>
      </c>
      <c r="G19" s="133">
        <v>6058</v>
      </c>
      <c r="H19" s="133"/>
      <c r="I19" s="135"/>
      <c r="J19" s="133"/>
      <c r="K19" s="136"/>
      <c r="L19" s="133"/>
      <c r="M19" s="135"/>
      <c r="N19" s="133"/>
      <c r="O19" s="136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26"/>
      <c r="B20" s="13"/>
      <c r="C20" s="61" t="s">
        <v>58</v>
      </c>
      <c r="D20" s="53"/>
      <c r="E20" s="100"/>
      <c r="F20" s="159">
        <f>7344+245+507</f>
        <v>8096</v>
      </c>
      <c r="G20" s="115">
        <v>4577</v>
      </c>
      <c r="H20" s="115"/>
      <c r="I20" s="117"/>
      <c r="J20" s="115"/>
      <c r="K20" s="120"/>
      <c r="L20" s="115"/>
      <c r="M20" s="117"/>
      <c r="N20" s="115"/>
      <c r="O20" s="118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26"/>
      <c r="B21" s="26" t="s">
        <v>59</v>
      </c>
      <c r="C21" s="67"/>
      <c r="D21" s="67"/>
      <c r="E21" s="102" t="s">
        <v>91</v>
      </c>
      <c r="F21" s="162">
        <v>10751</v>
      </c>
      <c r="G21" s="121">
        <v>6058</v>
      </c>
      <c r="H21" s="121"/>
      <c r="I21" s="123"/>
      <c r="J21" s="121"/>
      <c r="K21" s="124"/>
      <c r="L21" s="121"/>
      <c r="M21" s="123"/>
      <c r="N21" s="121"/>
      <c r="O21" s="124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26"/>
      <c r="B22" s="66" t="s">
        <v>60</v>
      </c>
      <c r="C22" s="69"/>
      <c r="D22" s="69"/>
      <c r="E22" s="104" t="s">
        <v>92</v>
      </c>
      <c r="F22" s="161">
        <v>17315</v>
      </c>
      <c r="G22" s="133">
        <v>12534</v>
      </c>
      <c r="H22" s="133"/>
      <c r="I22" s="135"/>
      <c r="J22" s="133"/>
      <c r="K22" s="136"/>
      <c r="L22" s="133"/>
      <c r="M22" s="135"/>
      <c r="N22" s="133"/>
      <c r="O22" s="136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26"/>
      <c r="B23" s="8" t="s">
        <v>61</v>
      </c>
      <c r="C23" s="50" t="s">
        <v>62</v>
      </c>
      <c r="D23" s="68"/>
      <c r="E23" s="103"/>
      <c r="F23" s="158">
        <f>7188+9+2</f>
        <v>7199</v>
      </c>
      <c r="G23" s="125">
        <v>7118</v>
      </c>
      <c r="H23" s="125"/>
      <c r="I23" s="127"/>
      <c r="J23" s="125"/>
      <c r="K23" s="128"/>
      <c r="L23" s="125"/>
      <c r="M23" s="127"/>
      <c r="N23" s="125"/>
      <c r="O23" s="128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26"/>
      <c r="B24" s="52" t="s">
        <v>93</v>
      </c>
      <c r="C24" s="53"/>
      <c r="D24" s="53"/>
      <c r="E24" s="100" t="s">
        <v>94</v>
      </c>
      <c r="F24" s="159">
        <f>F21-F22</f>
        <v>-6564</v>
      </c>
      <c r="G24" s="159">
        <f>G21-G22</f>
        <v>-6476</v>
      </c>
      <c r="H24" s="159">
        <f aca="true" t="shared" si="3" ref="H24:O24">H21-H22</f>
        <v>0</v>
      </c>
      <c r="I24" s="148">
        <f t="shared" si="3"/>
        <v>0</v>
      </c>
      <c r="J24" s="159">
        <f t="shared" si="3"/>
        <v>0</v>
      </c>
      <c r="K24" s="148">
        <f t="shared" si="3"/>
        <v>0</v>
      </c>
      <c r="L24" s="159">
        <f t="shared" si="3"/>
        <v>0</v>
      </c>
      <c r="M24" s="148">
        <f t="shared" si="3"/>
        <v>0</v>
      </c>
      <c r="N24" s="159">
        <f t="shared" si="3"/>
        <v>0</v>
      </c>
      <c r="O24" s="148">
        <f t="shared" si="3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26"/>
      <c r="B25" s="111" t="s">
        <v>63</v>
      </c>
      <c r="C25" s="68"/>
      <c r="D25" s="68"/>
      <c r="E25" s="328" t="s">
        <v>95</v>
      </c>
      <c r="F25" s="347">
        <v>6564</v>
      </c>
      <c r="G25" s="334">
        <v>6476</v>
      </c>
      <c r="H25" s="334"/>
      <c r="I25" s="330"/>
      <c r="J25" s="334"/>
      <c r="K25" s="330"/>
      <c r="L25" s="334"/>
      <c r="M25" s="330"/>
      <c r="N25" s="334"/>
      <c r="O25" s="330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26"/>
      <c r="B26" s="26" t="s">
        <v>64</v>
      </c>
      <c r="C26" s="67"/>
      <c r="D26" s="67"/>
      <c r="E26" s="329"/>
      <c r="F26" s="348"/>
      <c r="G26" s="335">
        <v>0</v>
      </c>
      <c r="H26" s="335"/>
      <c r="I26" s="331"/>
      <c r="J26" s="335"/>
      <c r="K26" s="331"/>
      <c r="L26" s="335"/>
      <c r="M26" s="331"/>
      <c r="N26" s="335"/>
      <c r="O26" s="33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27"/>
      <c r="B27" s="59" t="s">
        <v>96</v>
      </c>
      <c r="C27" s="37"/>
      <c r="D27" s="37"/>
      <c r="E27" s="105" t="s">
        <v>97</v>
      </c>
      <c r="F27" s="163">
        <f>F24+F25</f>
        <v>0</v>
      </c>
      <c r="G27" s="163">
        <f>G24+G25</f>
        <v>0</v>
      </c>
      <c r="H27" s="163">
        <f aca="true" t="shared" si="4" ref="H27:O27">H24+H25</f>
        <v>0</v>
      </c>
      <c r="I27" s="149">
        <f t="shared" si="4"/>
        <v>0</v>
      </c>
      <c r="J27" s="163">
        <f t="shared" si="4"/>
        <v>0</v>
      </c>
      <c r="K27" s="149">
        <f t="shared" si="4"/>
        <v>0</v>
      </c>
      <c r="L27" s="163">
        <f t="shared" si="4"/>
        <v>0</v>
      </c>
      <c r="M27" s="149">
        <f t="shared" si="4"/>
        <v>0</v>
      </c>
      <c r="N27" s="163">
        <f t="shared" si="4"/>
        <v>0</v>
      </c>
      <c r="O27" s="149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41" t="s">
        <v>65</v>
      </c>
      <c r="B30" s="342"/>
      <c r="C30" s="342"/>
      <c r="D30" s="342"/>
      <c r="E30" s="343"/>
      <c r="F30" s="351" t="s">
        <v>292</v>
      </c>
      <c r="G30" s="352"/>
      <c r="H30" s="351" t="s">
        <v>293</v>
      </c>
      <c r="I30" s="352"/>
      <c r="J30" s="351"/>
      <c r="K30" s="352"/>
      <c r="L30" s="351"/>
      <c r="M30" s="352"/>
      <c r="N30" s="351"/>
      <c r="O30" s="352"/>
      <c r="P30" s="146"/>
      <c r="Q30" s="72"/>
      <c r="R30" s="146"/>
      <c r="S30" s="72"/>
      <c r="T30" s="146"/>
      <c r="U30" s="72"/>
      <c r="V30" s="146"/>
      <c r="W30" s="72"/>
      <c r="X30" s="146"/>
      <c r="Y30" s="72"/>
    </row>
    <row r="31" spans="1:25" ht="15.75" customHeight="1">
      <c r="A31" s="344"/>
      <c r="B31" s="345"/>
      <c r="C31" s="345"/>
      <c r="D31" s="345"/>
      <c r="E31" s="346"/>
      <c r="F31" s="175" t="s">
        <v>280</v>
      </c>
      <c r="G31" s="74" t="s">
        <v>1</v>
      </c>
      <c r="H31" s="175" t="s">
        <v>280</v>
      </c>
      <c r="I31" s="74" t="s">
        <v>1</v>
      </c>
      <c r="J31" s="175" t="s">
        <v>280</v>
      </c>
      <c r="K31" s="75" t="s">
        <v>1</v>
      </c>
      <c r="L31" s="175" t="s">
        <v>280</v>
      </c>
      <c r="M31" s="74" t="s">
        <v>1</v>
      </c>
      <c r="N31" s="175" t="s">
        <v>280</v>
      </c>
      <c r="O31" s="151" t="s">
        <v>1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325" t="s">
        <v>86</v>
      </c>
      <c r="B32" s="47" t="s">
        <v>46</v>
      </c>
      <c r="C32" s="48"/>
      <c r="D32" s="48"/>
      <c r="E32" s="16" t="s">
        <v>37</v>
      </c>
      <c r="F32" s="133">
        <v>1039</v>
      </c>
      <c r="G32" s="112">
        <v>1079</v>
      </c>
      <c r="H32" s="291">
        <v>104</v>
      </c>
      <c r="I32" s="291">
        <v>104</v>
      </c>
      <c r="J32" s="112"/>
      <c r="K32" s="114"/>
      <c r="L32" s="133"/>
      <c r="M32" s="134"/>
      <c r="N32" s="112"/>
      <c r="O32" s="152"/>
      <c r="P32" s="134"/>
      <c r="Q32" s="134"/>
      <c r="R32" s="134"/>
      <c r="S32" s="134"/>
      <c r="T32" s="145"/>
      <c r="U32" s="145"/>
      <c r="V32" s="134"/>
      <c r="W32" s="134"/>
      <c r="X32" s="145"/>
      <c r="Y32" s="145"/>
    </row>
    <row r="33" spans="1:25" ht="15.75" customHeight="1">
      <c r="A33" s="332"/>
      <c r="B33" s="14"/>
      <c r="C33" s="50" t="s">
        <v>66</v>
      </c>
      <c r="D33" s="68"/>
      <c r="E33" s="107"/>
      <c r="F33" s="125">
        <v>1023</v>
      </c>
      <c r="G33" s="125">
        <v>1050</v>
      </c>
      <c r="H33" s="292">
        <v>19</v>
      </c>
      <c r="I33" s="292">
        <v>19</v>
      </c>
      <c r="J33" s="125"/>
      <c r="K33" s="128"/>
      <c r="L33" s="125"/>
      <c r="M33" s="126"/>
      <c r="N33" s="125"/>
      <c r="O33" s="137"/>
      <c r="P33" s="134"/>
      <c r="Q33" s="134"/>
      <c r="R33" s="134"/>
      <c r="S33" s="134"/>
      <c r="T33" s="145"/>
      <c r="U33" s="145"/>
      <c r="V33" s="134"/>
      <c r="W33" s="134"/>
      <c r="X33" s="145"/>
      <c r="Y33" s="145"/>
    </row>
    <row r="34" spans="1:25" ht="15.75" customHeight="1">
      <c r="A34" s="332"/>
      <c r="B34" s="14"/>
      <c r="C34" s="12"/>
      <c r="D34" s="61" t="s">
        <v>67</v>
      </c>
      <c r="E34" s="101"/>
      <c r="F34" s="115">
        <v>1023</v>
      </c>
      <c r="G34" s="115">
        <v>1050</v>
      </c>
      <c r="H34" s="293">
        <v>19</v>
      </c>
      <c r="I34" s="293">
        <v>19</v>
      </c>
      <c r="J34" s="115"/>
      <c r="K34" s="118"/>
      <c r="L34" s="115"/>
      <c r="M34" s="116"/>
      <c r="N34" s="115"/>
      <c r="O34" s="148"/>
      <c r="P34" s="134"/>
      <c r="Q34" s="134"/>
      <c r="R34" s="134"/>
      <c r="S34" s="134"/>
      <c r="T34" s="145"/>
      <c r="U34" s="145"/>
      <c r="V34" s="134"/>
      <c r="W34" s="134"/>
      <c r="X34" s="145"/>
      <c r="Y34" s="145"/>
    </row>
    <row r="35" spans="1:25" ht="15.75" customHeight="1">
      <c r="A35" s="332"/>
      <c r="B35" s="11"/>
      <c r="C35" s="31" t="s">
        <v>68</v>
      </c>
      <c r="D35" s="67"/>
      <c r="E35" s="108"/>
      <c r="F35" s="121">
        <v>16</v>
      </c>
      <c r="G35" s="121">
        <v>29</v>
      </c>
      <c r="H35" s="294">
        <v>85</v>
      </c>
      <c r="I35" s="297">
        <v>85</v>
      </c>
      <c r="J35" s="142"/>
      <c r="K35" s="143"/>
      <c r="L35" s="121"/>
      <c r="M35" s="122"/>
      <c r="N35" s="121"/>
      <c r="O35" s="147"/>
      <c r="P35" s="134"/>
      <c r="Q35" s="134"/>
      <c r="R35" s="134"/>
      <c r="S35" s="134"/>
      <c r="T35" s="145"/>
      <c r="U35" s="145"/>
      <c r="V35" s="134"/>
      <c r="W35" s="134"/>
      <c r="X35" s="145"/>
      <c r="Y35" s="145"/>
    </row>
    <row r="36" spans="1:25" ht="15.75" customHeight="1">
      <c r="A36" s="332"/>
      <c r="B36" s="66" t="s">
        <v>49</v>
      </c>
      <c r="C36" s="69"/>
      <c r="D36" s="69"/>
      <c r="E36" s="16" t="s">
        <v>38</v>
      </c>
      <c r="F36" s="161">
        <v>885</v>
      </c>
      <c r="G36" s="133">
        <v>912</v>
      </c>
      <c r="H36" s="295">
        <v>458</v>
      </c>
      <c r="I36" s="295">
        <v>130</v>
      </c>
      <c r="J36" s="133"/>
      <c r="K36" s="136"/>
      <c r="L36" s="133"/>
      <c r="M36" s="134"/>
      <c r="N36" s="133"/>
      <c r="O36" s="153"/>
      <c r="P36" s="134"/>
      <c r="Q36" s="134"/>
      <c r="R36" s="134"/>
      <c r="S36" s="134"/>
      <c r="T36" s="134"/>
      <c r="U36" s="134"/>
      <c r="V36" s="134"/>
      <c r="W36" s="134"/>
      <c r="X36" s="145"/>
      <c r="Y36" s="145"/>
    </row>
    <row r="37" spans="1:25" ht="15.75" customHeight="1">
      <c r="A37" s="332"/>
      <c r="B37" s="14"/>
      <c r="C37" s="61" t="s">
        <v>69</v>
      </c>
      <c r="D37" s="53"/>
      <c r="E37" s="101"/>
      <c r="F37" s="159">
        <v>770</v>
      </c>
      <c r="G37" s="115">
        <v>778</v>
      </c>
      <c r="H37" s="293">
        <v>14</v>
      </c>
      <c r="I37" s="293">
        <v>116</v>
      </c>
      <c r="J37" s="115"/>
      <c r="K37" s="118"/>
      <c r="L37" s="115"/>
      <c r="M37" s="116"/>
      <c r="N37" s="115"/>
      <c r="O37" s="148"/>
      <c r="P37" s="134"/>
      <c r="Q37" s="134"/>
      <c r="R37" s="134"/>
      <c r="S37" s="134"/>
      <c r="T37" s="134"/>
      <c r="U37" s="134"/>
      <c r="V37" s="134"/>
      <c r="W37" s="134"/>
      <c r="X37" s="145"/>
      <c r="Y37" s="145"/>
    </row>
    <row r="38" spans="1:25" ht="15.75" customHeight="1">
      <c r="A38" s="332"/>
      <c r="B38" s="11"/>
      <c r="C38" s="61" t="s">
        <v>70</v>
      </c>
      <c r="D38" s="53"/>
      <c r="E38" s="101"/>
      <c r="F38" s="159">
        <v>115</v>
      </c>
      <c r="G38" s="115">
        <v>135</v>
      </c>
      <c r="H38" s="293">
        <v>14</v>
      </c>
      <c r="I38" s="293">
        <v>13</v>
      </c>
      <c r="J38" s="115"/>
      <c r="K38" s="143"/>
      <c r="L38" s="115"/>
      <c r="M38" s="116"/>
      <c r="N38" s="115"/>
      <c r="O38" s="148"/>
      <c r="P38" s="134"/>
      <c r="Q38" s="134"/>
      <c r="R38" s="145"/>
      <c r="S38" s="145"/>
      <c r="T38" s="134"/>
      <c r="U38" s="134"/>
      <c r="V38" s="134"/>
      <c r="W38" s="134"/>
      <c r="X38" s="145"/>
      <c r="Y38" s="145"/>
    </row>
    <row r="39" spans="1:25" ht="15.75" customHeight="1">
      <c r="A39" s="333"/>
      <c r="B39" s="6" t="s">
        <v>71</v>
      </c>
      <c r="C39" s="7"/>
      <c r="D39" s="7"/>
      <c r="E39" s="109" t="s">
        <v>98</v>
      </c>
      <c r="F39" s="163">
        <f>F32-F36</f>
        <v>154</v>
      </c>
      <c r="G39" s="163">
        <f>G32-G36</f>
        <v>167</v>
      </c>
      <c r="H39" s="296">
        <f>H32-H36</f>
        <v>-354</v>
      </c>
      <c r="I39" s="296">
        <f>I32-I36</f>
        <v>-26</v>
      </c>
      <c r="J39" s="163">
        <f aca="true" t="shared" si="5" ref="J39:O39">J32-J36</f>
        <v>0</v>
      </c>
      <c r="K39" s="149">
        <f t="shared" si="5"/>
        <v>0</v>
      </c>
      <c r="L39" s="163">
        <f t="shared" si="5"/>
        <v>0</v>
      </c>
      <c r="M39" s="149">
        <f t="shared" si="5"/>
        <v>0</v>
      </c>
      <c r="N39" s="163">
        <f t="shared" si="5"/>
        <v>0</v>
      </c>
      <c r="O39" s="149">
        <f t="shared" si="5"/>
        <v>0</v>
      </c>
      <c r="P39" s="134"/>
      <c r="Q39" s="134"/>
      <c r="R39" s="134"/>
      <c r="S39" s="134"/>
      <c r="T39" s="134"/>
      <c r="U39" s="134"/>
      <c r="V39" s="134"/>
      <c r="W39" s="134"/>
      <c r="X39" s="145"/>
      <c r="Y39" s="145"/>
    </row>
    <row r="40" spans="1:25" ht="15.75" customHeight="1">
      <c r="A40" s="325" t="s">
        <v>87</v>
      </c>
      <c r="B40" s="66" t="s">
        <v>72</v>
      </c>
      <c r="C40" s="69"/>
      <c r="D40" s="69"/>
      <c r="E40" s="16" t="s">
        <v>40</v>
      </c>
      <c r="F40" s="161">
        <v>858</v>
      </c>
      <c r="G40" s="133">
        <v>820</v>
      </c>
      <c r="H40" s="295">
        <v>344</v>
      </c>
      <c r="I40" s="295">
        <v>338</v>
      </c>
      <c r="J40" s="133"/>
      <c r="K40" s="136"/>
      <c r="L40" s="133"/>
      <c r="M40" s="134"/>
      <c r="N40" s="133"/>
      <c r="O40" s="153"/>
      <c r="P40" s="134"/>
      <c r="Q40" s="134"/>
      <c r="R40" s="134"/>
      <c r="S40" s="134"/>
      <c r="T40" s="145"/>
      <c r="U40" s="145"/>
      <c r="V40" s="145"/>
      <c r="W40" s="145"/>
      <c r="X40" s="134"/>
      <c r="Y40" s="134"/>
    </row>
    <row r="41" spans="1:25" ht="15.75" customHeight="1">
      <c r="A41" s="336"/>
      <c r="B41" s="11"/>
      <c r="C41" s="61" t="s">
        <v>73</v>
      </c>
      <c r="D41" s="53"/>
      <c r="E41" s="101"/>
      <c r="F41" s="165">
        <v>0</v>
      </c>
      <c r="G41" s="289">
        <v>0</v>
      </c>
      <c r="H41" s="297">
        <v>208</v>
      </c>
      <c r="I41" s="293">
        <v>208</v>
      </c>
      <c r="J41" s="115"/>
      <c r="K41" s="118"/>
      <c r="L41" s="115"/>
      <c r="M41" s="116"/>
      <c r="N41" s="115"/>
      <c r="O41" s="148"/>
      <c r="P41" s="145"/>
      <c r="Q41" s="145"/>
      <c r="R41" s="145"/>
      <c r="S41" s="145"/>
      <c r="T41" s="145"/>
      <c r="U41" s="145"/>
      <c r="V41" s="145"/>
      <c r="W41" s="145"/>
      <c r="X41" s="134"/>
      <c r="Y41" s="134"/>
    </row>
    <row r="42" spans="1:25" ht="15.75" customHeight="1">
      <c r="A42" s="336"/>
      <c r="B42" s="66" t="s">
        <v>60</v>
      </c>
      <c r="C42" s="69"/>
      <c r="D42" s="69"/>
      <c r="E42" s="16" t="s">
        <v>41</v>
      </c>
      <c r="F42" s="161">
        <v>1114</v>
      </c>
      <c r="G42" s="133">
        <v>1095</v>
      </c>
      <c r="H42" s="295">
        <v>349</v>
      </c>
      <c r="I42" s="295">
        <v>357</v>
      </c>
      <c r="J42" s="133"/>
      <c r="K42" s="136"/>
      <c r="L42" s="133"/>
      <c r="M42" s="134"/>
      <c r="N42" s="133"/>
      <c r="O42" s="153"/>
      <c r="P42" s="134"/>
      <c r="Q42" s="134"/>
      <c r="R42" s="134"/>
      <c r="S42" s="134"/>
      <c r="T42" s="145"/>
      <c r="U42" s="145"/>
      <c r="V42" s="134"/>
      <c r="W42" s="134"/>
      <c r="X42" s="134"/>
      <c r="Y42" s="134"/>
    </row>
    <row r="43" spans="1:25" ht="15.75" customHeight="1">
      <c r="A43" s="336"/>
      <c r="B43" s="11"/>
      <c r="C43" s="61" t="s">
        <v>74</v>
      </c>
      <c r="D43" s="53"/>
      <c r="E43" s="101"/>
      <c r="F43" s="159">
        <v>1114</v>
      </c>
      <c r="G43" s="115">
        <v>1095</v>
      </c>
      <c r="H43" s="293">
        <v>10</v>
      </c>
      <c r="I43" s="297">
        <v>10</v>
      </c>
      <c r="J43" s="142"/>
      <c r="K43" s="143"/>
      <c r="L43" s="115"/>
      <c r="M43" s="116"/>
      <c r="N43" s="115"/>
      <c r="O43" s="148"/>
      <c r="P43" s="134"/>
      <c r="Q43" s="134"/>
      <c r="R43" s="145"/>
      <c r="S43" s="134"/>
      <c r="T43" s="145"/>
      <c r="U43" s="145"/>
      <c r="V43" s="134"/>
      <c r="W43" s="134"/>
      <c r="X43" s="145"/>
      <c r="Y43" s="145"/>
    </row>
    <row r="44" spans="1:25" ht="15.75" customHeight="1">
      <c r="A44" s="337"/>
      <c r="B44" s="59" t="s">
        <v>71</v>
      </c>
      <c r="C44" s="37"/>
      <c r="D44" s="37"/>
      <c r="E44" s="109" t="s">
        <v>99</v>
      </c>
      <c r="F44" s="160">
        <f>F40-F42</f>
        <v>-256</v>
      </c>
      <c r="G44" s="160">
        <f>G40-G42</f>
        <v>-275</v>
      </c>
      <c r="H44" s="290">
        <f>H40-H42</f>
        <v>-5</v>
      </c>
      <c r="I44" s="290">
        <f>I40-I42</f>
        <v>-19</v>
      </c>
      <c r="J44" s="160">
        <f aca="true" t="shared" si="6" ref="J44:O44">J40-J42</f>
        <v>0</v>
      </c>
      <c r="K44" s="164">
        <f t="shared" si="6"/>
        <v>0</v>
      </c>
      <c r="L44" s="160">
        <f t="shared" si="6"/>
        <v>0</v>
      </c>
      <c r="M44" s="164">
        <f t="shared" si="6"/>
        <v>0</v>
      </c>
      <c r="N44" s="160">
        <f t="shared" si="6"/>
        <v>0</v>
      </c>
      <c r="O44" s="164">
        <f t="shared" si="6"/>
        <v>0</v>
      </c>
      <c r="P44" s="145"/>
      <c r="Q44" s="145"/>
      <c r="R44" s="134"/>
      <c r="S44" s="134"/>
      <c r="T44" s="145"/>
      <c r="U44" s="145"/>
      <c r="V44" s="134"/>
      <c r="W44" s="134"/>
      <c r="X44" s="134"/>
      <c r="Y44" s="134"/>
    </row>
    <row r="45" spans="1:25" ht="15.75" customHeight="1">
      <c r="A45" s="338" t="s">
        <v>79</v>
      </c>
      <c r="B45" s="20" t="s">
        <v>75</v>
      </c>
      <c r="C45" s="9"/>
      <c r="D45" s="9"/>
      <c r="E45" s="110" t="s">
        <v>100</v>
      </c>
      <c r="F45" s="166">
        <f>F39+F44</f>
        <v>-102</v>
      </c>
      <c r="G45" s="166">
        <f>G39+G44</f>
        <v>-108</v>
      </c>
      <c r="H45" s="298">
        <f>H39+H44</f>
        <v>-359</v>
      </c>
      <c r="I45" s="298">
        <f>I39+I44</f>
        <v>-45</v>
      </c>
      <c r="J45" s="166">
        <f aca="true" t="shared" si="7" ref="J45:O45">J39+J44</f>
        <v>0</v>
      </c>
      <c r="K45" s="150">
        <f t="shared" si="7"/>
        <v>0</v>
      </c>
      <c r="L45" s="166">
        <f t="shared" si="7"/>
        <v>0</v>
      </c>
      <c r="M45" s="150">
        <f t="shared" si="7"/>
        <v>0</v>
      </c>
      <c r="N45" s="166">
        <f t="shared" si="7"/>
        <v>0</v>
      </c>
      <c r="O45" s="150">
        <f t="shared" si="7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75" customHeight="1">
      <c r="A46" s="339"/>
      <c r="B46" s="52" t="s">
        <v>76</v>
      </c>
      <c r="C46" s="53"/>
      <c r="D46" s="53"/>
      <c r="E46" s="53"/>
      <c r="F46" s="165">
        <v>0</v>
      </c>
      <c r="G46" s="142">
        <v>0</v>
      </c>
      <c r="H46" s="297">
        <v>0</v>
      </c>
      <c r="I46" s="297">
        <v>0</v>
      </c>
      <c r="J46" s="142"/>
      <c r="K46" s="143"/>
      <c r="L46" s="115"/>
      <c r="M46" s="116"/>
      <c r="N46" s="142"/>
      <c r="O46" s="129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spans="1:25" ht="15.75" customHeight="1">
      <c r="A47" s="339"/>
      <c r="B47" s="52" t="s">
        <v>77</v>
      </c>
      <c r="C47" s="53"/>
      <c r="D47" s="53"/>
      <c r="E47" s="53"/>
      <c r="F47" s="159">
        <v>5</v>
      </c>
      <c r="G47" s="115">
        <v>0</v>
      </c>
      <c r="H47" s="293">
        <v>0</v>
      </c>
      <c r="I47" s="293">
        <v>0</v>
      </c>
      <c r="J47" s="115"/>
      <c r="K47" s="118"/>
      <c r="L47" s="115"/>
      <c r="M47" s="116"/>
      <c r="N47" s="115"/>
      <c r="O47" s="148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75" customHeight="1">
      <c r="A48" s="340"/>
      <c r="B48" s="59" t="s">
        <v>78</v>
      </c>
      <c r="C48" s="37"/>
      <c r="D48" s="37"/>
      <c r="E48" s="37"/>
      <c r="F48" s="138">
        <v>44</v>
      </c>
      <c r="G48" s="138">
        <v>0</v>
      </c>
      <c r="H48" s="299">
        <v>0</v>
      </c>
      <c r="I48" s="299">
        <v>0</v>
      </c>
      <c r="J48" s="138"/>
      <c r="K48" s="141"/>
      <c r="L48" s="138"/>
      <c r="M48" s="139"/>
      <c r="N48" s="138"/>
      <c r="O48" s="149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A6:E7"/>
    <mergeCell ref="A8:A18"/>
    <mergeCell ref="A19:A27"/>
    <mergeCell ref="E25:E26"/>
    <mergeCell ref="I25:I26"/>
    <mergeCell ref="A32:A39"/>
    <mergeCell ref="G25:G26"/>
    <mergeCell ref="H25:H2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O11" sqref="O1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9" t="s">
        <v>0</v>
      </c>
      <c r="B1" s="309"/>
      <c r="C1" s="309"/>
      <c r="D1" s="309"/>
      <c r="E1" s="76" t="s">
        <v>290</v>
      </c>
      <c r="F1" s="2"/>
      <c r="AA1" s="308" t="s">
        <v>129</v>
      </c>
      <c r="AB1" s="308"/>
    </row>
    <row r="2" spans="27:37" ht="13.5">
      <c r="AA2" s="300" t="s">
        <v>106</v>
      </c>
      <c r="AB2" s="300"/>
      <c r="AC2" s="305" t="s">
        <v>107</v>
      </c>
      <c r="AD2" s="301" t="s">
        <v>108</v>
      </c>
      <c r="AE2" s="302"/>
      <c r="AF2" s="303"/>
      <c r="AG2" s="300" t="s">
        <v>109</v>
      </c>
      <c r="AH2" s="300" t="s">
        <v>110</v>
      </c>
      <c r="AI2" s="300" t="s">
        <v>111</v>
      </c>
      <c r="AJ2" s="300" t="s">
        <v>112</v>
      </c>
      <c r="AK2" s="300" t="s">
        <v>113</v>
      </c>
    </row>
    <row r="3" spans="1:37" ht="14.25">
      <c r="A3" s="22" t="s">
        <v>130</v>
      </c>
      <c r="AA3" s="300"/>
      <c r="AB3" s="300"/>
      <c r="AC3" s="307"/>
      <c r="AD3" s="168"/>
      <c r="AE3" s="167" t="s">
        <v>126</v>
      </c>
      <c r="AF3" s="167" t="s">
        <v>127</v>
      </c>
      <c r="AG3" s="300"/>
      <c r="AH3" s="300"/>
      <c r="AI3" s="300"/>
      <c r="AJ3" s="300"/>
      <c r="AK3" s="300"/>
    </row>
    <row r="4" spans="27:38" ht="13.5">
      <c r="AA4" s="169" t="str">
        <f>E1</f>
        <v>相模原市</v>
      </c>
      <c r="AB4" s="169" t="s">
        <v>131</v>
      </c>
      <c r="AC4" s="170">
        <f>SUM(F22)</f>
        <v>257348</v>
      </c>
      <c r="AD4" s="170">
        <f>F9</f>
        <v>112673</v>
      </c>
      <c r="AE4" s="170">
        <f>F10</f>
        <v>50715</v>
      </c>
      <c r="AF4" s="170">
        <f>F13</f>
        <v>44351</v>
      </c>
      <c r="AG4" s="170">
        <f>F14</f>
        <v>1705</v>
      </c>
      <c r="AH4" s="170">
        <f>F15</f>
        <v>9751</v>
      </c>
      <c r="AI4" s="170">
        <f>F17</f>
        <v>45816</v>
      </c>
      <c r="AJ4" s="170">
        <f>F20</f>
        <v>18239</v>
      </c>
      <c r="AK4" s="170">
        <f>F21</f>
        <v>49435</v>
      </c>
      <c r="AL4" s="171"/>
    </row>
    <row r="5" spans="1:37" ht="14.25">
      <c r="A5" s="21" t="s">
        <v>281</v>
      </c>
      <c r="E5" s="3"/>
      <c r="AA5" s="169" t="str">
        <f>E1</f>
        <v>相模原市</v>
      </c>
      <c r="AB5" s="169" t="s">
        <v>115</v>
      </c>
      <c r="AC5" s="172"/>
      <c r="AD5" s="172">
        <f>G9</f>
        <v>43.78234919253307</v>
      </c>
      <c r="AE5" s="172">
        <f>G10</f>
        <v>19.706778370144708</v>
      </c>
      <c r="AF5" s="172">
        <f>G13</f>
        <v>17.23386231872795</v>
      </c>
      <c r="AG5" s="172">
        <f>G14</f>
        <v>0.6625270062328054</v>
      </c>
      <c r="AH5" s="172">
        <f>G15</f>
        <v>3.789032749428789</v>
      </c>
      <c r="AI5" s="172">
        <f>G17</f>
        <v>17.803130391532086</v>
      </c>
      <c r="AJ5" s="172">
        <f>G20</f>
        <v>7.08729036168923</v>
      </c>
      <c r="AK5" s="172">
        <f>G21</f>
        <v>19.209397391858495</v>
      </c>
    </row>
    <row r="6" spans="1:37" ht="14.25">
      <c r="A6" s="3"/>
      <c r="G6" s="313" t="s">
        <v>132</v>
      </c>
      <c r="H6" s="314"/>
      <c r="I6" s="314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AA6" s="169" t="str">
        <f>E1</f>
        <v>相模原市</v>
      </c>
      <c r="AB6" s="169" t="s">
        <v>116</v>
      </c>
      <c r="AC6" s="172">
        <f>SUM(I22)</f>
        <v>-1.2054298086668136</v>
      </c>
      <c r="AD6" s="172">
        <f>I9</f>
        <v>0.5892173229892883</v>
      </c>
      <c r="AE6" s="172">
        <f>I10</f>
        <v>-0.5139572748494414</v>
      </c>
      <c r="AF6" s="172">
        <f>I13</f>
        <v>1.450236750005729</v>
      </c>
      <c r="AG6" s="172">
        <f>I14</f>
        <v>-2.0677771395749556</v>
      </c>
      <c r="AH6" s="172">
        <f>I15</f>
        <v>-11.257735711685479</v>
      </c>
      <c r="AI6" s="172">
        <f>I17</f>
        <v>-1.0175643269168422</v>
      </c>
      <c r="AJ6" s="172">
        <f>I20</f>
        <v>-21.07062489181236</v>
      </c>
      <c r="AK6" s="172">
        <f>I21</f>
        <v>3.896513314138006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77" t="s">
        <v>1</v>
      </c>
      <c r="I7" s="178" t="s">
        <v>21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78"/>
      <c r="I8" s="18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</row>
    <row r="9" spans="1:29" ht="18" customHeight="1">
      <c r="A9" s="310" t="s">
        <v>80</v>
      </c>
      <c r="B9" s="310" t="s">
        <v>81</v>
      </c>
      <c r="C9" s="47" t="s">
        <v>3</v>
      </c>
      <c r="D9" s="48"/>
      <c r="E9" s="49"/>
      <c r="F9" s="77">
        <v>112673</v>
      </c>
      <c r="G9" s="78">
        <f aca="true" t="shared" si="0" ref="G9:G22">F9/$F$22*100</f>
        <v>43.78234919253307</v>
      </c>
      <c r="H9" s="77">
        <v>112013</v>
      </c>
      <c r="I9" s="279">
        <f aca="true" t="shared" si="1" ref="I9:I40">(F9/H9-1)*100</f>
        <v>0.5892173229892883</v>
      </c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AA9" s="316" t="s">
        <v>129</v>
      </c>
      <c r="AB9" s="317"/>
      <c r="AC9" s="318" t="s">
        <v>117</v>
      </c>
    </row>
    <row r="10" spans="1:37" ht="18" customHeight="1">
      <c r="A10" s="311"/>
      <c r="B10" s="311"/>
      <c r="C10" s="8"/>
      <c r="D10" s="50" t="s">
        <v>22</v>
      </c>
      <c r="E10" s="30"/>
      <c r="F10" s="81">
        <v>50715</v>
      </c>
      <c r="G10" s="82">
        <f t="shared" si="0"/>
        <v>19.706778370144708</v>
      </c>
      <c r="H10" s="81">
        <v>50977</v>
      </c>
      <c r="I10" s="280">
        <f t="shared" si="1"/>
        <v>-0.5139572748494414</v>
      </c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AA10" s="300" t="s">
        <v>106</v>
      </c>
      <c r="AB10" s="300"/>
      <c r="AC10" s="318"/>
      <c r="AD10" s="301" t="s">
        <v>118</v>
      </c>
      <c r="AE10" s="302"/>
      <c r="AF10" s="303"/>
      <c r="AG10" s="301" t="s">
        <v>119</v>
      </c>
      <c r="AH10" s="315"/>
      <c r="AI10" s="304"/>
      <c r="AJ10" s="301" t="s">
        <v>120</v>
      </c>
      <c r="AK10" s="304"/>
    </row>
    <row r="11" spans="1:37" ht="18" customHeight="1">
      <c r="A11" s="311"/>
      <c r="B11" s="311"/>
      <c r="C11" s="34"/>
      <c r="D11" s="35"/>
      <c r="E11" s="33" t="s">
        <v>23</v>
      </c>
      <c r="F11" s="85">
        <v>43276</v>
      </c>
      <c r="G11" s="86">
        <f t="shared" si="0"/>
        <v>16.816140012745386</v>
      </c>
      <c r="H11" s="85">
        <v>41949</v>
      </c>
      <c r="I11" s="281">
        <f t="shared" si="1"/>
        <v>3.163365038499122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AA11" s="300"/>
      <c r="AB11" s="300"/>
      <c r="AC11" s="316"/>
      <c r="AD11" s="168"/>
      <c r="AE11" s="167" t="s">
        <v>121</v>
      </c>
      <c r="AF11" s="167" t="s">
        <v>122</v>
      </c>
      <c r="AG11" s="168"/>
      <c r="AH11" s="167" t="s">
        <v>123</v>
      </c>
      <c r="AI11" s="167" t="s">
        <v>124</v>
      </c>
      <c r="AJ11" s="168"/>
      <c r="AK11" s="173" t="s">
        <v>125</v>
      </c>
    </row>
    <row r="12" spans="1:38" ht="18" customHeight="1">
      <c r="A12" s="311"/>
      <c r="B12" s="311"/>
      <c r="C12" s="34"/>
      <c r="D12" s="36"/>
      <c r="E12" s="33" t="s">
        <v>24</v>
      </c>
      <c r="F12" s="85">
        <v>4262</v>
      </c>
      <c r="G12" s="86">
        <f t="shared" si="0"/>
        <v>1.6561232261373702</v>
      </c>
      <c r="H12" s="85">
        <v>5130</v>
      </c>
      <c r="I12" s="281">
        <f t="shared" si="1"/>
        <v>-16.920077972709546</v>
      </c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AA12" s="169" t="str">
        <f>E1</f>
        <v>相模原市</v>
      </c>
      <c r="AB12" s="169" t="s">
        <v>131</v>
      </c>
      <c r="AC12" s="170">
        <f>F40</f>
        <v>250133</v>
      </c>
      <c r="AD12" s="170">
        <f>F23</f>
        <v>144275</v>
      </c>
      <c r="AE12" s="170">
        <f>F24</f>
        <v>42735</v>
      </c>
      <c r="AF12" s="170">
        <f>F26</f>
        <v>24537</v>
      </c>
      <c r="AG12" s="170">
        <f>F27</f>
        <v>88538</v>
      </c>
      <c r="AH12" s="170">
        <f>F28</f>
        <v>34403</v>
      </c>
      <c r="AI12" s="170">
        <f>F32</f>
        <v>721</v>
      </c>
      <c r="AJ12" s="170">
        <f>F34</f>
        <v>17320</v>
      </c>
      <c r="AK12" s="170">
        <f>F35</f>
        <v>17292</v>
      </c>
      <c r="AL12" s="174"/>
    </row>
    <row r="13" spans="1:37" ht="18" customHeight="1">
      <c r="A13" s="311"/>
      <c r="B13" s="311"/>
      <c r="C13" s="11"/>
      <c r="D13" s="31" t="s">
        <v>25</v>
      </c>
      <c r="E13" s="32"/>
      <c r="F13" s="89">
        <v>44351</v>
      </c>
      <c r="G13" s="90">
        <f t="shared" si="0"/>
        <v>17.23386231872795</v>
      </c>
      <c r="H13" s="89">
        <v>43717</v>
      </c>
      <c r="I13" s="282">
        <f t="shared" si="1"/>
        <v>1.450236750005729</v>
      </c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AA13" s="169" t="str">
        <f>E1</f>
        <v>相模原市</v>
      </c>
      <c r="AB13" s="169" t="s">
        <v>115</v>
      </c>
      <c r="AC13" s="172"/>
      <c r="AD13" s="172">
        <f>G23</f>
        <v>57.679314604630335</v>
      </c>
      <c r="AE13" s="172">
        <f>G24</f>
        <v>17.084910827439803</v>
      </c>
      <c r="AF13" s="172">
        <f>G26</f>
        <v>9.809581302746938</v>
      </c>
      <c r="AG13" s="172">
        <f>G27</f>
        <v>35.39636913162198</v>
      </c>
      <c r="AH13" s="172">
        <f>G28</f>
        <v>13.753882934278963</v>
      </c>
      <c r="AI13" s="172">
        <f>G32</f>
        <v>0.28824665278072065</v>
      </c>
      <c r="AJ13" s="172">
        <f>G34</f>
        <v>6.924316263747686</v>
      </c>
      <c r="AK13" s="172">
        <f>G35</f>
        <v>6.913122218979503</v>
      </c>
    </row>
    <row r="14" spans="1:37" ht="18" customHeight="1">
      <c r="A14" s="311"/>
      <c r="B14" s="311"/>
      <c r="C14" s="52" t="s">
        <v>4</v>
      </c>
      <c r="D14" s="53"/>
      <c r="E14" s="54"/>
      <c r="F14" s="85">
        <v>1705</v>
      </c>
      <c r="G14" s="86">
        <f t="shared" si="0"/>
        <v>0.6625270062328054</v>
      </c>
      <c r="H14" s="85">
        <v>1741</v>
      </c>
      <c r="I14" s="281">
        <f t="shared" si="1"/>
        <v>-2.0677771395749556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AA14" s="169" t="str">
        <f>E1</f>
        <v>相模原市</v>
      </c>
      <c r="AB14" s="169" t="s">
        <v>116</v>
      </c>
      <c r="AC14" s="172">
        <f>I40</f>
        <v>-1.0056436356728482</v>
      </c>
      <c r="AD14" s="172">
        <f>I23</f>
        <v>2.7328980254491375</v>
      </c>
      <c r="AE14" s="172">
        <f>I24</f>
        <v>-0.009359133344255532</v>
      </c>
      <c r="AF14" s="172">
        <f>I26</f>
        <v>5.458374521854981</v>
      </c>
      <c r="AG14" s="172">
        <f>I27</f>
        <v>0.44129825636138875</v>
      </c>
      <c r="AH14" s="172">
        <f>I28</f>
        <v>0.026167354771189366</v>
      </c>
      <c r="AI14" s="172">
        <f>I32</f>
        <v>377.4834437086093</v>
      </c>
      <c r="AJ14" s="172">
        <f>I34</f>
        <v>-28.096977748256393</v>
      </c>
      <c r="AK14" s="172">
        <f>I35</f>
        <v>-28.213218199933575</v>
      </c>
    </row>
    <row r="15" spans="1:25" ht="18" customHeight="1">
      <c r="A15" s="311"/>
      <c r="B15" s="311"/>
      <c r="C15" s="52" t="s">
        <v>5</v>
      </c>
      <c r="D15" s="53"/>
      <c r="E15" s="54"/>
      <c r="F15" s="85">
        <v>9751</v>
      </c>
      <c r="G15" s="86">
        <f t="shared" si="0"/>
        <v>3.789032749428789</v>
      </c>
      <c r="H15" s="85">
        <v>10988</v>
      </c>
      <c r="I15" s="281">
        <f t="shared" si="1"/>
        <v>-11.257735711685479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</row>
    <row r="16" spans="1:25" ht="18" customHeight="1">
      <c r="A16" s="311"/>
      <c r="B16" s="311"/>
      <c r="C16" s="52" t="s">
        <v>26</v>
      </c>
      <c r="D16" s="53"/>
      <c r="E16" s="54"/>
      <c r="F16" s="85">
        <v>5484</v>
      </c>
      <c r="G16" s="86">
        <f t="shared" si="0"/>
        <v>2.130966628844988</v>
      </c>
      <c r="H16" s="85">
        <v>5058</v>
      </c>
      <c r="I16" s="281">
        <f t="shared" si="1"/>
        <v>8.422301304863588</v>
      </c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</row>
    <row r="17" spans="1:25" ht="18" customHeight="1">
      <c r="A17" s="311"/>
      <c r="B17" s="311"/>
      <c r="C17" s="52" t="s">
        <v>6</v>
      </c>
      <c r="D17" s="53"/>
      <c r="E17" s="54"/>
      <c r="F17" s="85">
        <v>45816</v>
      </c>
      <c r="G17" s="86">
        <f t="shared" si="0"/>
        <v>17.803130391532086</v>
      </c>
      <c r="H17" s="85">
        <v>46287</v>
      </c>
      <c r="I17" s="281">
        <f t="shared" si="1"/>
        <v>-1.0175643269168422</v>
      </c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</row>
    <row r="18" spans="1:25" ht="18" customHeight="1">
      <c r="A18" s="311"/>
      <c r="B18" s="311"/>
      <c r="C18" s="52" t="s">
        <v>27</v>
      </c>
      <c r="D18" s="53"/>
      <c r="E18" s="54"/>
      <c r="F18" s="85">
        <v>13699</v>
      </c>
      <c r="G18" s="86">
        <f t="shared" si="0"/>
        <v>5.323142204330323</v>
      </c>
      <c r="H18" s="85">
        <v>13464</v>
      </c>
      <c r="I18" s="281">
        <f t="shared" si="1"/>
        <v>1.7453951277480728</v>
      </c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</row>
    <row r="19" spans="1:25" ht="18" customHeight="1">
      <c r="A19" s="311"/>
      <c r="B19" s="311"/>
      <c r="C19" s="52" t="s">
        <v>28</v>
      </c>
      <c r="D19" s="53"/>
      <c r="E19" s="54"/>
      <c r="F19" s="85">
        <v>546</v>
      </c>
      <c r="G19" s="86">
        <f t="shared" si="0"/>
        <v>0.21216407355021216</v>
      </c>
      <c r="H19" s="85">
        <v>248</v>
      </c>
      <c r="I19" s="281">
        <f t="shared" si="1"/>
        <v>120.16129032258065</v>
      </c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</row>
    <row r="20" spans="1:25" ht="18" customHeight="1">
      <c r="A20" s="311"/>
      <c r="B20" s="311"/>
      <c r="C20" s="52" t="s">
        <v>7</v>
      </c>
      <c r="D20" s="53"/>
      <c r="E20" s="54"/>
      <c r="F20" s="85">
        <v>18239</v>
      </c>
      <c r="G20" s="86">
        <f t="shared" si="0"/>
        <v>7.08729036168923</v>
      </c>
      <c r="H20" s="85">
        <v>23108</v>
      </c>
      <c r="I20" s="281">
        <f t="shared" si="1"/>
        <v>-21.07062489181236</v>
      </c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</row>
    <row r="21" spans="1:25" ht="18" customHeight="1">
      <c r="A21" s="311"/>
      <c r="B21" s="311"/>
      <c r="C21" s="57" t="s">
        <v>8</v>
      </c>
      <c r="D21" s="58"/>
      <c r="E21" s="56"/>
      <c r="F21" s="93">
        <f>257348-207913</f>
        <v>49435</v>
      </c>
      <c r="G21" s="94">
        <f t="shared" si="0"/>
        <v>19.209397391858495</v>
      </c>
      <c r="H21" s="93">
        <v>47581</v>
      </c>
      <c r="I21" s="283">
        <f t="shared" si="1"/>
        <v>3.896513314138006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</row>
    <row r="22" spans="1:25" ht="18" customHeight="1">
      <c r="A22" s="311"/>
      <c r="B22" s="312"/>
      <c r="C22" s="59" t="s">
        <v>9</v>
      </c>
      <c r="D22" s="37"/>
      <c r="E22" s="60"/>
      <c r="F22" s="96">
        <f>SUM(F9,F14:F21)</f>
        <v>257348</v>
      </c>
      <c r="G22" s="97">
        <f t="shared" si="0"/>
        <v>100</v>
      </c>
      <c r="H22" s="96">
        <f>SUM(H9,H14:H21)</f>
        <v>260488</v>
      </c>
      <c r="I22" s="284">
        <f t="shared" si="1"/>
        <v>-1.2054298086668136</v>
      </c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</row>
    <row r="23" spans="1:25" ht="18" customHeight="1">
      <c r="A23" s="311"/>
      <c r="B23" s="310" t="s">
        <v>82</v>
      </c>
      <c r="C23" s="4" t="s">
        <v>10</v>
      </c>
      <c r="D23" s="5"/>
      <c r="E23" s="23"/>
      <c r="F23" s="77">
        <f>SUM(F24:F26)-1</f>
        <v>144275</v>
      </c>
      <c r="G23" s="78">
        <f aca="true" t="shared" si="2" ref="G23:G40">F23/$F$40*100</f>
        <v>57.679314604630335</v>
      </c>
      <c r="H23" s="77">
        <v>140437</v>
      </c>
      <c r="I23" s="285">
        <f t="shared" si="1"/>
        <v>2.7328980254491375</v>
      </c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</row>
    <row r="24" spans="1:25" ht="18" customHeight="1">
      <c r="A24" s="311"/>
      <c r="B24" s="311"/>
      <c r="C24" s="8"/>
      <c r="D24" s="10" t="s">
        <v>11</v>
      </c>
      <c r="E24" s="38"/>
      <c r="F24" s="85">
        <v>42735</v>
      </c>
      <c r="G24" s="86">
        <f t="shared" si="2"/>
        <v>17.084910827439803</v>
      </c>
      <c r="H24" s="85">
        <v>42739</v>
      </c>
      <c r="I24" s="281">
        <f t="shared" si="1"/>
        <v>-0.009359133344255532</v>
      </c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</row>
    <row r="25" spans="1:25" ht="18" customHeight="1">
      <c r="A25" s="311"/>
      <c r="B25" s="311"/>
      <c r="C25" s="8"/>
      <c r="D25" s="10" t="s">
        <v>29</v>
      </c>
      <c r="E25" s="38"/>
      <c r="F25" s="85">
        <v>77004</v>
      </c>
      <c r="G25" s="86">
        <f t="shared" si="2"/>
        <v>30.785222261756743</v>
      </c>
      <c r="H25" s="85">
        <v>74432</v>
      </c>
      <c r="I25" s="281">
        <f t="shared" si="1"/>
        <v>3.455503009458294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</row>
    <row r="26" spans="1:25" ht="18" customHeight="1">
      <c r="A26" s="311"/>
      <c r="B26" s="311"/>
      <c r="C26" s="11"/>
      <c r="D26" s="10" t="s">
        <v>12</v>
      </c>
      <c r="E26" s="38"/>
      <c r="F26" s="85">
        <v>24537</v>
      </c>
      <c r="G26" s="86">
        <f t="shared" si="2"/>
        <v>9.809581302746938</v>
      </c>
      <c r="H26" s="85">
        <v>23267</v>
      </c>
      <c r="I26" s="281">
        <f t="shared" si="1"/>
        <v>5.458374521854981</v>
      </c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</row>
    <row r="27" spans="1:25" ht="18" customHeight="1">
      <c r="A27" s="311"/>
      <c r="B27" s="311"/>
      <c r="C27" s="8" t="s">
        <v>13</v>
      </c>
      <c r="D27" s="14"/>
      <c r="E27" s="25"/>
      <c r="F27" s="77">
        <f>SUM(F28:F33)</f>
        <v>88538</v>
      </c>
      <c r="G27" s="78">
        <f t="shared" si="2"/>
        <v>35.39636913162198</v>
      </c>
      <c r="H27" s="77">
        <v>88149</v>
      </c>
      <c r="I27" s="285">
        <f t="shared" si="1"/>
        <v>0.44129825636138875</v>
      </c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</row>
    <row r="28" spans="1:25" ht="18" customHeight="1">
      <c r="A28" s="311"/>
      <c r="B28" s="311"/>
      <c r="C28" s="8"/>
      <c r="D28" s="10" t="s">
        <v>14</v>
      </c>
      <c r="E28" s="38"/>
      <c r="F28" s="85">
        <v>34403</v>
      </c>
      <c r="G28" s="86">
        <f t="shared" si="2"/>
        <v>13.753882934278963</v>
      </c>
      <c r="H28" s="85">
        <v>34394</v>
      </c>
      <c r="I28" s="281">
        <f t="shared" si="1"/>
        <v>0.026167354771189366</v>
      </c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</row>
    <row r="29" spans="1:25" ht="18" customHeight="1">
      <c r="A29" s="311"/>
      <c r="B29" s="311"/>
      <c r="C29" s="8"/>
      <c r="D29" s="10" t="s">
        <v>30</v>
      </c>
      <c r="E29" s="38"/>
      <c r="F29" s="85">
        <v>4145</v>
      </c>
      <c r="G29" s="86">
        <f t="shared" si="2"/>
        <v>1.6571184130042815</v>
      </c>
      <c r="H29" s="85">
        <v>4031</v>
      </c>
      <c r="I29" s="281">
        <f t="shared" si="1"/>
        <v>2.8280823616968487</v>
      </c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</row>
    <row r="30" spans="1:25" ht="18" customHeight="1">
      <c r="A30" s="311"/>
      <c r="B30" s="311"/>
      <c r="C30" s="8"/>
      <c r="D30" s="10" t="s">
        <v>31</v>
      </c>
      <c r="E30" s="38"/>
      <c r="F30" s="85">
        <v>17085</v>
      </c>
      <c r="G30" s="86">
        <f t="shared" si="2"/>
        <v>6.830366245157577</v>
      </c>
      <c r="H30" s="85">
        <v>15762</v>
      </c>
      <c r="I30" s="281">
        <f t="shared" si="1"/>
        <v>8.393604872478111</v>
      </c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</row>
    <row r="31" spans="1:25" ht="18" customHeight="1">
      <c r="A31" s="311"/>
      <c r="B31" s="311"/>
      <c r="C31" s="8"/>
      <c r="D31" s="10" t="s">
        <v>32</v>
      </c>
      <c r="E31" s="38"/>
      <c r="F31" s="85">
        <v>20890</v>
      </c>
      <c r="G31" s="86">
        <f t="shared" si="2"/>
        <v>8.35155697169106</v>
      </c>
      <c r="H31" s="85">
        <v>21885</v>
      </c>
      <c r="I31" s="281">
        <f t="shared" si="1"/>
        <v>-4.546493031756915</v>
      </c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</row>
    <row r="32" spans="1:25" ht="18" customHeight="1">
      <c r="A32" s="311"/>
      <c r="B32" s="311"/>
      <c r="C32" s="8"/>
      <c r="D32" s="10" t="s">
        <v>15</v>
      </c>
      <c r="E32" s="38"/>
      <c r="F32" s="85">
        <v>721</v>
      </c>
      <c r="G32" s="86">
        <f t="shared" si="2"/>
        <v>0.28824665278072065</v>
      </c>
      <c r="H32" s="85">
        <v>151</v>
      </c>
      <c r="I32" s="281">
        <f t="shared" si="1"/>
        <v>377.4834437086093</v>
      </c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</row>
    <row r="33" spans="1:25" ht="18" customHeight="1">
      <c r="A33" s="311"/>
      <c r="B33" s="311"/>
      <c r="C33" s="11"/>
      <c r="D33" s="10" t="s">
        <v>33</v>
      </c>
      <c r="E33" s="38"/>
      <c r="F33" s="85">
        <f>9+11285</f>
        <v>11294</v>
      </c>
      <c r="G33" s="86">
        <f t="shared" si="2"/>
        <v>4.515197914709375</v>
      </c>
      <c r="H33" s="85">
        <v>11510</v>
      </c>
      <c r="I33" s="281">
        <f t="shared" si="1"/>
        <v>-1.8766290182450018</v>
      </c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</row>
    <row r="34" spans="1:25" ht="18" customHeight="1">
      <c r="A34" s="311"/>
      <c r="B34" s="311"/>
      <c r="C34" s="8" t="s">
        <v>16</v>
      </c>
      <c r="D34" s="14"/>
      <c r="E34" s="25"/>
      <c r="F34" s="77">
        <f>F35+F38</f>
        <v>17320</v>
      </c>
      <c r="G34" s="78">
        <f t="shared" si="2"/>
        <v>6.924316263747686</v>
      </c>
      <c r="H34" s="77">
        <v>24088</v>
      </c>
      <c r="I34" s="285">
        <f t="shared" si="1"/>
        <v>-28.096977748256393</v>
      </c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</row>
    <row r="35" spans="1:25" ht="18" customHeight="1">
      <c r="A35" s="311"/>
      <c r="B35" s="311"/>
      <c r="C35" s="8"/>
      <c r="D35" s="39" t="s">
        <v>17</v>
      </c>
      <c r="E35" s="40"/>
      <c r="F35" s="81">
        <v>17292</v>
      </c>
      <c r="G35" s="82">
        <f t="shared" si="2"/>
        <v>6.913122218979503</v>
      </c>
      <c r="H35" s="81">
        <v>24088</v>
      </c>
      <c r="I35" s="280">
        <f t="shared" si="1"/>
        <v>-28.213218199933575</v>
      </c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</row>
    <row r="36" spans="1:25" ht="18" customHeight="1">
      <c r="A36" s="311"/>
      <c r="B36" s="311"/>
      <c r="C36" s="8"/>
      <c r="D36" s="41"/>
      <c r="E36" s="157" t="s">
        <v>103</v>
      </c>
      <c r="F36" s="85">
        <f>5707+1303</f>
        <v>7010</v>
      </c>
      <c r="G36" s="86">
        <f t="shared" si="2"/>
        <v>2.8025090651773255</v>
      </c>
      <c r="H36" s="85">
        <v>10986</v>
      </c>
      <c r="I36" s="281">
        <f t="shared" si="1"/>
        <v>-36.1915164755143</v>
      </c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</row>
    <row r="37" spans="1:25" ht="18" customHeight="1">
      <c r="A37" s="311"/>
      <c r="B37" s="311"/>
      <c r="C37" s="8"/>
      <c r="D37" s="12"/>
      <c r="E37" s="33" t="s">
        <v>34</v>
      </c>
      <c r="F37" s="85">
        <v>10282</v>
      </c>
      <c r="G37" s="86">
        <f t="shared" si="2"/>
        <v>4.110613153802177</v>
      </c>
      <c r="H37" s="85">
        <v>13102</v>
      </c>
      <c r="I37" s="281">
        <f t="shared" si="1"/>
        <v>-21.523431537169902</v>
      </c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</row>
    <row r="38" spans="1:25" ht="18" customHeight="1">
      <c r="A38" s="311"/>
      <c r="B38" s="311"/>
      <c r="C38" s="8"/>
      <c r="D38" s="61" t="s">
        <v>35</v>
      </c>
      <c r="E38" s="54"/>
      <c r="F38" s="85">
        <v>28</v>
      </c>
      <c r="G38" s="86">
        <f t="shared" si="2"/>
        <v>0.011194044768183326</v>
      </c>
      <c r="H38" s="85">
        <v>0</v>
      </c>
      <c r="I38" s="281" t="e">
        <f t="shared" si="1"/>
        <v>#DIV/0!</v>
      </c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</row>
    <row r="39" spans="1:25" ht="18" customHeight="1">
      <c r="A39" s="311"/>
      <c r="B39" s="311"/>
      <c r="C39" s="6"/>
      <c r="D39" s="55" t="s">
        <v>36</v>
      </c>
      <c r="E39" s="56"/>
      <c r="F39" s="93">
        <v>0</v>
      </c>
      <c r="G39" s="94">
        <f t="shared" si="2"/>
        <v>0</v>
      </c>
      <c r="H39" s="93">
        <v>0</v>
      </c>
      <c r="I39" s="283" t="e">
        <f t="shared" si="1"/>
        <v>#DIV/0!</v>
      </c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</row>
    <row r="40" spans="1:25" ht="18" customHeight="1">
      <c r="A40" s="312"/>
      <c r="B40" s="312"/>
      <c r="C40" s="6" t="s">
        <v>18</v>
      </c>
      <c r="D40" s="7"/>
      <c r="E40" s="24"/>
      <c r="F40" s="96">
        <f>SUM(F23,F27,F34)</f>
        <v>250133</v>
      </c>
      <c r="G40" s="97">
        <f t="shared" si="2"/>
        <v>100</v>
      </c>
      <c r="H40" s="96">
        <f>SUM(H23,H27,H34)</f>
        <v>252674</v>
      </c>
      <c r="I40" s="284">
        <f t="shared" si="1"/>
        <v>-1.0056436356728482</v>
      </c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</row>
    <row r="41" ht="18" customHeight="1">
      <c r="A41" s="155" t="s">
        <v>19</v>
      </c>
    </row>
    <row r="42" ht="18" customHeight="1">
      <c r="A42" s="156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36" sqref="J36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2" t="s">
        <v>0</v>
      </c>
      <c r="B1" s="182"/>
      <c r="C1" s="76" t="s">
        <v>290</v>
      </c>
      <c r="D1" s="183"/>
      <c r="E1" s="183"/>
      <c r="AA1" s="1" t="str">
        <f>C1</f>
        <v>相模原市</v>
      </c>
      <c r="AB1" s="1" t="s">
        <v>134</v>
      </c>
      <c r="AC1" s="1" t="s">
        <v>135</v>
      </c>
      <c r="AD1" s="184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5">
        <f>I7</f>
        <v>257348</v>
      </c>
      <c r="AC2" s="185">
        <f>I9</f>
        <v>250133</v>
      </c>
      <c r="AD2" s="185">
        <f>I10</f>
        <v>7215</v>
      </c>
      <c r="AE2" s="185">
        <f>I11</f>
        <v>883</v>
      </c>
      <c r="AF2" s="185">
        <f>I12</f>
        <v>6332</v>
      </c>
      <c r="AG2" s="185">
        <f>I13</f>
        <v>-846</v>
      </c>
      <c r="AH2" s="1">
        <f>I14</f>
        <v>0</v>
      </c>
      <c r="AI2" s="185">
        <f>I15</f>
        <v>-9038</v>
      </c>
      <c r="AJ2" s="185">
        <f>I25</f>
        <v>141604</v>
      </c>
      <c r="AK2" s="186">
        <f>I26</f>
        <v>0.925</v>
      </c>
      <c r="AL2" s="187">
        <f>I27</f>
        <v>4.5</v>
      </c>
      <c r="AM2" s="187">
        <f>I28</f>
        <v>102.5</v>
      </c>
      <c r="AN2" s="187">
        <f>I29</f>
        <v>58.2</v>
      </c>
      <c r="AO2" s="187">
        <f>I33</f>
        <v>36.5</v>
      </c>
      <c r="AP2" s="185">
        <f>I16</f>
        <v>12303</v>
      </c>
      <c r="AQ2" s="185">
        <f>I17</f>
        <v>70857</v>
      </c>
      <c r="AR2" s="185">
        <f>I18</f>
        <v>259875</v>
      </c>
      <c r="AS2" s="188">
        <f>I21</f>
        <v>1.8892369577986223</v>
      </c>
    </row>
    <row r="3" spans="27:45" ht="13.5">
      <c r="AA3" s="1" t="s">
        <v>152</v>
      </c>
      <c r="AB3" s="185">
        <f>H7</f>
        <v>260490</v>
      </c>
      <c r="AC3" s="185">
        <f>H9</f>
        <v>252256</v>
      </c>
      <c r="AD3" s="185">
        <f>H10</f>
        <v>8233</v>
      </c>
      <c r="AE3" s="185">
        <f>H11</f>
        <v>1055</v>
      </c>
      <c r="AF3" s="185">
        <f>H12</f>
        <v>7178</v>
      </c>
      <c r="AG3" s="185">
        <f>H13</f>
        <v>353</v>
      </c>
      <c r="AH3" s="1">
        <f>H14</f>
        <v>0</v>
      </c>
      <c r="AI3" s="185">
        <f>H15</f>
        <v>-4734</v>
      </c>
      <c r="AJ3" s="185">
        <f>H25</f>
        <v>141599</v>
      </c>
      <c r="AK3" s="186">
        <f>H26</f>
        <v>0.934</v>
      </c>
      <c r="AL3" s="187">
        <f>H27</f>
        <v>5.1</v>
      </c>
      <c r="AM3" s="187">
        <f>H28</f>
        <v>98</v>
      </c>
      <c r="AN3" s="187">
        <f>H29</f>
        <v>55.6</v>
      </c>
      <c r="AO3" s="187">
        <f>H33</f>
        <v>37.9</v>
      </c>
      <c r="AP3" s="185">
        <f>H16</f>
        <v>11125</v>
      </c>
      <c r="AQ3" s="185">
        <f>H17</f>
        <v>67255</v>
      </c>
      <c r="AR3" s="185">
        <f>H18</f>
        <v>263701</v>
      </c>
      <c r="AS3" s="188">
        <f>H21</f>
        <v>1.9001818008983102</v>
      </c>
    </row>
    <row r="4" spans="1:44" ht="13.5">
      <c r="A4" s="21" t="s">
        <v>153</v>
      </c>
      <c r="AP4" s="185"/>
      <c r="AQ4" s="185"/>
      <c r="AR4" s="185"/>
    </row>
    <row r="5" ht="13.5">
      <c r="I5" s="189" t="s">
        <v>154</v>
      </c>
    </row>
    <row r="6" spans="1:9" s="176" customFormat="1" ht="29.25" customHeight="1">
      <c r="A6" s="190" t="s">
        <v>155</v>
      </c>
      <c r="B6" s="191"/>
      <c r="C6" s="191"/>
      <c r="D6" s="192"/>
      <c r="E6" s="167" t="s">
        <v>272</v>
      </c>
      <c r="F6" s="167" t="s">
        <v>273</v>
      </c>
      <c r="G6" s="167" t="s">
        <v>275</v>
      </c>
      <c r="H6" s="167" t="s">
        <v>276</v>
      </c>
      <c r="I6" s="167" t="s">
        <v>283</v>
      </c>
    </row>
    <row r="7" spans="1:9" ht="27" customHeight="1">
      <c r="A7" s="310" t="s">
        <v>156</v>
      </c>
      <c r="B7" s="47" t="s">
        <v>157</v>
      </c>
      <c r="C7" s="48"/>
      <c r="D7" s="99" t="s">
        <v>158</v>
      </c>
      <c r="E7" s="193">
        <v>257075</v>
      </c>
      <c r="F7" s="193">
        <v>254861</v>
      </c>
      <c r="G7" s="193">
        <v>260747</v>
      </c>
      <c r="H7" s="193">
        <v>260490</v>
      </c>
      <c r="I7" s="193">
        <v>257348</v>
      </c>
    </row>
    <row r="8" spans="1:9" ht="27" customHeight="1">
      <c r="A8" s="311"/>
      <c r="B8" s="26"/>
      <c r="C8" s="61" t="s">
        <v>159</v>
      </c>
      <c r="D8" s="100" t="s">
        <v>38</v>
      </c>
      <c r="E8" s="194">
        <v>122355</v>
      </c>
      <c r="F8" s="194">
        <v>132011</v>
      </c>
      <c r="G8" s="194">
        <v>136029</v>
      </c>
      <c r="H8" s="195">
        <v>168316</v>
      </c>
      <c r="I8" s="195">
        <v>168549</v>
      </c>
    </row>
    <row r="9" spans="1:9" ht="27" customHeight="1">
      <c r="A9" s="311"/>
      <c r="B9" s="52" t="s">
        <v>160</v>
      </c>
      <c r="C9" s="53"/>
      <c r="D9" s="101"/>
      <c r="E9" s="196">
        <v>249395</v>
      </c>
      <c r="F9" s="196">
        <v>246417</v>
      </c>
      <c r="G9" s="196">
        <v>252652</v>
      </c>
      <c r="H9" s="197">
        <v>252256</v>
      </c>
      <c r="I9" s="197">
        <v>250133</v>
      </c>
    </row>
    <row r="10" spans="1:9" ht="27" customHeight="1">
      <c r="A10" s="311"/>
      <c r="B10" s="52" t="s">
        <v>161</v>
      </c>
      <c r="C10" s="53"/>
      <c r="D10" s="101"/>
      <c r="E10" s="196">
        <v>7680</v>
      </c>
      <c r="F10" s="196">
        <v>8444</v>
      </c>
      <c r="G10" s="196">
        <v>8094</v>
      </c>
      <c r="H10" s="197">
        <v>8233</v>
      </c>
      <c r="I10" s="197">
        <f>I7-I9</f>
        <v>7215</v>
      </c>
    </row>
    <row r="11" spans="1:9" ht="27" customHeight="1">
      <c r="A11" s="311"/>
      <c r="B11" s="52" t="s">
        <v>162</v>
      </c>
      <c r="C11" s="53"/>
      <c r="D11" s="101"/>
      <c r="E11" s="196">
        <v>1379</v>
      </c>
      <c r="F11" s="196">
        <v>1567</v>
      </c>
      <c r="G11" s="196">
        <v>1269</v>
      </c>
      <c r="H11" s="197">
        <v>1055</v>
      </c>
      <c r="I11" s="197">
        <v>883</v>
      </c>
    </row>
    <row r="12" spans="1:9" ht="27" customHeight="1">
      <c r="A12" s="311"/>
      <c r="B12" s="52" t="s">
        <v>163</v>
      </c>
      <c r="C12" s="53"/>
      <c r="D12" s="101"/>
      <c r="E12" s="196">
        <v>6301</v>
      </c>
      <c r="F12" s="196">
        <v>6877</v>
      </c>
      <c r="G12" s="196">
        <v>6825</v>
      </c>
      <c r="H12" s="197">
        <v>7178</v>
      </c>
      <c r="I12" s="197">
        <v>6332</v>
      </c>
    </row>
    <row r="13" spans="1:9" ht="27" customHeight="1">
      <c r="A13" s="311"/>
      <c r="B13" s="52" t="s">
        <v>164</v>
      </c>
      <c r="C13" s="53"/>
      <c r="D13" s="107"/>
      <c r="E13" s="198">
        <v>767</v>
      </c>
      <c r="F13" s="198">
        <v>576</v>
      </c>
      <c r="G13" s="198">
        <v>-52</v>
      </c>
      <c r="H13" s="199">
        <v>353</v>
      </c>
      <c r="I13" s="199">
        <v>-846</v>
      </c>
    </row>
    <row r="14" spans="1:9" ht="27" customHeight="1">
      <c r="A14" s="311"/>
      <c r="B14" s="111" t="s">
        <v>165</v>
      </c>
      <c r="C14" s="68"/>
      <c r="D14" s="107"/>
      <c r="E14" s="198">
        <v>0</v>
      </c>
      <c r="F14" s="198">
        <v>0</v>
      </c>
      <c r="G14" s="198">
        <v>0</v>
      </c>
      <c r="H14" s="199">
        <v>0</v>
      </c>
      <c r="I14" s="199">
        <v>0</v>
      </c>
    </row>
    <row r="15" spans="1:9" ht="27" customHeight="1">
      <c r="A15" s="311"/>
      <c r="B15" s="57" t="s">
        <v>166</v>
      </c>
      <c r="C15" s="58"/>
      <c r="D15" s="200"/>
      <c r="E15" s="201">
        <v>-2126</v>
      </c>
      <c r="F15" s="201">
        <v>-2112</v>
      </c>
      <c r="G15" s="201">
        <v>-5102</v>
      </c>
      <c r="H15" s="202">
        <v>-4734</v>
      </c>
      <c r="I15" s="202">
        <v>-9038</v>
      </c>
    </row>
    <row r="16" spans="1:9" ht="27" customHeight="1">
      <c r="A16" s="311"/>
      <c r="B16" s="203" t="s">
        <v>167</v>
      </c>
      <c r="C16" s="204"/>
      <c r="D16" s="205" t="s">
        <v>39</v>
      </c>
      <c r="E16" s="206">
        <v>17748</v>
      </c>
      <c r="F16" s="206">
        <v>19124</v>
      </c>
      <c r="G16" s="206">
        <v>17528</v>
      </c>
      <c r="H16" s="207">
        <v>11125</v>
      </c>
      <c r="I16" s="207">
        <v>12303</v>
      </c>
    </row>
    <row r="17" spans="1:9" ht="27" customHeight="1">
      <c r="A17" s="311"/>
      <c r="B17" s="52" t="s">
        <v>168</v>
      </c>
      <c r="C17" s="53"/>
      <c r="D17" s="100" t="s">
        <v>40</v>
      </c>
      <c r="E17" s="196">
        <v>54414</v>
      </c>
      <c r="F17" s="196">
        <v>61850</v>
      </c>
      <c r="G17" s="196">
        <v>59679</v>
      </c>
      <c r="H17" s="197">
        <v>67255</v>
      </c>
      <c r="I17" s="197">
        <v>70857</v>
      </c>
    </row>
    <row r="18" spans="1:9" ht="27" customHeight="1">
      <c r="A18" s="311"/>
      <c r="B18" s="52" t="s">
        <v>169</v>
      </c>
      <c r="C18" s="53"/>
      <c r="D18" s="100" t="s">
        <v>41</v>
      </c>
      <c r="E18" s="196">
        <v>240595</v>
      </c>
      <c r="F18" s="196">
        <v>249613</v>
      </c>
      <c r="G18" s="196">
        <v>261081</v>
      </c>
      <c r="H18" s="197">
        <v>263701</v>
      </c>
      <c r="I18" s="197">
        <v>259875</v>
      </c>
    </row>
    <row r="19" spans="1:9" ht="27" customHeight="1">
      <c r="A19" s="311"/>
      <c r="B19" s="52" t="s">
        <v>170</v>
      </c>
      <c r="C19" s="53"/>
      <c r="D19" s="100" t="s">
        <v>171</v>
      </c>
      <c r="E19" s="196">
        <f>E17+E18-E16</f>
        <v>277261</v>
      </c>
      <c r="F19" s="196">
        <f>F17+F18-F16</f>
        <v>292339</v>
      </c>
      <c r="G19" s="196">
        <f>G17+G18-G16</f>
        <v>303232</v>
      </c>
      <c r="H19" s="196">
        <f>H17+H18-H16</f>
        <v>319831</v>
      </c>
      <c r="I19" s="196">
        <f>I17+I18-I16</f>
        <v>318429</v>
      </c>
    </row>
    <row r="20" spans="1:9" ht="27" customHeight="1">
      <c r="A20" s="311"/>
      <c r="B20" s="52" t="s">
        <v>172</v>
      </c>
      <c r="C20" s="53"/>
      <c r="D20" s="101" t="s">
        <v>173</v>
      </c>
      <c r="E20" s="208">
        <f>E18/E8</f>
        <v>1.9663683543786523</v>
      </c>
      <c r="F20" s="208">
        <f>F18/F8</f>
        <v>1.8908500049238322</v>
      </c>
      <c r="G20" s="208">
        <f>G18/G8</f>
        <v>1.9193039719471583</v>
      </c>
      <c r="H20" s="208">
        <f>H18/H8</f>
        <v>1.566701917821241</v>
      </c>
      <c r="I20" s="208">
        <f>I18/I8</f>
        <v>1.5418364985849813</v>
      </c>
    </row>
    <row r="21" spans="1:9" ht="27" customHeight="1">
      <c r="A21" s="311"/>
      <c r="B21" s="52" t="s">
        <v>174</v>
      </c>
      <c r="C21" s="53"/>
      <c r="D21" s="101" t="s">
        <v>175</v>
      </c>
      <c r="E21" s="208">
        <f>E19/E8</f>
        <v>2.2660373503330473</v>
      </c>
      <c r="F21" s="208">
        <f>F19/F8</f>
        <v>2.214504851868405</v>
      </c>
      <c r="G21" s="208">
        <f>G19/G8</f>
        <v>2.2291717207360193</v>
      </c>
      <c r="H21" s="208">
        <f>H19/H8</f>
        <v>1.9001818008983102</v>
      </c>
      <c r="I21" s="208">
        <f>I19/I8</f>
        <v>1.8892369577986223</v>
      </c>
    </row>
    <row r="22" spans="1:9" ht="27" customHeight="1">
      <c r="A22" s="311"/>
      <c r="B22" s="52" t="s">
        <v>176</v>
      </c>
      <c r="C22" s="53"/>
      <c r="D22" s="101" t="s">
        <v>177</v>
      </c>
      <c r="E22" s="196">
        <f>E18/E24*1000000</f>
        <v>335314.2277368885</v>
      </c>
      <c r="F22" s="196">
        <f>F18/F24*1000000</f>
        <v>347882.50099997077</v>
      </c>
      <c r="G22" s="196">
        <f>G18/G24*1000000</f>
        <v>363865.3084718078</v>
      </c>
      <c r="H22" s="196">
        <f>H18/H24*1000000</f>
        <v>365855.04592247284</v>
      </c>
      <c r="I22" s="196">
        <f>I18/I24*1000000</f>
        <v>360546.90751685674</v>
      </c>
    </row>
    <row r="23" spans="1:9" ht="27" customHeight="1">
      <c r="A23" s="311"/>
      <c r="B23" s="52" t="s">
        <v>178</v>
      </c>
      <c r="C23" s="53"/>
      <c r="D23" s="101" t="s">
        <v>179</v>
      </c>
      <c r="E23" s="196">
        <f>E19/E24*1000000</f>
        <v>386415.1711239114</v>
      </c>
      <c r="F23" s="196">
        <f>F19/F24*1000000</f>
        <v>407429.1902257913</v>
      </c>
      <c r="G23" s="196">
        <f>G19/G24*1000000</f>
        <v>422610.62742414506</v>
      </c>
      <c r="H23" s="196">
        <f>H19/H24*1000000</f>
        <v>443729.0157884514</v>
      </c>
      <c r="I23" s="196">
        <f>I19/I24*1000000</f>
        <v>441783.9007741613</v>
      </c>
    </row>
    <row r="24" spans="1:9" ht="27" customHeight="1">
      <c r="A24" s="311"/>
      <c r="B24" s="209" t="s">
        <v>180</v>
      </c>
      <c r="C24" s="210"/>
      <c r="D24" s="211" t="s">
        <v>181</v>
      </c>
      <c r="E24" s="201">
        <v>717521</v>
      </c>
      <c r="F24" s="201">
        <v>717521</v>
      </c>
      <c r="G24" s="201">
        <v>717521</v>
      </c>
      <c r="H24" s="202">
        <v>720780</v>
      </c>
      <c r="I24" s="202">
        <f>H24</f>
        <v>720780</v>
      </c>
    </row>
    <row r="25" spans="1:9" ht="27" customHeight="1">
      <c r="A25" s="311"/>
      <c r="B25" s="11" t="s">
        <v>182</v>
      </c>
      <c r="C25" s="212"/>
      <c r="D25" s="213"/>
      <c r="E25" s="194">
        <v>134196</v>
      </c>
      <c r="F25" s="194">
        <v>136774</v>
      </c>
      <c r="G25" s="194">
        <v>138405</v>
      </c>
      <c r="H25" s="214">
        <v>141599</v>
      </c>
      <c r="I25" s="214">
        <v>141604</v>
      </c>
    </row>
    <row r="26" spans="1:9" ht="27" customHeight="1">
      <c r="A26" s="311"/>
      <c r="B26" s="215" t="s">
        <v>183</v>
      </c>
      <c r="C26" s="216"/>
      <c r="D26" s="217"/>
      <c r="E26" s="218">
        <v>0.955</v>
      </c>
      <c r="F26" s="218">
        <v>0.947</v>
      </c>
      <c r="G26" s="218">
        <v>0.941</v>
      </c>
      <c r="H26" s="219">
        <v>0.934</v>
      </c>
      <c r="I26" s="219">
        <v>0.925</v>
      </c>
    </row>
    <row r="27" spans="1:9" ht="27" customHeight="1">
      <c r="A27" s="311"/>
      <c r="B27" s="215" t="s">
        <v>184</v>
      </c>
      <c r="C27" s="216"/>
      <c r="D27" s="217"/>
      <c r="E27" s="220">
        <v>4.7</v>
      </c>
      <c r="F27" s="220">
        <v>5</v>
      </c>
      <c r="G27" s="220">
        <v>4.9</v>
      </c>
      <c r="H27" s="221">
        <v>5.1</v>
      </c>
      <c r="I27" s="221">
        <v>4.5</v>
      </c>
    </row>
    <row r="28" spans="1:9" ht="27" customHeight="1">
      <c r="A28" s="311"/>
      <c r="B28" s="215" t="s">
        <v>185</v>
      </c>
      <c r="C28" s="216"/>
      <c r="D28" s="217"/>
      <c r="E28" s="220">
        <v>95.4</v>
      </c>
      <c r="F28" s="220">
        <v>97</v>
      </c>
      <c r="G28" s="220">
        <v>98.1</v>
      </c>
      <c r="H28" s="221">
        <v>98</v>
      </c>
      <c r="I28" s="221">
        <v>102.5</v>
      </c>
    </row>
    <row r="29" spans="1:9" ht="27" customHeight="1">
      <c r="A29" s="311"/>
      <c r="B29" s="222" t="s">
        <v>186</v>
      </c>
      <c r="C29" s="223"/>
      <c r="D29" s="224"/>
      <c r="E29" s="225">
        <v>55.5</v>
      </c>
      <c r="F29" s="225">
        <v>57.4</v>
      </c>
      <c r="G29" s="225">
        <v>56.4</v>
      </c>
      <c r="H29" s="226">
        <v>55.6</v>
      </c>
      <c r="I29" s="226">
        <v>58.2</v>
      </c>
    </row>
    <row r="30" spans="1:9" ht="27" customHeight="1">
      <c r="A30" s="311"/>
      <c r="B30" s="310" t="s">
        <v>187</v>
      </c>
      <c r="C30" s="20" t="s">
        <v>188</v>
      </c>
      <c r="D30" s="227"/>
      <c r="E30" s="228">
        <v>0</v>
      </c>
      <c r="F30" s="228">
        <v>0</v>
      </c>
      <c r="G30" s="228">
        <v>0</v>
      </c>
      <c r="H30" s="229">
        <v>0</v>
      </c>
      <c r="I30" s="288">
        <v>0</v>
      </c>
    </row>
    <row r="31" spans="1:9" ht="27" customHeight="1">
      <c r="A31" s="311"/>
      <c r="B31" s="311"/>
      <c r="C31" s="215" t="s">
        <v>189</v>
      </c>
      <c r="D31" s="217"/>
      <c r="E31" s="220">
        <v>0</v>
      </c>
      <c r="F31" s="220">
        <v>0</v>
      </c>
      <c r="G31" s="220">
        <v>0</v>
      </c>
      <c r="H31" s="221">
        <v>0</v>
      </c>
      <c r="I31" s="221">
        <v>0</v>
      </c>
    </row>
    <row r="32" spans="1:9" ht="27" customHeight="1">
      <c r="A32" s="311"/>
      <c r="B32" s="311"/>
      <c r="C32" s="215" t="s">
        <v>190</v>
      </c>
      <c r="D32" s="217"/>
      <c r="E32" s="220">
        <v>3.8</v>
      </c>
      <c r="F32" s="220">
        <v>3.9</v>
      </c>
      <c r="G32" s="220">
        <v>3.4</v>
      </c>
      <c r="H32" s="221">
        <v>3.2</v>
      </c>
      <c r="I32" s="221">
        <v>2.9</v>
      </c>
    </row>
    <row r="33" spans="1:9" ht="27" customHeight="1">
      <c r="A33" s="312"/>
      <c r="B33" s="312"/>
      <c r="C33" s="222" t="s">
        <v>191</v>
      </c>
      <c r="D33" s="224"/>
      <c r="E33" s="225">
        <v>43.2</v>
      </c>
      <c r="F33" s="225">
        <v>39.8</v>
      </c>
      <c r="G33" s="225">
        <v>40.2</v>
      </c>
      <c r="H33" s="230">
        <v>37.9</v>
      </c>
      <c r="I33" s="230">
        <v>36.5</v>
      </c>
    </row>
    <row r="34" spans="1:9" ht="27" customHeight="1">
      <c r="A34" s="1" t="s">
        <v>284</v>
      </c>
      <c r="B34" s="14"/>
      <c r="C34" s="14"/>
      <c r="D34" s="14"/>
      <c r="E34" s="231"/>
      <c r="F34" s="231"/>
      <c r="G34" s="231"/>
      <c r="H34" s="231"/>
      <c r="I34" s="232"/>
    </row>
    <row r="35" ht="27" customHeight="1">
      <c r="A35" s="27" t="s">
        <v>192</v>
      </c>
    </row>
    <row r="36" ht="13.5">
      <c r="A36" s="233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H36" sqref="H36"/>
      <selection pane="topRight" activeCell="H36" sqref="H36"/>
      <selection pane="bottomLeft" activeCell="H36" sqref="H36"/>
      <selection pane="bottomRight" activeCell="G4" sqref="G4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6" t="s">
        <v>290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285</v>
      </c>
      <c r="B5" s="37"/>
      <c r="C5" s="37"/>
      <c r="D5" s="37"/>
      <c r="K5" s="46"/>
      <c r="O5" s="46" t="s">
        <v>44</v>
      </c>
    </row>
    <row r="6" spans="1:15" ht="15.75" customHeight="1">
      <c r="A6" s="319" t="s">
        <v>45</v>
      </c>
      <c r="B6" s="320"/>
      <c r="C6" s="320"/>
      <c r="D6" s="320"/>
      <c r="E6" s="321"/>
      <c r="F6" s="349"/>
      <c r="G6" s="350"/>
      <c r="H6" s="349"/>
      <c r="I6" s="350"/>
      <c r="J6" s="349"/>
      <c r="K6" s="350"/>
      <c r="L6" s="349"/>
      <c r="M6" s="350"/>
      <c r="N6" s="349"/>
      <c r="O6" s="350"/>
    </row>
    <row r="7" spans="1:15" ht="15.75" customHeight="1">
      <c r="A7" s="322"/>
      <c r="B7" s="323"/>
      <c r="C7" s="323"/>
      <c r="D7" s="323"/>
      <c r="E7" s="324"/>
      <c r="F7" s="175" t="s">
        <v>286</v>
      </c>
      <c r="G7" s="51" t="s">
        <v>1</v>
      </c>
      <c r="H7" s="175" t="s">
        <v>286</v>
      </c>
      <c r="I7" s="51" t="s">
        <v>1</v>
      </c>
      <c r="J7" s="175" t="s">
        <v>286</v>
      </c>
      <c r="K7" s="51" t="s">
        <v>1</v>
      </c>
      <c r="L7" s="175" t="s">
        <v>286</v>
      </c>
      <c r="M7" s="51" t="s">
        <v>1</v>
      </c>
      <c r="N7" s="175" t="s">
        <v>286</v>
      </c>
      <c r="O7" s="286" t="s">
        <v>1</v>
      </c>
    </row>
    <row r="8" spans="1:25" ht="15.75" customHeight="1">
      <c r="A8" s="325" t="s">
        <v>84</v>
      </c>
      <c r="B8" s="47" t="s">
        <v>46</v>
      </c>
      <c r="C8" s="48"/>
      <c r="D8" s="48"/>
      <c r="E8" s="99" t="s">
        <v>37</v>
      </c>
      <c r="F8" s="112">
        <v>15840</v>
      </c>
      <c r="G8" s="112">
        <v>15311</v>
      </c>
      <c r="H8" s="112"/>
      <c r="I8" s="113"/>
      <c r="J8" s="112"/>
      <c r="K8" s="114"/>
      <c r="L8" s="112"/>
      <c r="M8" s="113"/>
      <c r="N8" s="112"/>
      <c r="O8" s="114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26"/>
      <c r="B9" s="14"/>
      <c r="C9" s="61" t="s">
        <v>47</v>
      </c>
      <c r="D9" s="53"/>
      <c r="E9" s="100" t="s">
        <v>38</v>
      </c>
      <c r="F9" s="115">
        <v>15530</v>
      </c>
      <c r="G9" s="115">
        <v>14955</v>
      </c>
      <c r="H9" s="115"/>
      <c r="I9" s="117"/>
      <c r="J9" s="115"/>
      <c r="K9" s="118"/>
      <c r="L9" s="115"/>
      <c r="M9" s="117"/>
      <c r="N9" s="115"/>
      <c r="O9" s="118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26"/>
      <c r="B10" s="11"/>
      <c r="C10" s="61" t="s">
        <v>48</v>
      </c>
      <c r="D10" s="53"/>
      <c r="E10" s="100" t="s">
        <v>39</v>
      </c>
      <c r="F10" s="115">
        <v>310</v>
      </c>
      <c r="G10" s="115">
        <v>356</v>
      </c>
      <c r="H10" s="115"/>
      <c r="I10" s="117"/>
      <c r="J10" s="119"/>
      <c r="K10" s="120"/>
      <c r="L10" s="115"/>
      <c r="M10" s="117"/>
      <c r="N10" s="115"/>
      <c r="O10" s="118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26"/>
      <c r="B11" s="66" t="s">
        <v>49</v>
      </c>
      <c r="C11" s="67"/>
      <c r="D11" s="67"/>
      <c r="E11" s="102" t="s">
        <v>40</v>
      </c>
      <c r="F11" s="121">
        <v>15227</v>
      </c>
      <c r="G11" s="121">
        <v>15019</v>
      </c>
      <c r="H11" s="121"/>
      <c r="I11" s="123"/>
      <c r="J11" s="121"/>
      <c r="K11" s="124"/>
      <c r="L11" s="121"/>
      <c r="M11" s="123"/>
      <c r="N11" s="121"/>
      <c r="O11" s="124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26"/>
      <c r="B12" s="8"/>
      <c r="C12" s="61" t="s">
        <v>50</v>
      </c>
      <c r="D12" s="53"/>
      <c r="E12" s="100" t="s">
        <v>41</v>
      </c>
      <c r="F12" s="115">
        <v>15227</v>
      </c>
      <c r="G12" s="115">
        <v>14969</v>
      </c>
      <c r="H12" s="121"/>
      <c r="I12" s="117"/>
      <c r="J12" s="121"/>
      <c r="K12" s="118"/>
      <c r="L12" s="115"/>
      <c r="M12" s="117"/>
      <c r="N12" s="115"/>
      <c r="O12" s="118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26"/>
      <c r="B13" s="14"/>
      <c r="C13" s="50" t="s">
        <v>51</v>
      </c>
      <c r="D13" s="68"/>
      <c r="E13" s="103" t="s">
        <v>42</v>
      </c>
      <c r="F13" s="125">
        <v>0</v>
      </c>
      <c r="G13" s="125">
        <v>50</v>
      </c>
      <c r="H13" s="119"/>
      <c r="I13" s="120"/>
      <c r="J13" s="119"/>
      <c r="K13" s="120"/>
      <c r="L13" s="125"/>
      <c r="M13" s="127"/>
      <c r="N13" s="125"/>
      <c r="O13" s="128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26"/>
      <c r="B14" s="52" t="s">
        <v>52</v>
      </c>
      <c r="C14" s="53"/>
      <c r="D14" s="53"/>
      <c r="E14" s="100" t="s">
        <v>194</v>
      </c>
      <c r="F14" s="159">
        <f>F9-F12</f>
        <v>303</v>
      </c>
      <c r="G14" s="159">
        <f>G9-G12</f>
        <v>-14</v>
      </c>
      <c r="H14" s="159">
        <f aca="true" t="shared" si="0" ref="H14:O15">H9-H12</f>
        <v>0</v>
      </c>
      <c r="I14" s="148">
        <f t="shared" si="0"/>
        <v>0</v>
      </c>
      <c r="J14" s="159">
        <f t="shared" si="0"/>
        <v>0</v>
      </c>
      <c r="K14" s="148">
        <f t="shared" si="0"/>
        <v>0</v>
      </c>
      <c r="L14" s="159">
        <f t="shared" si="0"/>
        <v>0</v>
      </c>
      <c r="M14" s="148">
        <f t="shared" si="0"/>
        <v>0</v>
      </c>
      <c r="N14" s="159">
        <f t="shared" si="0"/>
        <v>0</v>
      </c>
      <c r="O14" s="148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26"/>
      <c r="B15" s="52" t="s">
        <v>53</v>
      </c>
      <c r="C15" s="53"/>
      <c r="D15" s="53"/>
      <c r="E15" s="100" t="s">
        <v>195</v>
      </c>
      <c r="F15" s="159">
        <f>F10-F13</f>
        <v>310</v>
      </c>
      <c r="G15" s="159">
        <f>G10-G13</f>
        <v>306</v>
      </c>
      <c r="H15" s="159">
        <f t="shared" si="0"/>
        <v>0</v>
      </c>
      <c r="I15" s="148">
        <f t="shared" si="0"/>
        <v>0</v>
      </c>
      <c r="J15" s="159">
        <f t="shared" si="0"/>
        <v>0</v>
      </c>
      <c r="K15" s="148">
        <f t="shared" si="0"/>
        <v>0</v>
      </c>
      <c r="L15" s="159">
        <f t="shared" si="0"/>
        <v>0</v>
      </c>
      <c r="M15" s="148">
        <f t="shared" si="0"/>
        <v>0</v>
      </c>
      <c r="N15" s="159">
        <f t="shared" si="0"/>
        <v>0</v>
      </c>
      <c r="O15" s="148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26"/>
      <c r="B16" s="52" t="s">
        <v>54</v>
      </c>
      <c r="C16" s="53"/>
      <c r="D16" s="53"/>
      <c r="E16" s="100" t="s">
        <v>196</v>
      </c>
      <c r="F16" s="159">
        <f>F8-F11</f>
        <v>613</v>
      </c>
      <c r="G16" s="159">
        <f>G8-G11</f>
        <v>292</v>
      </c>
      <c r="H16" s="159">
        <f aca="true" t="shared" si="1" ref="H16:O16">H8-H11</f>
        <v>0</v>
      </c>
      <c r="I16" s="148">
        <f t="shared" si="1"/>
        <v>0</v>
      </c>
      <c r="J16" s="159">
        <f t="shared" si="1"/>
        <v>0</v>
      </c>
      <c r="K16" s="148">
        <f t="shared" si="1"/>
        <v>0</v>
      </c>
      <c r="L16" s="159">
        <f t="shared" si="1"/>
        <v>0</v>
      </c>
      <c r="M16" s="148">
        <f t="shared" si="1"/>
        <v>0</v>
      </c>
      <c r="N16" s="159">
        <f t="shared" si="1"/>
        <v>0</v>
      </c>
      <c r="O16" s="148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26"/>
      <c r="B17" s="52" t="s">
        <v>55</v>
      </c>
      <c r="C17" s="53"/>
      <c r="D17" s="53"/>
      <c r="E17" s="43"/>
      <c r="F17" s="235">
        <v>0</v>
      </c>
      <c r="G17" s="235">
        <v>0</v>
      </c>
      <c r="H17" s="119"/>
      <c r="I17" s="120"/>
      <c r="J17" s="115"/>
      <c r="K17" s="118"/>
      <c r="L17" s="115"/>
      <c r="M17" s="117"/>
      <c r="N17" s="119"/>
      <c r="O17" s="129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27"/>
      <c r="B18" s="59" t="s">
        <v>56</v>
      </c>
      <c r="C18" s="37"/>
      <c r="D18" s="37"/>
      <c r="E18" s="15"/>
      <c r="F18" s="160">
        <v>0</v>
      </c>
      <c r="G18" s="160">
        <v>0</v>
      </c>
      <c r="H18" s="130"/>
      <c r="I18" s="131"/>
      <c r="J18" s="130"/>
      <c r="K18" s="131"/>
      <c r="L18" s="130"/>
      <c r="M18" s="131"/>
      <c r="N18" s="130"/>
      <c r="O18" s="132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26" t="s">
        <v>85</v>
      </c>
      <c r="B19" s="66" t="s">
        <v>57</v>
      </c>
      <c r="C19" s="69"/>
      <c r="D19" s="69"/>
      <c r="E19" s="104"/>
      <c r="F19" s="161">
        <v>6377</v>
      </c>
      <c r="G19" s="161">
        <v>6428</v>
      </c>
      <c r="H19" s="133"/>
      <c r="I19" s="135"/>
      <c r="J19" s="133"/>
      <c r="K19" s="136"/>
      <c r="L19" s="133"/>
      <c r="M19" s="135"/>
      <c r="N19" s="133"/>
      <c r="O19" s="136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26"/>
      <c r="B20" s="13"/>
      <c r="C20" s="61" t="s">
        <v>58</v>
      </c>
      <c r="D20" s="53"/>
      <c r="E20" s="100"/>
      <c r="F20" s="159">
        <v>2500</v>
      </c>
      <c r="G20" s="159">
        <v>2279</v>
      </c>
      <c r="H20" s="115"/>
      <c r="I20" s="117"/>
      <c r="J20" s="115"/>
      <c r="K20" s="120"/>
      <c r="L20" s="115"/>
      <c r="M20" s="117"/>
      <c r="N20" s="115"/>
      <c r="O20" s="118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26"/>
      <c r="B21" s="26" t="s">
        <v>59</v>
      </c>
      <c r="C21" s="67"/>
      <c r="D21" s="67"/>
      <c r="E21" s="102" t="s">
        <v>197</v>
      </c>
      <c r="F21" s="162">
        <v>5660</v>
      </c>
      <c r="G21" s="162">
        <v>6128</v>
      </c>
      <c r="H21" s="121"/>
      <c r="I21" s="123"/>
      <c r="J21" s="121"/>
      <c r="K21" s="124"/>
      <c r="L21" s="121"/>
      <c r="M21" s="123"/>
      <c r="N21" s="121"/>
      <c r="O21" s="124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26"/>
      <c r="B22" s="66" t="s">
        <v>60</v>
      </c>
      <c r="C22" s="69"/>
      <c r="D22" s="69"/>
      <c r="E22" s="104" t="s">
        <v>198</v>
      </c>
      <c r="F22" s="161">
        <v>10285</v>
      </c>
      <c r="G22" s="161">
        <v>10574</v>
      </c>
      <c r="H22" s="133"/>
      <c r="I22" s="135"/>
      <c r="J22" s="133"/>
      <c r="K22" s="136"/>
      <c r="L22" s="133"/>
      <c r="M22" s="135"/>
      <c r="N22" s="133"/>
      <c r="O22" s="136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26"/>
      <c r="B23" s="8" t="s">
        <v>61</v>
      </c>
      <c r="C23" s="50" t="s">
        <v>62</v>
      </c>
      <c r="D23" s="68"/>
      <c r="E23" s="103"/>
      <c r="F23" s="158">
        <v>7042</v>
      </c>
      <c r="G23" s="158">
        <v>6901</v>
      </c>
      <c r="H23" s="125"/>
      <c r="I23" s="127"/>
      <c r="J23" s="125"/>
      <c r="K23" s="128"/>
      <c r="L23" s="125"/>
      <c r="M23" s="127"/>
      <c r="N23" s="125"/>
      <c r="O23" s="128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26"/>
      <c r="B24" s="52" t="s">
        <v>199</v>
      </c>
      <c r="C24" s="53"/>
      <c r="D24" s="53"/>
      <c r="E24" s="100" t="s">
        <v>200</v>
      </c>
      <c r="F24" s="159">
        <f>F21-F22</f>
        <v>-4625</v>
      </c>
      <c r="G24" s="159">
        <f>G21-G22</f>
        <v>-4446</v>
      </c>
      <c r="H24" s="159">
        <f aca="true" t="shared" si="2" ref="H24:O24">H21-H22</f>
        <v>0</v>
      </c>
      <c r="I24" s="148">
        <f t="shared" si="2"/>
        <v>0</v>
      </c>
      <c r="J24" s="159">
        <f t="shared" si="2"/>
        <v>0</v>
      </c>
      <c r="K24" s="148">
        <f t="shared" si="2"/>
        <v>0</v>
      </c>
      <c r="L24" s="159">
        <f t="shared" si="2"/>
        <v>0</v>
      </c>
      <c r="M24" s="148">
        <f t="shared" si="2"/>
        <v>0</v>
      </c>
      <c r="N24" s="159">
        <f t="shared" si="2"/>
        <v>0</v>
      </c>
      <c r="O24" s="148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26"/>
      <c r="B25" s="111" t="s">
        <v>63</v>
      </c>
      <c r="C25" s="68"/>
      <c r="D25" s="68"/>
      <c r="E25" s="328" t="s">
        <v>201</v>
      </c>
      <c r="F25" s="347">
        <v>4175</v>
      </c>
      <c r="G25" s="347">
        <v>4446</v>
      </c>
      <c r="H25" s="334"/>
      <c r="I25" s="330"/>
      <c r="J25" s="334"/>
      <c r="K25" s="330"/>
      <c r="L25" s="334"/>
      <c r="M25" s="330"/>
      <c r="N25" s="334"/>
      <c r="O25" s="330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26"/>
      <c r="B26" s="26" t="s">
        <v>64</v>
      </c>
      <c r="C26" s="67"/>
      <c r="D26" s="67"/>
      <c r="E26" s="329"/>
      <c r="F26" s="348"/>
      <c r="G26" s="348">
        <v>0</v>
      </c>
      <c r="H26" s="335"/>
      <c r="I26" s="331"/>
      <c r="J26" s="335"/>
      <c r="K26" s="331"/>
      <c r="L26" s="335"/>
      <c r="M26" s="331"/>
      <c r="N26" s="335"/>
      <c r="O26" s="33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27"/>
      <c r="B27" s="59" t="s">
        <v>202</v>
      </c>
      <c r="C27" s="37"/>
      <c r="D27" s="37"/>
      <c r="E27" s="105" t="s">
        <v>203</v>
      </c>
      <c r="F27" s="163">
        <f>F24+F25</f>
        <v>-450</v>
      </c>
      <c r="G27" s="163">
        <f>G24+G25</f>
        <v>0</v>
      </c>
      <c r="H27" s="163">
        <f aca="true" t="shared" si="3" ref="H27:O27">H24+H25</f>
        <v>0</v>
      </c>
      <c r="I27" s="149">
        <f t="shared" si="3"/>
        <v>0</v>
      </c>
      <c r="J27" s="163">
        <f t="shared" si="3"/>
        <v>0</v>
      </c>
      <c r="K27" s="149">
        <f t="shared" si="3"/>
        <v>0</v>
      </c>
      <c r="L27" s="163">
        <f t="shared" si="3"/>
        <v>0</v>
      </c>
      <c r="M27" s="149">
        <f t="shared" si="3"/>
        <v>0</v>
      </c>
      <c r="N27" s="163">
        <f t="shared" si="3"/>
        <v>0</v>
      </c>
      <c r="O27" s="149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41" t="s">
        <v>65</v>
      </c>
      <c r="B30" s="342"/>
      <c r="C30" s="342"/>
      <c r="D30" s="342"/>
      <c r="E30" s="343"/>
      <c r="F30" s="351" t="s">
        <v>294</v>
      </c>
      <c r="G30" s="352"/>
      <c r="H30" s="351" t="s">
        <v>295</v>
      </c>
      <c r="I30" s="352"/>
      <c r="J30" s="351"/>
      <c r="K30" s="352"/>
      <c r="L30" s="351"/>
      <c r="M30" s="352"/>
      <c r="N30" s="351"/>
      <c r="O30" s="352"/>
      <c r="P30" s="146"/>
      <c r="Q30" s="72"/>
      <c r="R30" s="146"/>
      <c r="S30" s="72"/>
      <c r="T30" s="146"/>
      <c r="U30" s="72"/>
      <c r="V30" s="146"/>
      <c r="W30" s="72"/>
      <c r="X30" s="146"/>
      <c r="Y30" s="72"/>
    </row>
    <row r="31" spans="1:25" ht="15.75" customHeight="1">
      <c r="A31" s="344"/>
      <c r="B31" s="345"/>
      <c r="C31" s="345"/>
      <c r="D31" s="345"/>
      <c r="E31" s="346"/>
      <c r="F31" s="175" t="s">
        <v>286</v>
      </c>
      <c r="G31" s="51" t="s">
        <v>1</v>
      </c>
      <c r="H31" s="175" t="s">
        <v>286</v>
      </c>
      <c r="I31" s="51" t="s">
        <v>1</v>
      </c>
      <c r="J31" s="175" t="s">
        <v>286</v>
      </c>
      <c r="K31" s="51" t="s">
        <v>1</v>
      </c>
      <c r="L31" s="175" t="s">
        <v>286</v>
      </c>
      <c r="M31" s="51" t="s">
        <v>1</v>
      </c>
      <c r="N31" s="175" t="s">
        <v>286</v>
      </c>
      <c r="O31" s="234" t="s">
        <v>1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325" t="s">
        <v>86</v>
      </c>
      <c r="B32" s="47" t="s">
        <v>46</v>
      </c>
      <c r="C32" s="48"/>
      <c r="D32" s="48"/>
      <c r="E32" s="16" t="s">
        <v>37</v>
      </c>
      <c r="F32" s="133">
        <v>1173</v>
      </c>
      <c r="G32" s="133">
        <v>1221</v>
      </c>
      <c r="H32" s="291">
        <v>73</v>
      </c>
      <c r="I32" s="291">
        <v>73</v>
      </c>
      <c r="J32" s="112"/>
      <c r="K32" s="114"/>
      <c r="L32" s="133"/>
      <c r="M32" s="134"/>
      <c r="N32" s="112"/>
      <c r="O32" s="152"/>
      <c r="P32" s="134"/>
      <c r="Q32" s="134"/>
      <c r="R32" s="134"/>
      <c r="S32" s="134"/>
      <c r="T32" s="145"/>
      <c r="U32" s="145"/>
      <c r="V32" s="134"/>
      <c r="W32" s="134"/>
      <c r="X32" s="145"/>
      <c r="Y32" s="145"/>
    </row>
    <row r="33" spans="1:25" ht="15.75" customHeight="1">
      <c r="A33" s="332"/>
      <c r="B33" s="14"/>
      <c r="C33" s="50" t="s">
        <v>66</v>
      </c>
      <c r="D33" s="68"/>
      <c r="E33" s="107"/>
      <c r="F33" s="125">
        <v>1034</v>
      </c>
      <c r="G33" s="125">
        <v>1087</v>
      </c>
      <c r="H33" s="292">
        <v>20</v>
      </c>
      <c r="I33" s="292">
        <v>18</v>
      </c>
      <c r="J33" s="125"/>
      <c r="K33" s="128"/>
      <c r="L33" s="125"/>
      <c r="M33" s="126"/>
      <c r="N33" s="125"/>
      <c r="O33" s="137"/>
      <c r="P33" s="134"/>
      <c r="Q33" s="134"/>
      <c r="R33" s="134"/>
      <c r="S33" s="134"/>
      <c r="T33" s="145"/>
      <c r="U33" s="145"/>
      <c r="V33" s="134"/>
      <c r="W33" s="134"/>
      <c r="X33" s="145"/>
      <c r="Y33" s="145"/>
    </row>
    <row r="34" spans="1:25" ht="15.75" customHeight="1">
      <c r="A34" s="332"/>
      <c r="B34" s="14"/>
      <c r="C34" s="12"/>
      <c r="D34" s="61" t="s">
        <v>67</v>
      </c>
      <c r="E34" s="101"/>
      <c r="F34" s="115">
        <v>1034</v>
      </c>
      <c r="G34" s="115">
        <v>1087</v>
      </c>
      <c r="H34" s="293">
        <v>20</v>
      </c>
      <c r="I34" s="293">
        <v>18</v>
      </c>
      <c r="J34" s="115"/>
      <c r="K34" s="118"/>
      <c r="L34" s="115"/>
      <c r="M34" s="116"/>
      <c r="N34" s="115"/>
      <c r="O34" s="148"/>
      <c r="P34" s="134"/>
      <c r="Q34" s="134"/>
      <c r="R34" s="134"/>
      <c r="S34" s="134"/>
      <c r="T34" s="145"/>
      <c r="U34" s="145"/>
      <c r="V34" s="134"/>
      <c r="W34" s="134"/>
      <c r="X34" s="145"/>
      <c r="Y34" s="145"/>
    </row>
    <row r="35" spans="1:25" ht="15.75" customHeight="1">
      <c r="A35" s="332"/>
      <c r="B35" s="11"/>
      <c r="C35" s="31" t="s">
        <v>68</v>
      </c>
      <c r="D35" s="67"/>
      <c r="E35" s="108"/>
      <c r="F35" s="121">
        <v>139</v>
      </c>
      <c r="G35" s="121">
        <v>134</v>
      </c>
      <c r="H35" s="294">
        <v>53</v>
      </c>
      <c r="I35" s="294">
        <v>55</v>
      </c>
      <c r="J35" s="142"/>
      <c r="K35" s="143"/>
      <c r="L35" s="121"/>
      <c r="M35" s="122"/>
      <c r="N35" s="121"/>
      <c r="O35" s="147"/>
      <c r="P35" s="134"/>
      <c r="Q35" s="134"/>
      <c r="R35" s="134"/>
      <c r="S35" s="134"/>
      <c r="T35" s="145"/>
      <c r="U35" s="145"/>
      <c r="V35" s="134"/>
      <c r="W35" s="134"/>
      <c r="X35" s="145"/>
      <c r="Y35" s="145"/>
    </row>
    <row r="36" spans="1:25" ht="15.75" customHeight="1">
      <c r="A36" s="332"/>
      <c r="B36" s="66" t="s">
        <v>49</v>
      </c>
      <c r="C36" s="69"/>
      <c r="D36" s="69"/>
      <c r="E36" s="16" t="s">
        <v>38</v>
      </c>
      <c r="F36" s="133">
        <v>795</v>
      </c>
      <c r="G36" s="133">
        <v>833</v>
      </c>
      <c r="H36" s="295">
        <v>84</v>
      </c>
      <c r="I36" s="295">
        <v>85</v>
      </c>
      <c r="J36" s="133"/>
      <c r="K36" s="136"/>
      <c r="L36" s="133"/>
      <c r="M36" s="134"/>
      <c r="N36" s="133"/>
      <c r="O36" s="153"/>
      <c r="P36" s="134"/>
      <c r="Q36" s="134"/>
      <c r="R36" s="134"/>
      <c r="S36" s="134"/>
      <c r="T36" s="134"/>
      <c r="U36" s="134"/>
      <c r="V36" s="134"/>
      <c r="W36" s="134"/>
      <c r="X36" s="145"/>
      <c r="Y36" s="145"/>
    </row>
    <row r="37" spans="1:25" ht="15.75" customHeight="1">
      <c r="A37" s="332"/>
      <c r="B37" s="14"/>
      <c r="C37" s="61" t="s">
        <v>69</v>
      </c>
      <c r="D37" s="53"/>
      <c r="E37" s="101"/>
      <c r="F37" s="115">
        <v>644</v>
      </c>
      <c r="G37" s="115">
        <v>662</v>
      </c>
      <c r="H37" s="293">
        <v>75</v>
      </c>
      <c r="I37" s="293">
        <v>76</v>
      </c>
      <c r="J37" s="115"/>
      <c r="K37" s="118"/>
      <c r="L37" s="115"/>
      <c r="M37" s="116"/>
      <c r="N37" s="115"/>
      <c r="O37" s="148"/>
      <c r="P37" s="134"/>
      <c r="Q37" s="134"/>
      <c r="R37" s="134"/>
      <c r="S37" s="134"/>
      <c r="T37" s="134"/>
      <c r="U37" s="134"/>
      <c r="V37" s="134"/>
      <c r="W37" s="134"/>
      <c r="X37" s="145"/>
      <c r="Y37" s="145"/>
    </row>
    <row r="38" spans="1:25" ht="15.75" customHeight="1">
      <c r="A38" s="332"/>
      <c r="B38" s="11"/>
      <c r="C38" s="61" t="s">
        <v>70</v>
      </c>
      <c r="D38" s="53"/>
      <c r="E38" s="101"/>
      <c r="F38" s="159">
        <v>151</v>
      </c>
      <c r="G38" s="159">
        <v>171</v>
      </c>
      <c r="H38" s="293">
        <v>9</v>
      </c>
      <c r="I38" s="293">
        <v>9</v>
      </c>
      <c r="J38" s="115"/>
      <c r="K38" s="143"/>
      <c r="L38" s="115"/>
      <c r="M38" s="116"/>
      <c r="N38" s="115"/>
      <c r="O38" s="148"/>
      <c r="P38" s="134"/>
      <c r="Q38" s="134"/>
      <c r="R38" s="145"/>
      <c r="S38" s="145"/>
      <c r="T38" s="134"/>
      <c r="U38" s="134"/>
      <c r="V38" s="134"/>
      <c r="W38" s="134"/>
      <c r="X38" s="145"/>
      <c r="Y38" s="145"/>
    </row>
    <row r="39" spans="1:25" ht="15.75" customHeight="1">
      <c r="A39" s="333"/>
      <c r="B39" s="6" t="s">
        <v>71</v>
      </c>
      <c r="C39" s="7"/>
      <c r="D39" s="7"/>
      <c r="E39" s="109" t="s">
        <v>205</v>
      </c>
      <c r="F39" s="163">
        <f>F32-F36</f>
        <v>378</v>
      </c>
      <c r="G39" s="163">
        <f>G32-G36</f>
        <v>388</v>
      </c>
      <c r="H39" s="296">
        <f>H32-H36</f>
        <v>-11</v>
      </c>
      <c r="I39" s="296">
        <f>I32-I36</f>
        <v>-12</v>
      </c>
      <c r="J39" s="163">
        <f aca="true" t="shared" si="4" ref="J39:O39">J32-J36</f>
        <v>0</v>
      </c>
      <c r="K39" s="149">
        <f t="shared" si="4"/>
        <v>0</v>
      </c>
      <c r="L39" s="163">
        <f t="shared" si="4"/>
        <v>0</v>
      </c>
      <c r="M39" s="149">
        <f t="shared" si="4"/>
        <v>0</v>
      </c>
      <c r="N39" s="163">
        <f t="shared" si="4"/>
        <v>0</v>
      </c>
      <c r="O39" s="149">
        <f t="shared" si="4"/>
        <v>0</v>
      </c>
      <c r="P39" s="134"/>
      <c r="Q39" s="134"/>
      <c r="R39" s="134"/>
      <c r="S39" s="134"/>
      <c r="T39" s="134"/>
      <c r="U39" s="134"/>
      <c r="V39" s="134"/>
      <c r="W39" s="134"/>
      <c r="X39" s="145"/>
      <c r="Y39" s="145"/>
    </row>
    <row r="40" spans="1:25" ht="15.75" customHeight="1">
      <c r="A40" s="325" t="s">
        <v>87</v>
      </c>
      <c r="B40" s="66" t="s">
        <v>72</v>
      </c>
      <c r="C40" s="69"/>
      <c r="D40" s="69"/>
      <c r="E40" s="16" t="s">
        <v>40</v>
      </c>
      <c r="F40" s="161">
        <v>720</v>
      </c>
      <c r="G40" s="161">
        <v>585</v>
      </c>
      <c r="H40" s="295">
        <v>363</v>
      </c>
      <c r="I40" s="295">
        <v>274</v>
      </c>
      <c r="J40" s="133"/>
      <c r="K40" s="136"/>
      <c r="L40" s="133"/>
      <c r="M40" s="134"/>
      <c r="N40" s="133"/>
      <c r="O40" s="153"/>
      <c r="P40" s="134"/>
      <c r="Q40" s="134"/>
      <c r="R40" s="134"/>
      <c r="S40" s="134"/>
      <c r="T40" s="145"/>
      <c r="U40" s="145"/>
      <c r="V40" s="145"/>
      <c r="W40" s="145"/>
      <c r="X40" s="134"/>
      <c r="Y40" s="134"/>
    </row>
    <row r="41" spans="1:25" ht="15.75" customHeight="1">
      <c r="A41" s="336"/>
      <c r="B41" s="11"/>
      <c r="C41" s="61" t="s">
        <v>73</v>
      </c>
      <c r="D41" s="53"/>
      <c r="E41" s="101"/>
      <c r="F41" s="165">
        <v>0</v>
      </c>
      <c r="G41" s="165">
        <v>0</v>
      </c>
      <c r="H41" s="297">
        <v>204</v>
      </c>
      <c r="I41" s="297">
        <v>129</v>
      </c>
      <c r="J41" s="115"/>
      <c r="K41" s="118"/>
      <c r="L41" s="115"/>
      <c r="M41" s="116"/>
      <c r="N41" s="115"/>
      <c r="O41" s="148"/>
      <c r="P41" s="145"/>
      <c r="Q41" s="145"/>
      <c r="R41" s="145"/>
      <c r="S41" s="145"/>
      <c r="T41" s="145"/>
      <c r="U41" s="145"/>
      <c r="V41" s="145"/>
      <c r="W41" s="145"/>
      <c r="X41" s="134"/>
      <c r="Y41" s="134"/>
    </row>
    <row r="42" spans="1:25" ht="15.75" customHeight="1">
      <c r="A42" s="336"/>
      <c r="B42" s="66" t="s">
        <v>60</v>
      </c>
      <c r="C42" s="69"/>
      <c r="D42" s="69"/>
      <c r="E42" s="16" t="s">
        <v>41</v>
      </c>
      <c r="F42" s="161">
        <v>1112</v>
      </c>
      <c r="G42" s="161">
        <v>1012</v>
      </c>
      <c r="H42" s="295">
        <v>346</v>
      </c>
      <c r="I42" s="295">
        <v>257</v>
      </c>
      <c r="J42" s="133"/>
      <c r="K42" s="136"/>
      <c r="L42" s="133"/>
      <c r="M42" s="134"/>
      <c r="N42" s="133"/>
      <c r="O42" s="153"/>
      <c r="P42" s="134"/>
      <c r="Q42" s="134"/>
      <c r="R42" s="134"/>
      <c r="S42" s="134"/>
      <c r="T42" s="145"/>
      <c r="U42" s="145"/>
      <c r="V42" s="134"/>
      <c r="W42" s="134"/>
      <c r="X42" s="134"/>
      <c r="Y42" s="134"/>
    </row>
    <row r="43" spans="1:25" ht="15.75" customHeight="1">
      <c r="A43" s="336"/>
      <c r="B43" s="11"/>
      <c r="C43" s="61" t="s">
        <v>74</v>
      </c>
      <c r="D43" s="53"/>
      <c r="E43" s="101"/>
      <c r="F43" s="159">
        <v>1112</v>
      </c>
      <c r="G43" s="159">
        <v>1012</v>
      </c>
      <c r="H43" s="293">
        <v>9</v>
      </c>
      <c r="I43" s="293">
        <v>8</v>
      </c>
      <c r="J43" s="142"/>
      <c r="K43" s="143"/>
      <c r="L43" s="115"/>
      <c r="M43" s="116"/>
      <c r="N43" s="115"/>
      <c r="O43" s="148"/>
      <c r="P43" s="134"/>
      <c r="Q43" s="134"/>
      <c r="R43" s="145"/>
      <c r="S43" s="134"/>
      <c r="T43" s="145"/>
      <c r="U43" s="145"/>
      <c r="V43" s="134"/>
      <c r="W43" s="134"/>
      <c r="X43" s="145"/>
      <c r="Y43" s="145"/>
    </row>
    <row r="44" spans="1:25" ht="15.75" customHeight="1">
      <c r="A44" s="337"/>
      <c r="B44" s="59" t="s">
        <v>71</v>
      </c>
      <c r="C44" s="37"/>
      <c r="D44" s="37"/>
      <c r="E44" s="109" t="s">
        <v>206</v>
      </c>
      <c r="F44" s="160">
        <f>F40-F42</f>
        <v>-392</v>
      </c>
      <c r="G44" s="160">
        <f>G40-G42</f>
        <v>-427</v>
      </c>
      <c r="H44" s="290">
        <f>H40-H42</f>
        <v>17</v>
      </c>
      <c r="I44" s="290">
        <f>I40-I42</f>
        <v>17</v>
      </c>
      <c r="J44" s="160">
        <f aca="true" t="shared" si="5" ref="J44:O44">J40-J42</f>
        <v>0</v>
      </c>
      <c r="K44" s="164">
        <f t="shared" si="5"/>
        <v>0</v>
      </c>
      <c r="L44" s="160">
        <f t="shared" si="5"/>
        <v>0</v>
      </c>
      <c r="M44" s="164">
        <f t="shared" si="5"/>
        <v>0</v>
      </c>
      <c r="N44" s="160">
        <f t="shared" si="5"/>
        <v>0</v>
      </c>
      <c r="O44" s="164">
        <f t="shared" si="5"/>
        <v>0</v>
      </c>
      <c r="P44" s="145"/>
      <c r="Q44" s="145"/>
      <c r="R44" s="134"/>
      <c r="S44" s="134"/>
      <c r="T44" s="145"/>
      <c r="U44" s="145"/>
      <c r="V44" s="134"/>
      <c r="W44" s="134"/>
      <c r="X44" s="134"/>
      <c r="Y44" s="134"/>
    </row>
    <row r="45" spans="1:25" ht="15.75" customHeight="1">
      <c r="A45" s="338" t="s">
        <v>79</v>
      </c>
      <c r="B45" s="20" t="s">
        <v>75</v>
      </c>
      <c r="C45" s="9"/>
      <c r="D45" s="9"/>
      <c r="E45" s="110" t="s">
        <v>207</v>
      </c>
      <c r="F45" s="166">
        <f>F39+F44</f>
        <v>-14</v>
      </c>
      <c r="G45" s="166">
        <f>G39+G44</f>
        <v>-39</v>
      </c>
      <c r="H45" s="298">
        <f>H39+H44</f>
        <v>6</v>
      </c>
      <c r="I45" s="298">
        <f>I39+I44</f>
        <v>5</v>
      </c>
      <c r="J45" s="166">
        <f aca="true" t="shared" si="6" ref="J45:O45">J39+J44</f>
        <v>0</v>
      </c>
      <c r="K45" s="150">
        <f t="shared" si="6"/>
        <v>0</v>
      </c>
      <c r="L45" s="166">
        <f t="shared" si="6"/>
        <v>0</v>
      </c>
      <c r="M45" s="150">
        <f t="shared" si="6"/>
        <v>0</v>
      </c>
      <c r="N45" s="166">
        <f t="shared" si="6"/>
        <v>0</v>
      </c>
      <c r="O45" s="150">
        <f t="shared" si="6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75" customHeight="1">
      <c r="A46" s="339"/>
      <c r="B46" s="52" t="s">
        <v>76</v>
      </c>
      <c r="C46" s="53"/>
      <c r="D46" s="53"/>
      <c r="E46" s="53"/>
      <c r="F46" s="165">
        <v>0</v>
      </c>
      <c r="G46" s="165">
        <v>0</v>
      </c>
      <c r="H46" s="297">
        <v>0.2</v>
      </c>
      <c r="I46" s="297">
        <v>0.4</v>
      </c>
      <c r="J46" s="142"/>
      <c r="K46" s="143"/>
      <c r="L46" s="115"/>
      <c r="M46" s="116"/>
      <c r="N46" s="142"/>
      <c r="O46" s="129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spans="1:25" ht="15.75" customHeight="1">
      <c r="A47" s="339"/>
      <c r="B47" s="52" t="s">
        <v>77</v>
      </c>
      <c r="C47" s="53"/>
      <c r="D47" s="53"/>
      <c r="E47" s="53"/>
      <c r="F47" s="115">
        <v>175</v>
      </c>
      <c r="G47" s="115">
        <v>187</v>
      </c>
      <c r="H47" s="293">
        <v>44</v>
      </c>
      <c r="I47" s="293">
        <v>38</v>
      </c>
      <c r="J47" s="115"/>
      <c r="K47" s="118"/>
      <c r="L47" s="115"/>
      <c r="M47" s="116"/>
      <c r="N47" s="115"/>
      <c r="O47" s="148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75" customHeight="1">
      <c r="A48" s="340"/>
      <c r="B48" s="59" t="s">
        <v>78</v>
      </c>
      <c r="C48" s="37"/>
      <c r="D48" s="37"/>
      <c r="E48" s="37"/>
      <c r="F48" s="138">
        <v>175</v>
      </c>
      <c r="G48" s="138">
        <v>187</v>
      </c>
      <c r="H48" s="299">
        <v>44</v>
      </c>
      <c r="I48" s="299">
        <v>38</v>
      </c>
      <c r="J48" s="138"/>
      <c r="K48" s="141"/>
      <c r="L48" s="138"/>
      <c r="M48" s="139"/>
      <c r="N48" s="138"/>
      <c r="O48" s="149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4" sqref="D4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82" t="s">
        <v>0</v>
      </c>
      <c r="B1" s="182"/>
      <c r="C1" s="236" t="s">
        <v>290</v>
      </c>
      <c r="D1" s="237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38"/>
      <c r="B5" s="238" t="s">
        <v>287</v>
      </c>
      <c r="C5" s="238"/>
      <c r="D5" s="238"/>
      <c r="H5" s="46"/>
      <c r="L5" s="46"/>
      <c r="N5" s="46" t="s">
        <v>210</v>
      </c>
    </row>
    <row r="6" spans="1:14" ht="15" customHeight="1">
      <c r="A6" s="239"/>
      <c r="B6" s="240"/>
      <c r="C6" s="240"/>
      <c r="D6" s="240"/>
      <c r="E6" s="353"/>
      <c r="F6" s="354"/>
      <c r="G6" s="353"/>
      <c r="H6" s="354"/>
      <c r="I6" s="241"/>
      <c r="J6" s="242"/>
      <c r="K6" s="353"/>
      <c r="L6" s="354"/>
      <c r="M6" s="353"/>
      <c r="N6" s="354"/>
    </row>
    <row r="7" spans="1:14" ht="15" customHeight="1">
      <c r="A7" s="243"/>
      <c r="B7" s="244"/>
      <c r="C7" s="244"/>
      <c r="D7" s="244"/>
      <c r="E7" s="245" t="s">
        <v>286</v>
      </c>
      <c r="F7" s="35" t="s">
        <v>1</v>
      </c>
      <c r="G7" s="245" t="s">
        <v>274</v>
      </c>
      <c r="H7" s="35" t="s">
        <v>1</v>
      </c>
      <c r="I7" s="245" t="s">
        <v>274</v>
      </c>
      <c r="J7" s="35" t="s">
        <v>1</v>
      </c>
      <c r="K7" s="245" t="s">
        <v>274</v>
      </c>
      <c r="L7" s="35" t="s">
        <v>1</v>
      </c>
      <c r="M7" s="245" t="s">
        <v>274</v>
      </c>
      <c r="N7" s="287" t="s">
        <v>1</v>
      </c>
    </row>
    <row r="8" spans="1:14" ht="18" customHeight="1">
      <c r="A8" s="355" t="s">
        <v>211</v>
      </c>
      <c r="B8" s="246" t="s">
        <v>212</v>
      </c>
      <c r="C8" s="247"/>
      <c r="D8" s="247"/>
      <c r="E8" s="248">
        <v>1</v>
      </c>
      <c r="F8" s="248">
        <v>1</v>
      </c>
      <c r="G8" s="248"/>
      <c r="H8" s="250"/>
      <c r="I8" s="248"/>
      <c r="J8" s="249"/>
      <c r="K8" s="248"/>
      <c r="L8" s="250"/>
      <c r="M8" s="248"/>
      <c r="N8" s="250"/>
    </row>
    <row r="9" spans="1:14" ht="18" customHeight="1">
      <c r="A9" s="311"/>
      <c r="B9" s="355" t="s">
        <v>213</v>
      </c>
      <c r="C9" s="203" t="s">
        <v>214</v>
      </c>
      <c r="D9" s="204"/>
      <c r="E9" s="251">
        <v>10</v>
      </c>
      <c r="F9" s="251">
        <v>10</v>
      </c>
      <c r="G9" s="251"/>
      <c r="H9" s="253"/>
      <c r="I9" s="251"/>
      <c r="J9" s="252"/>
      <c r="K9" s="251"/>
      <c r="L9" s="253"/>
      <c r="M9" s="251"/>
      <c r="N9" s="253"/>
    </row>
    <row r="10" spans="1:14" ht="18" customHeight="1">
      <c r="A10" s="311"/>
      <c r="B10" s="311"/>
      <c r="C10" s="52" t="s">
        <v>215</v>
      </c>
      <c r="D10" s="53"/>
      <c r="E10" s="254">
        <v>10</v>
      </c>
      <c r="F10" s="254">
        <v>10</v>
      </c>
      <c r="G10" s="254"/>
      <c r="H10" s="256"/>
      <c r="I10" s="254"/>
      <c r="J10" s="255"/>
      <c r="K10" s="254"/>
      <c r="L10" s="256"/>
      <c r="M10" s="254"/>
      <c r="N10" s="256"/>
    </row>
    <row r="11" spans="1:14" ht="18" customHeight="1">
      <c r="A11" s="311"/>
      <c r="B11" s="311"/>
      <c r="C11" s="52" t="s">
        <v>216</v>
      </c>
      <c r="D11" s="53"/>
      <c r="E11" s="254">
        <v>0</v>
      </c>
      <c r="F11" s="254">
        <v>0</v>
      </c>
      <c r="G11" s="254"/>
      <c r="H11" s="256"/>
      <c r="I11" s="254"/>
      <c r="J11" s="255"/>
      <c r="K11" s="254"/>
      <c r="L11" s="256"/>
      <c r="M11" s="254"/>
      <c r="N11" s="256"/>
    </row>
    <row r="12" spans="1:14" ht="18" customHeight="1">
      <c r="A12" s="311"/>
      <c r="B12" s="311"/>
      <c r="C12" s="52" t="s">
        <v>217</v>
      </c>
      <c r="D12" s="53"/>
      <c r="E12" s="254">
        <v>0</v>
      </c>
      <c r="F12" s="254">
        <v>0</v>
      </c>
      <c r="G12" s="254"/>
      <c r="H12" s="256"/>
      <c r="I12" s="254"/>
      <c r="J12" s="255"/>
      <c r="K12" s="254"/>
      <c r="L12" s="256"/>
      <c r="M12" s="254"/>
      <c r="N12" s="256"/>
    </row>
    <row r="13" spans="1:14" ht="18" customHeight="1">
      <c r="A13" s="311"/>
      <c r="B13" s="311"/>
      <c r="C13" s="52" t="s">
        <v>218</v>
      </c>
      <c r="D13" s="53"/>
      <c r="E13" s="254">
        <v>0</v>
      </c>
      <c r="F13" s="254">
        <v>0</v>
      </c>
      <c r="G13" s="254"/>
      <c r="H13" s="256"/>
      <c r="I13" s="254"/>
      <c r="J13" s="255"/>
      <c r="K13" s="254"/>
      <c r="L13" s="256"/>
      <c r="M13" s="254"/>
      <c r="N13" s="256"/>
    </row>
    <row r="14" spans="1:14" ht="18" customHeight="1">
      <c r="A14" s="312"/>
      <c r="B14" s="312"/>
      <c r="C14" s="59" t="s">
        <v>79</v>
      </c>
      <c r="D14" s="37"/>
      <c r="E14" s="257">
        <v>0</v>
      </c>
      <c r="F14" s="257">
        <v>0</v>
      </c>
      <c r="G14" s="257"/>
      <c r="H14" s="259"/>
      <c r="I14" s="257"/>
      <c r="J14" s="258"/>
      <c r="K14" s="257"/>
      <c r="L14" s="259"/>
      <c r="M14" s="257"/>
      <c r="N14" s="259"/>
    </row>
    <row r="15" spans="1:14" ht="18" customHeight="1">
      <c r="A15" s="310" t="s">
        <v>219</v>
      </c>
      <c r="B15" s="355" t="s">
        <v>220</v>
      </c>
      <c r="C15" s="203" t="s">
        <v>221</v>
      </c>
      <c r="D15" s="204"/>
      <c r="E15" s="260">
        <v>8951</v>
      </c>
      <c r="F15" s="260">
        <v>10505</v>
      </c>
      <c r="G15" s="260"/>
      <c r="H15" s="150"/>
      <c r="I15" s="260"/>
      <c r="J15" s="261"/>
      <c r="K15" s="260"/>
      <c r="L15" s="150"/>
      <c r="M15" s="260"/>
      <c r="N15" s="150"/>
    </row>
    <row r="16" spans="1:14" ht="18" customHeight="1">
      <c r="A16" s="311"/>
      <c r="B16" s="311"/>
      <c r="C16" s="52" t="s">
        <v>222</v>
      </c>
      <c r="D16" s="53"/>
      <c r="E16" s="115">
        <v>11</v>
      </c>
      <c r="F16" s="115">
        <v>11</v>
      </c>
      <c r="G16" s="115"/>
      <c r="H16" s="148"/>
      <c r="I16" s="115"/>
      <c r="J16" s="117"/>
      <c r="K16" s="115"/>
      <c r="L16" s="148"/>
      <c r="M16" s="115"/>
      <c r="N16" s="148"/>
    </row>
    <row r="17" spans="1:14" ht="18" customHeight="1">
      <c r="A17" s="311"/>
      <c r="B17" s="311"/>
      <c r="C17" s="52" t="s">
        <v>223</v>
      </c>
      <c r="D17" s="53"/>
      <c r="E17" s="115">
        <v>0</v>
      </c>
      <c r="F17" s="115">
        <v>0</v>
      </c>
      <c r="G17" s="115"/>
      <c r="H17" s="148"/>
      <c r="I17" s="115"/>
      <c r="J17" s="117"/>
      <c r="K17" s="115"/>
      <c r="L17" s="148"/>
      <c r="M17" s="115"/>
      <c r="N17" s="148"/>
    </row>
    <row r="18" spans="1:14" ht="18" customHeight="1">
      <c r="A18" s="311"/>
      <c r="B18" s="312"/>
      <c r="C18" s="59" t="s">
        <v>224</v>
      </c>
      <c r="D18" s="37"/>
      <c r="E18" s="163">
        <v>8962</v>
      </c>
      <c r="F18" s="163">
        <v>10516</v>
      </c>
      <c r="G18" s="163"/>
      <c r="H18" s="262"/>
      <c r="I18" s="163"/>
      <c r="J18" s="262"/>
      <c r="K18" s="163"/>
      <c r="L18" s="262"/>
      <c r="M18" s="163"/>
      <c r="N18" s="262"/>
    </row>
    <row r="19" spans="1:14" ht="18" customHeight="1">
      <c r="A19" s="311"/>
      <c r="B19" s="355" t="s">
        <v>225</v>
      </c>
      <c r="C19" s="203" t="s">
        <v>226</v>
      </c>
      <c r="D19" s="204"/>
      <c r="E19" s="166">
        <v>8670</v>
      </c>
      <c r="F19" s="166">
        <v>10229</v>
      </c>
      <c r="G19" s="166"/>
      <c r="H19" s="150"/>
      <c r="I19" s="166"/>
      <c r="J19" s="150"/>
      <c r="K19" s="166"/>
      <c r="L19" s="150"/>
      <c r="M19" s="166"/>
      <c r="N19" s="150"/>
    </row>
    <row r="20" spans="1:14" ht="18" customHeight="1">
      <c r="A20" s="311"/>
      <c r="B20" s="311"/>
      <c r="C20" s="52" t="s">
        <v>227</v>
      </c>
      <c r="D20" s="53"/>
      <c r="E20" s="159">
        <v>0</v>
      </c>
      <c r="F20" s="159">
        <v>0</v>
      </c>
      <c r="G20" s="159"/>
      <c r="H20" s="148"/>
      <c r="I20" s="159"/>
      <c r="J20" s="148"/>
      <c r="K20" s="159"/>
      <c r="L20" s="148"/>
      <c r="M20" s="159"/>
      <c r="N20" s="148"/>
    </row>
    <row r="21" spans="1:14" s="267" customFormat="1" ht="18" customHeight="1">
      <c r="A21" s="311"/>
      <c r="B21" s="311"/>
      <c r="C21" s="263" t="s">
        <v>228</v>
      </c>
      <c r="D21" s="264"/>
      <c r="E21" s="265">
        <v>0</v>
      </c>
      <c r="F21" s="265">
        <v>0</v>
      </c>
      <c r="G21" s="265"/>
      <c r="H21" s="266"/>
      <c r="I21" s="265"/>
      <c r="J21" s="266"/>
      <c r="K21" s="265"/>
      <c r="L21" s="266"/>
      <c r="M21" s="265"/>
      <c r="N21" s="266"/>
    </row>
    <row r="22" spans="1:14" ht="18" customHeight="1">
      <c r="A22" s="311"/>
      <c r="B22" s="312"/>
      <c r="C22" s="6" t="s">
        <v>229</v>
      </c>
      <c r="D22" s="7"/>
      <c r="E22" s="163">
        <v>8670</v>
      </c>
      <c r="F22" s="163">
        <v>10229</v>
      </c>
      <c r="G22" s="163"/>
      <c r="H22" s="149"/>
      <c r="I22" s="163"/>
      <c r="J22" s="149"/>
      <c r="K22" s="163"/>
      <c r="L22" s="149"/>
      <c r="M22" s="163"/>
      <c r="N22" s="149"/>
    </row>
    <row r="23" spans="1:14" ht="18" customHeight="1">
      <c r="A23" s="311"/>
      <c r="B23" s="355" t="s">
        <v>230</v>
      </c>
      <c r="C23" s="203" t="s">
        <v>231</v>
      </c>
      <c r="D23" s="204"/>
      <c r="E23" s="166">
        <v>10</v>
      </c>
      <c r="F23" s="166">
        <v>10</v>
      </c>
      <c r="G23" s="166"/>
      <c r="H23" s="150"/>
      <c r="I23" s="166"/>
      <c r="J23" s="150"/>
      <c r="K23" s="166"/>
      <c r="L23" s="150"/>
      <c r="M23" s="166"/>
      <c r="N23" s="150"/>
    </row>
    <row r="24" spans="1:14" ht="18" customHeight="1">
      <c r="A24" s="311"/>
      <c r="B24" s="311"/>
      <c r="C24" s="52" t="s">
        <v>232</v>
      </c>
      <c r="D24" s="53"/>
      <c r="E24" s="159">
        <v>0</v>
      </c>
      <c r="F24" s="159">
        <v>0</v>
      </c>
      <c r="G24" s="159"/>
      <c r="H24" s="148"/>
      <c r="I24" s="159"/>
      <c r="J24" s="148"/>
      <c r="K24" s="159"/>
      <c r="L24" s="148"/>
      <c r="M24" s="159"/>
      <c r="N24" s="148"/>
    </row>
    <row r="25" spans="1:14" ht="18" customHeight="1">
      <c r="A25" s="311"/>
      <c r="B25" s="311"/>
      <c r="C25" s="52" t="s">
        <v>233</v>
      </c>
      <c r="D25" s="53"/>
      <c r="E25" s="159">
        <v>282</v>
      </c>
      <c r="F25" s="159">
        <v>278</v>
      </c>
      <c r="G25" s="159"/>
      <c r="H25" s="148"/>
      <c r="I25" s="159"/>
      <c r="J25" s="148"/>
      <c r="K25" s="159"/>
      <c r="L25" s="148"/>
      <c r="M25" s="159"/>
      <c r="N25" s="148"/>
    </row>
    <row r="26" spans="1:14" ht="18" customHeight="1">
      <c r="A26" s="311"/>
      <c r="B26" s="312"/>
      <c r="C26" s="57" t="s">
        <v>234</v>
      </c>
      <c r="D26" s="58"/>
      <c r="E26" s="268">
        <v>292</v>
      </c>
      <c r="F26" s="268">
        <v>288</v>
      </c>
      <c r="G26" s="268"/>
      <c r="H26" s="149"/>
      <c r="I26" s="140"/>
      <c r="J26" s="149"/>
      <c r="K26" s="268"/>
      <c r="L26" s="149"/>
      <c r="M26" s="268"/>
      <c r="N26" s="149"/>
    </row>
    <row r="27" spans="1:14" ht="18" customHeight="1">
      <c r="A27" s="312"/>
      <c r="B27" s="59" t="s">
        <v>235</v>
      </c>
      <c r="C27" s="37"/>
      <c r="D27" s="37"/>
      <c r="E27" s="269">
        <v>8962</v>
      </c>
      <c r="F27" s="269">
        <v>10516</v>
      </c>
      <c r="G27" s="163"/>
      <c r="H27" s="149"/>
      <c r="I27" s="269"/>
      <c r="J27" s="149"/>
      <c r="K27" s="163"/>
      <c r="L27" s="149"/>
      <c r="M27" s="163"/>
      <c r="N27" s="149"/>
    </row>
    <row r="28" spans="1:14" ht="18" customHeight="1">
      <c r="A28" s="355" t="s">
        <v>236</v>
      </c>
      <c r="B28" s="355" t="s">
        <v>237</v>
      </c>
      <c r="C28" s="203" t="s">
        <v>238</v>
      </c>
      <c r="D28" s="270" t="s">
        <v>37</v>
      </c>
      <c r="E28" s="166">
        <v>1513</v>
      </c>
      <c r="F28" s="166">
        <v>1657</v>
      </c>
      <c r="G28" s="166"/>
      <c r="H28" s="150"/>
      <c r="I28" s="166"/>
      <c r="J28" s="150"/>
      <c r="K28" s="166"/>
      <c r="L28" s="150"/>
      <c r="M28" s="166"/>
      <c r="N28" s="150"/>
    </row>
    <row r="29" spans="1:14" ht="18" customHeight="1">
      <c r="A29" s="311"/>
      <c r="B29" s="311"/>
      <c r="C29" s="52" t="s">
        <v>239</v>
      </c>
      <c r="D29" s="271" t="s">
        <v>38</v>
      </c>
      <c r="E29" s="159">
        <v>1505</v>
      </c>
      <c r="F29" s="159">
        <v>1647</v>
      </c>
      <c r="G29" s="159"/>
      <c r="H29" s="148"/>
      <c r="I29" s="159"/>
      <c r="J29" s="148"/>
      <c r="K29" s="159"/>
      <c r="L29" s="148"/>
      <c r="M29" s="159"/>
      <c r="N29" s="148"/>
    </row>
    <row r="30" spans="1:14" ht="18" customHeight="1">
      <c r="A30" s="311"/>
      <c r="B30" s="311"/>
      <c r="C30" s="52" t="s">
        <v>240</v>
      </c>
      <c r="D30" s="271" t="s">
        <v>241</v>
      </c>
      <c r="E30" s="159">
        <v>3</v>
      </c>
      <c r="F30" s="159">
        <v>1</v>
      </c>
      <c r="G30" s="115"/>
      <c r="H30" s="148"/>
      <c r="I30" s="159"/>
      <c r="J30" s="148"/>
      <c r="K30" s="159"/>
      <c r="L30" s="148"/>
      <c r="M30" s="159"/>
      <c r="N30" s="148"/>
    </row>
    <row r="31" spans="1:15" ht="18" customHeight="1">
      <c r="A31" s="311"/>
      <c r="B31" s="311"/>
      <c r="C31" s="6" t="s">
        <v>242</v>
      </c>
      <c r="D31" s="272" t="s">
        <v>243</v>
      </c>
      <c r="E31" s="163">
        <f aca="true" t="shared" si="0" ref="E31:N31">E28-E29-E30</f>
        <v>5</v>
      </c>
      <c r="F31" s="163">
        <f t="shared" si="0"/>
        <v>9</v>
      </c>
      <c r="G31" s="163">
        <f t="shared" si="0"/>
        <v>0</v>
      </c>
      <c r="H31" s="262">
        <f t="shared" si="0"/>
        <v>0</v>
      </c>
      <c r="I31" s="163">
        <f t="shared" si="0"/>
        <v>0</v>
      </c>
      <c r="J31" s="273">
        <f t="shared" si="0"/>
        <v>0</v>
      </c>
      <c r="K31" s="163">
        <f t="shared" si="0"/>
        <v>0</v>
      </c>
      <c r="L31" s="273">
        <f t="shared" si="0"/>
        <v>0</v>
      </c>
      <c r="M31" s="163">
        <f t="shared" si="0"/>
        <v>0</v>
      </c>
      <c r="N31" s="262">
        <f t="shared" si="0"/>
        <v>0</v>
      </c>
      <c r="O31" s="8"/>
    </row>
    <row r="32" spans="1:14" ht="18" customHeight="1">
      <c r="A32" s="311"/>
      <c r="B32" s="311"/>
      <c r="C32" s="203" t="s">
        <v>244</v>
      </c>
      <c r="D32" s="270" t="s">
        <v>245</v>
      </c>
      <c r="E32" s="166">
        <v>0</v>
      </c>
      <c r="F32" s="166">
        <v>0</v>
      </c>
      <c r="G32" s="166"/>
      <c r="H32" s="150"/>
      <c r="I32" s="166"/>
      <c r="J32" s="150"/>
      <c r="K32" s="166"/>
      <c r="L32" s="150"/>
      <c r="M32" s="166"/>
      <c r="N32" s="150"/>
    </row>
    <row r="33" spans="1:14" ht="18" customHeight="1">
      <c r="A33" s="311"/>
      <c r="B33" s="311"/>
      <c r="C33" s="52" t="s">
        <v>246</v>
      </c>
      <c r="D33" s="271" t="s">
        <v>247</v>
      </c>
      <c r="E33" s="159">
        <v>0</v>
      </c>
      <c r="F33" s="159">
        <v>0</v>
      </c>
      <c r="G33" s="159"/>
      <c r="H33" s="148"/>
      <c r="I33" s="159"/>
      <c r="J33" s="148"/>
      <c r="K33" s="159"/>
      <c r="L33" s="148"/>
      <c r="M33" s="159"/>
      <c r="N33" s="148"/>
    </row>
    <row r="34" spans="1:14" ht="18" customHeight="1">
      <c r="A34" s="311"/>
      <c r="B34" s="312"/>
      <c r="C34" s="6" t="s">
        <v>248</v>
      </c>
      <c r="D34" s="272" t="s">
        <v>249</v>
      </c>
      <c r="E34" s="163">
        <f aca="true" t="shared" si="1" ref="E34:N34">E31+E32-E33</f>
        <v>5</v>
      </c>
      <c r="F34" s="163">
        <f t="shared" si="1"/>
        <v>9</v>
      </c>
      <c r="G34" s="163">
        <f t="shared" si="1"/>
        <v>0</v>
      </c>
      <c r="H34" s="149">
        <f t="shared" si="1"/>
        <v>0</v>
      </c>
      <c r="I34" s="163">
        <f t="shared" si="1"/>
        <v>0</v>
      </c>
      <c r="J34" s="149">
        <f t="shared" si="1"/>
        <v>0</v>
      </c>
      <c r="K34" s="163">
        <f t="shared" si="1"/>
        <v>0</v>
      </c>
      <c r="L34" s="149">
        <f t="shared" si="1"/>
        <v>0</v>
      </c>
      <c r="M34" s="163">
        <f t="shared" si="1"/>
        <v>0</v>
      </c>
      <c r="N34" s="149">
        <f t="shared" si="1"/>
        <v>0</v>
      </c>
    </row>
    <row r="35" spans="1:14" ht="18" customHeight="1">
      <c r="A35" s="311"/>
      <c r="B35" s="355" t="s">
        <v>250</v>
      </c>
      <c r="C35" s="203" t="s">
        <v>251</v>
      </c>
      <c r="D35" s="270" t="s">
        <v>252</v>
      </c>
      <c r="E35" s="166">
        <v>0</v>
      </c>
      <c r="F35" s="166">
        <v>0</v>
      </c>
      <c r="G35" s="166"/>
      <c r="H35" s="150"/>
      <c r="I35" s="166"/>
      <c r="J35" s="150"/>
      <c r="K35" s="166"/>
      <c r="L35" s="150"/>
      <c r="M35" s="166"/>
      <c r="N35" s="150"/>
    </row>
    <row r="36" spans="1:14" ht="18" customHeight="1">
      <c r="A36" s="311"/>
      <c r="B36" s="311"/>
      <c r="C36" s="52" t="s">
        <v>253</v>
      </c>
      <c r="D36" s="271" t="s">
        <v>254</v>
      </c>
      <c r="E36" s="159">
        <v>0</v>
      </c>
      <c r="F36" s="159">
        <v>0</v>
      </c>
      <c r="G36" s="159"/>
      <c r="H36" s="148"/>
      <c r="I36" s="159"/>
      <c r="J36" s="148"/>
      <c r="K36" s="159"/>
      <c r="L36" s="148"/>
      <c r="M36" s="159"/>
      <c r="N36" s="148"/>
    </row>
    <row r="37" spans="1:14" ht="18" customHeight="1">
      <c r="A37" s="311"/>
      <c r="B37" s="311"/>
      <c r="C37" s="52" t="s">
        <v>255</v>
      </c>
      <c r="D37" s="271" t="s">
        <v>256</v>
      </c>
      <c r="E37" s="159">
        <f aca="true" t="shared" si="2" ref="E37:N37">E34+E35-E36</f>
        <v>5</v>
      </c>
      <c r="F37" s="159">
        <f t="shared" si="2"/>
        <v>9</v>
      </c>
      <c r="G37" s="159">
        <f t="shared" si="2"/>
        <v>0</v>
      </c>
      <c r="H37" s="148">
        <f t="shared" si="2"/>
        <v>0</v>
      </c>
      <c r="I37" s="159">
        <f t="shared" si="2"/>
        <v>0</v>
      </c>
      <c r="J37" s="148">
        <f t="shared" si="2"/>
        <v>0</v>
      </c>
      <c r="K37" s="159">
        <f t="shared" si="2"/>
        <v>0</v>
      </c>
      <c r="L37" s="148">
        <f t="shared" si="2"/>
        <v>0</v>
      </c>
      <c r="M37" s="159">
        <f t="shared" si="2"/>
        <v>0</v>
      </c>
      <c r="N37" s="148">
        <f t="shared" si="2"/>
        <v>0</v>
      </c>
    </row>
    <row r="38" spans="1:14" ht="18" customHeight="1">
      <c r="A38" s="311"/>
      <c r="B38" s="311"/>
      <c r="C38" s="52" t="s">
        <v>257</v>
      </c>
      <c r="D38" s="271" t="s">
        <v>258</v>
      </c>
      <c r="E38" s="159">
        <v>0</v>
      </c>
      <c r="F38" s="159">
        <v>0</v>
      </c>
      <c r="G38" s="159"/>
      <c r="H38" s="148"/>
      <c r="I38" s="159"/>
      <c r="J38" s="148"/>
      <c r="K38" s="159"/>
      <c r="L38" s="148"/>
      <c r="M38" s="159"/>
      <c r="N38" s="148"/>
    </row>
    <row r="39" spans="1:14" ht="18" customHeight="1">
      <c r="A39" s="311"/>
      <c r="B39" s="311"/>
      <c r="C39" s="52" t="s">
        <v>259</v>
      </c>
      <c r="D39" s="271" t="s">
        <v>260</v>
      </c>
      <c r="E39" s="159">
        <v>0</v>
      </c>
      <c r="F39" s="159">
        <v>0</v>
      </c>
      <c r="G39" s="159"/>
      <c r="H39" s="148"/>
      <c r="I39" s="159"/>
      <c r="J39" s="148"/>
      <c r="K39" s="159"/>
      <c r="L39" s="148"/>
      <c r="M39" s="159"/>
      <c r="N39" s="148"/>
    </row>
    <row r="40" spans="1:14" ht="18" customHeight="1">
      <c r="A40" s="311"/>
      <c r="B40" s="311"/>
      <c r="C40" s="52" t="s">
        <v>261</v>
      </c>
      <c r="D40" s="271" t="s">
        <v>262</v>
      </c>
      <c r="E40" s="159">
        <v>0</v>
      </c>
      <c r="F40" s="159">
        <v>0</v>
      </c>
      <c r="G40" s="159"/>
      <c r="H40" s="148"/>
      <c r="I40" s="159"/>
      <c r="J40" s="148"/>
      <c r="K40" s="159"/>
      <c r="L40" s="148"/>
      <c r="M40" s="159"/>
      <c r="N40" s="148"/>
    </row>
    <row r="41" spans="1:14" ht="18" customHeight="1">
      <c r="A41" s="311"/>
      <c r="B41" s="311"/>
      <c r="C41" s="215" t="s">
        <v>263</v>
      </c>
      <c r="D41" s="271" t="s">
        <v>264</v>
      </c>
      <c r="E41" s="159">
        <f aca="true" t="shared" si="3" ref="E41:N41">E34+E35-E36-E40</f>
        <v>5</v>
      </c>
      <c r="F41" s="159">
        <f t="shared" si="3"/>
        <v>9</v>
      </c>
      <c r="G41" s="159">
        <f t="shared" si="3"/>
        <v>0</v>
      </c>
      <c r="H41" s="148">
        <f t="shared" si="3"/>
        <v>0</v>
      </c>
      <c r="I41" s="159">
        <f t="shared" si="3"/>
        <v>0</v>
      </c>
      <c r="J41" s="148">
        <f t="shared" si="3"/>
        <v>0</v>
      </c>
      <c r="K41" s="159">
        <f t="shared" si="3"/>
        <v>0</v>
      </c>
      <c r="L41" s="148">
        <f t="shared" si="3"/>
        <v>0</v>
      </c>
      <c r="M41" s="159">
        <f t="shared" si="3"/>
        <v>0</v>
      </c>
      <c r="N41" s="148">
        <f t="shared" si="3"/>
        <v>0</v>
      </c>
    </row>
    <row r="42" spans="1:14" ht="18" customHeight="1">
      <c r="A42" s="311"/>
      <c r="B42" s="311"/>
      <c r="C42" s="356" t="s">
        <v>265</v>
      </c>
      <c r="D42" s="357"/>
      <c r="E42" s="115">
        <f aca="true" t="shared" si="4" ref="E42:N42">E37+E38-E39-E40</f>
        <v>5</v>
      </c>
      <c r="F42" s="115">
        <f t="shared" si="4"/>
        <v>9</v>
      </c>
      <c r="G42" s="115">
        <f t="shared" si="4"/>
        <v>0</v>
      </c>
      <c r="H42" s="116">
        <f t="shared" si="4"/>
        <v>0</v>
      </c>
      <c r="I42" s="115">
        <f t="shared" si="4"/>
        <v>0</v>
      </c>
      <c r="J42" s="116">
        <f t="shared" si="4"/>
        <v>0</v>
      </c>
      <c r="K42" s="115">
        <f t="shared" si="4"/>
        <v>0</v>
      </c>
      <c r="L42" s="116">
        <f t="shared" si="4"/>
        <v>0</v>
      </c>
      <c r="M42" s="115">
        <f t="shared" si="4"/>
        <v>0</v>
      </c>
      <c r="N42" s="148">
        <f t="shared" si="4"/>
        <v>0</v>
      </c>
    </row>
    <row r="43" spans="1:14" ht="18" customHeight="1">
      <c r="A43" s="311"/>
      <c r="B43" s="311"/>
      <c r="C43" s="52" t="s">
        <v>266</v>
      </c>
      <c r="D43" s="271" t="s">
        <v>267</v>
      </c>
      <c r="E43" s="159">
        <v>0</v>
      </c>
      <c r="F43" s="159">
        <v>268</v>
      </c>
      <c r="G43" s="159"/>
      <c r="H43" s="148"/>
      <c r="I43" s="159"/>
      <c r="J43" s="148"/>
      <c r="K43" s="159"/>
      <c r="L43" s="148"/>
      <c r="M43" s="159"/>
      <c r="N43" s="148"/>
    </row>
    <row r="44" spans="1:14" ht="18" customHeight="1">
      <c r="A44" s="312"/>
      <c r="B44" s="312"/>
      <c r="C44" s="6" t="s">
        <v>268</v>
      </c>
      <c r="D44" s="109" t="s">
        <v>269</v>
      </c>
      <c r="E44" s="163">
        <f aca="true" t="shared" si="5" ref="E44:N44">E41+E43</f>
        <v>5</v>
      </c>
      <c r="F44" s="163">
        <f t="shared" si="5"/>
        <v>277</v>
      </c>
      <c r="G44" s="163">
        <f t="shared" si="5"/>
        <v>0</v>
      </c>
      <c r="H44" s="149">
        <f t="shared" si="5"/>
        <v>0</v>
      </c>
      <c r="I44" s="163">
        <f t="shared" si="5"/>
        <v>0</v>
      </c>
      <c r="J44" s="149">
        <f t="shared" si="5"/>
        <v>0</v>
      </c>
      <c r="K44" s="163">
        <f t="shared" si="5"/>
        <v>0</v>
      </c>
      <c r="L44" s="149">
        <f t="shared" si="5"/>
        <v>0</v>
      </c>
      <c r="M44" s="163">
        <f t="shared" si="5"/>
        <v>0</v>
      </c>
      <c r="N44" s="149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4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2018-09-27T09:44:22Z</cp:lastPrinted>
  <dcterms:created xsi:type="dcterms:W3CDTF">1999-07-06T05:17:05Z</dcterms:created>
  <dcterms:modified xsi:type="dcterms:W3CDTF">2018-10-29T05:40:34Z</dcterms:modified>
  <cp:category/>
  <cp:version/>
  <cp:contentType/>
  <cp:contentStatus/>
</cp:coreProperties>
</file>