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<sst xmlns="http://schemas.openxmlformats.org/spreadsheetml/2006/main" count="519" uniqueCount="308">
  <si>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</si>
  <si>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</si>
  <si>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</si>
  <si>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</si>
  <si>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</si>
  <si>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</si>
  <si>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</si>
  <si>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</si>
  <si>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</si>
  <si>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</si>
  <si>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</si>
  <si>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</si>
  <si>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</si>
  <si>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</si>
  <si>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</si>
  <si>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</si>
  <si>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</si>
  <si>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</si>
  <si>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</si>
  <si>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</si>
  <si>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</si>
  <si>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</si>
  <si>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</si>
  <si>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</si>
  <si>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</si>
  <si>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</si>
  <si>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</si>
  <si>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</si>
  <si>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</si>
  <si>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</si>
  <si>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</si>
  <si>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</si>
  <si>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</si>
  <si>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</si>
  <si>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</si>
  <si>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</si>
  <si>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</si>
  <si>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</si>
  <si>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</si>
  <si>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</si>
  <si>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</si>
  <si>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</si>
  <si>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</si>
  <si>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</si>
  <si>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</si>
  <si>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</si>
  <si>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</si>
  <si>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</si>
  <si>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</si>
  <si>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</si>
  <si>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</si>
  <si>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</si>
  <si>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</si>
  <si>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</si>
  <si>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</si>
  <si>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</si>
  <si>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</si>
  <si>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</si>
  <si>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</si>
  <si>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</si>
  <si>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</si>
  <si>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</si>
  <si>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</si>
  <si>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</si>
  <si>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</si>
  <si>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</si>
  <si>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</si>
  <si>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</si>
  <si>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</si>
  <si>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</si>
  <si>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</si>
  <si>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</si>
  <si>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</si>
  <si>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</si>
  <si>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</si>
  <si>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</si>
  <si>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</si>
  <si>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</si>
  <si>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</si>
  <si>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</si>
  <si>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</si>
  <si>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</si>
  <si>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</si>
  <si>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</si>
  <si>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</si>
  <si>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</si>
  <si>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</si>
  <si>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</si>
  <si>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</si>
  <si>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</si>
  <si>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</si>
  <si>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</si>
  <si>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</si>
  <si>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</si>
  <si>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</si>
  <si>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</si>
  <si>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</si>
  <si>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</si>
  <si>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</si>
  <si>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</si>
  <si>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</si>
  <si>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</si>
  <si>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</si>
  <si>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</si>
  <si>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</si>
  <si>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</si>
  <si>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</si>
  <si>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</si>
  <si>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</si>
  <si>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</si>
  <si>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</si>
  <si>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</si>
  <si>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</si>
  <si>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</si>
  <si>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</si>
  <si>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</si>
  <si>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</si>
  <si>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</si>
  <si>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</si>
  <si>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</si>
  <si>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</si>
  <si>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</si>
  <si>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</si>
  <si>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</si>
  <si>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</si>
  <si>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</si>
  <si>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</si>
  <si>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</si>
  <si>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</si>
  <si>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</si>
  <si>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</si>
  <si>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</si>
  <si>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</si>
  <si>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</si>
  <si>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</si>
  <si>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</si>
  <si>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</si>
  <si>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</si>
  <si>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</si>
  <si>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</si>
  <si>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</si>
  <si>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</si>
  <si>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</si>
  <si>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</si>
  <si>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</si>
  <si>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</si>
  <si>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</si>
  <si>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</si>
  <si>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</si>
  <si>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</si>
  <si>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</si>
  <si>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</si>
  <si>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</si>
  <si>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</si>
  <si>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</si>
  <si>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</si>
  <si>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</si>
  <si>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</si>
  <si>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</si>
  <si>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</si>
  <si>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</si>
  <si>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</si>
  <si>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</si>
  <si>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</si>
  <si>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</si>
  <si>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</si>
  <si>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</si>
  <si>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</si>
  <si>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</si>
  <si>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</si>
  <si>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</si>
  <si>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</si>
  <si>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</si>
  <si>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</si>
  <si>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</si>
  <si>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</si>
  <si>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</si>
  <si>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</si>
  <si>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</si>
  <si>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</si>
  <si>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</si>
  <si>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</si>
  <si>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</si>
  <si>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</si>
  <si>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</si>
  <si>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</si>
  <si>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</si>
  <si>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</si>
  <si>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</si>
  <si>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</si>
  <si>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</si>
  <si>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</si>
  <si>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</si>
  <si>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</si>
  <si>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</si>
  <si>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</si>
  <si>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</si>
  <si>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</si>
  <si>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</si>
  <si>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</si>
  <si>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</si>
  <si>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</si>
  <si>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</si>
  <si>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</si>
  <si>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</si>
  <si>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</si>
  <si>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</si>
  <si>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</si>
  <si>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</si>
  <si>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</si>
  <si>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</si>
  <si>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</si>
  <si>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</si>
  <si>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</si>
  <si>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</si>
  <si>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</si>
  <si>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</si>
  <si>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</si>
  <si>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</si>
  <si>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</si>
  <si>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</si>
  <si>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</si>
  <si>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</si>
  <si>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</si>
  <si>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</si>
  <si>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</si>
  <si>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</si>
  <si>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</si>
  <si>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</si>
  <si>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</si>
  <si>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</si>
  <si>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</si>
  <si>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</si>
  <si>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</si>
  <si>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</si>
  <si>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</si>
  <si>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</si>
  <si>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</si>
  <si>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</si>
  <si>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</si>
  <si>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</si>
  <si>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</si>
  <si>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</si>
  <si>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</si>
  <si>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</si>
  <si>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</si>
  <si>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</si>
  <si>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</si>
  <si>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</si>
  <si>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</si>
  <si>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</si>
  <si>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</si>
  <si>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</si>
  <si>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</si>
  <si>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</si>
  <si>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</si>
  <si>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</si>
  <si>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</si>
  <si>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</si>
  <si>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</si>
  <si>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</si>
  <si>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</si>
  <si>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</si>
  <si>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</si>
  <si>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</si>
  <si>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</si>
  <si>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</si>
  <si>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</si>
  <si>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</si>
  <si>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</si>
  <si>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</si>
  <si>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</si>
  <si>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</si>
  <si>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</si>
  <si>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28年度</t>
  </si>
  <si>
    <t>26年度</t>
  </si>
  <si>
    <t>27年度</t>
  </si>
  <si>
    <t>（1）平成30年度普通会計予算の状況</t>
  </si>
  <si>
    <t>平成30年度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</si>
  <si>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</si>
  <si>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</si>
  <si>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</si>
  <si>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</si>
  <si>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</si>
  <si>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</si>
  <si>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</si>
  <si>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</si>
  <si>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</si>
  <si>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30年度</t>
  </si>
  <si>
    <t>浜松市</t>
  </si>
  <si>
    <t>浜松市</t>
  </si>
  <si>
    <t>水道事業</t>
  </si>
  <si>
    <t>下水道事業</t>
  </si>
  <si>
    <t>病院事業</t>
  </si>
  <si>
    <t>と畜場事業</t>
  </si>
  <si>
    <t>と畜場事業</t>
  </si>
  <si>
    <t>市場事業</t>
  </si>
  <si>
    <t>市場事業</t>
  </si>
  <si>
    <t>駐車場事業</t>
  </si>
  <si>
    <t>駐車場事業</t>
  </si>
  <si>
    <t>農業集落排水事業</t>
  </si>
  <si>
    <t>農業集落排水事業</t>
  </si>
  <si>
    <t xml:space="preserve">         －</t>
  </si>
  <si>
    <t>-</t>
  </si>
  <si>
    <t>簡易水道事業</t>
  </si>
  <si>
    <t>宅地造成事業</t>
  </si>
  <si>
    <t>宅地造成事業</t>
  </si>
  <si>
    <t>なゆた浜北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</si>
</sst>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11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7" xfId="48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Border="1" applyAlignment="1">
      <alignment vertical="center"/>
    </xf>
    <xf numFmtId="214" fontId="0" fillId="0" borderId="68" xfId="48" applyNumberFormat="1" applyBorder="1" applyAlignment="1">
      <alignment vertical="center"/>
    </xf>
    <xf numFmtId="214" fontId="0" fillId="0" borderId="39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7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66" xfId="48" applyNumberFormat="1" applyFont="1" applyBorder="1" applyAlignment="1" quotePrefix="1">
      <alignment horizontal="right" vertical="center"/>
    </xf>
    <xf numFmtId="41" fontId="0" fillId="0" borderId="69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69" xfId="0" applyNumberFormat="1" applyBorder="1" applyAlignment="1">
      <alignment vertical="center"/>
    </xf>
    <xf numFmtId="38" fontId="0" fillId="0" borderId="69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9" xfId="0" applyNumberFormat="1" applyBorder="1" applyAlignment="1">
      <alignment vertical="center"/>
    </xf>
    <xf numFmtId="41" fontId="0" fillId="0" borderId="69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1" xfId="0" applyNumberFormat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41" fontId="0" fillId="0" borderId="74" xfId="0" applyNumberFormat="1" applyBorder="1" applyAlignment="1">
      <alignment horizontal="center" vertical="center" shrinkToFit="1"/>
    </xf>
    <xf numFmtId="41" fontId="0" fillId="0" borderId="74" xfId="0" applyNumberFormat="1" applyBorder="1" applyAlignment="1">
      <alignment horizontal="center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ill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214" fontId="0" fillId="0" borderId="77" xfId="0" applyNumberFormat="1" applyBorder="1" applyAlignment="1">
      <alignment vertical="center"/>
    </xf>
    <xf numFmtId="214" fontId="0" fillId="0" borderId="77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8" xfId="0" applyNumberFormat="1" applyBorder="1" applyAlignment="1">
      <alignment vertical="center"/>
    </xf>
    <xf numFmtId="214" fontId="0" fillId="0" borderId="78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9" xfId="0" applyNumberFormat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Border="1" applyAlignment="1">
      <alignment horizontal="right" vertical="center"/>
    </xf>
    <xf numFmtId="218" fontId="0" fillId="0" borderId="76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5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6" xfId="0" applyNumberFormat="1" applyBorder="1" applyAlignment="1">
      <alignment vertical="center"/>
    </xf>
    <xf numFmtId="219" fontId="0" fillId="0" borderId="76" xfId="48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8" xfId="0" applyNumberFormat="1" applyBorder="1" applyAlignment="1">
      <alignment vertical="center"/>
    </xf>
    <xf numFmtId="215" fontId="0" fillId="0" borderId="78" xfId="48" applyNumberFormat="1" applyBorder="1" applyAlignment="1">
      <alignment vertical="center"/>
    </xf>
    <xf numFmtId="41" fontId="0" fillId="0" borderId="79" xfId="0" applyNumberForma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8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214" fontId="0" fillId="0" borderId="16" xfId="0" applyNumberFormat="1" applyBorder="1" applyAlignment="1" quotePrefix="1">
      <alignment horizontal="right" vertical="center"/>
    </xf>
    <xf numFmtId="214" fontId="0" fillId="0" borderId="66" xfId="0" applyNumberFormat="1" applyBorder="1" applyAlignment="1" quotePrefix="1">
      <alignment horizontal="right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3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3" xfId="0" applyNumberFormat="1" applyBorder="1" applyAlignment="1">
      <alignment horizontal="center" vertical="center"/>
    </xf>
    <xf numFmtId="41" fontId="0" fillId="0" borderId="71" xfId="0" applyNumberFormat="1" applyFont="1" applyBorder="1" applyAlignment="1">
      <alignment vertical="center"/>
    </xf>
    <xf numFmtId="0" fontId="0" fillId="0" borderId="72" xfId="0" applyBorder="1" applyAlignment="1">
      <alignment horizontal="distributed" vertical="center"/>
    </xf>
    <xf numFmtId="214" fontId="0" fillId="0" borderId="80" xfId="48" applyNumberFormat="1" applyBorder="1" applyAlignment="1">
      <alignment horizontal="center" vertical="center"/>
    </xf>
    <xf numFmtId="214" fontId="0" fillId="0" borderId="81" xfId="48" applyNumberFormat="1" applyBorder="1" applyAlignment="1">
      <alignment horizontal="center" vertical="center"/>
    </xf>
    <xf numFmtId="214" fontId="0" fillId="0" borderId="82" xfId="48" applyNumberFormat="1" applyBorder="1" applyAlignment="1">
      <alignment horizontal="center" vertical="center"/>
    </xf>
    <xf numFmtId="214" fontId="0" fillId="0" borderId="19" xfId="48" applyNumberFormat="1" applyBorder="1" applyAlignment="1">
      <alignment horizontal="center" vertical="center"/>
    </xf>
    <xf numFmtId="214" fontId="0" fillId="0" borderId="18" xfId="48" applyNumberFormat="1" applyBorder="1" applyAlignment="1">
      <alignment horizontal="center" vertical="center"/>
    </xf>
    <xf numFmtId="214" fontId="0" fillId="0" borderId="65" xfId="48" applyNumberFormat="1" applyBorder="1" applyAlignment="1">
      <alignment horizontal="center" vertical="center"/>
    </xf>
    <xf numFmtId="214" fontId="0" fillId="0" borderId="59" xfId="48" applyNumberFormat="1" applyBorder="1" applyAlignment="1">
      <alignment horizontal="center" vertical="center"/>
    </xf>
    <xf numFmtId="214" fontId="0" fillId="0" borderId="16" xfId="48" applyNumberFormat="1" applyBorder="1" applyAlignment="1">
      <alignment horizontal="center" vertical="center"/>
    </xf>
    <xf numFmtId="214" fontId="0" fillId="0" borderId="66" xfId="48" applyNumberFormat="1" applyBorder="1" applyAlignment="1">
      <alignment horizontal="center" vertical="center"/>
    </xf>
    <xf numFmtId="214" fontId="0" fillId="0" borderId="61" xfId="48" applyNumberFormat="1" applyBorder="1" applyAlignment="1">
      <alignment horizontal="center" vertical="center"/>
    </xf>
    <xf numFmtId="214" fontId="0" fillId="0" borderId="35" xfId="48" applyNumberFormat="1" applyBorder="1" applyAlignment="1">
      <alignment horizontal="center" vertical="center"/>
    </xf>
    <xf numFmtId="214" fontId="0" fillId="0" borderId="22" xfId="48" applyNumberFormat="1" applyBorder="1" applyAlignment="1">
      <alignment horizontal="center" vertical="center"/>
    </xf>
    <xf numFmtId="214" fontId="0" fillId="0" borderId="83" xfId="48" applyNumberFormat="1" applyBorder="1" applyAlignment="1">
      <alignment vertical="center"/>
    </xf>
    <xf numFmtId="214" fontId="0" fillId="0" borderId="42" xfId="48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ill="1" applyBorder="1" applyAlignment="1">
      <alignment vertical="center"/>
    </xf>
    <xf numFmtId="214" fontId="0" fillId="0" borderId="66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Border="1" applyAlignment="1">
      <alignment vertical="center"/>
    </xf>
    <xf numFmtId="214" fontId="0" fillId="0" borderId="71" xfId="48" applyNumberForma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82" xfId="48" applyNumberFormat="1" applyFont="1" applyBorder="1" applyAlignment="1">
      <alignment vertical="center"/>
    </xf>
    <xf numFmtId="215" fontId="0" fillId="0" borderId="84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4" fontId="0" fillId="0" borderId="38" xfId="48" applyNumberFormat="1" applyFon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8" xfId="48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214" fontId="0" fillId="0" borderId="34" xfId="48" applyNumberFormat="1" applyBorder="1" applyAlignment="1">
      <alignment horizontal="right" vertical="center"/>
    </xf>
    <xf numFmtId="215" fontId="0" fillId="0" borderId="74" xfId="48" applyNumberFormat="1" applyFont="1" applyBorder="1" applyAlignment="1">
      <alignment vertical="center"/>
    </xf>
    <xf numFmtId="215" fontId="0" fillId="0" borderId="76" xfId="48" applyNumberFormat="1" applyFont="1" applyBorder="1" applyAlignment="1">
      <alignment vertical="center"/>
    </xf>
    <xf numFmtId="41" fontId="0" fillId="0" borderId="69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73" xfId="0" applyNumberFormat="1" applyBorder="1" applyAlignment="1">
      <alignment horizontal="center" vertical="center"/>
    </xf>
    <xf numFmtId="41" fontId="0" fillId="0" borderId="85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7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5" xfId="48" applyNumberFormat="1" applyFont="1" applyBorder="1" applyAlignment="1">
      <alignment vertical="center" textRotation="255"/>
    </xf>
    <xf numFmtId="217" fontId="10" fillId="0" borderId="86" xfId="48" applyNumberFormat="1" applyFont="1" applyBorder="1" applyAlignment="1">
      <alignment vertical="center" textRotation="255"/>
    </xf>
    <xf numFmtId="217" fontId="10" fillId="0" borderId="70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214" fontId="0" fillId="0" borderId="64" xfId="48" applyNumberFormat="1" applyBorder="1" applyAlignment="1">
      <alignment vertical="center"/>
    </xf>
    <xf numFmtId="214" fontId="0" fillId="0" borderId="65" xfId="0" applyNumberFormat="1" applyBorder="1" applyAlignment="1">
      <alignment vertical="center"/>
    </xf>
    <xf numFmtId="0" fontId="13" fillId="0" borderId="86" xfId="61" applyFont="1" applyBorder="1" applyAlignment="1">
      <alignment vertical="center" textRotation="255"/>
      <protection/>
    </xf>
    <xf numFmtId="0" fontId="13" fillId="0" borderId="70" xfId="61" applyFont="1" applyBorder="1" applyAlignment="1">
      <alignment vertical="center" textRotation="255"/>
      <protection/>
    </xf>
    <xf numFmtId="214" fontId="0" fillId="0" borderId="60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0" fontId="13" fillId="0" borderId="86" xfId="61" applyFont="1" applyBorder="1" applyAlignment="1">
      <alignment vertical="center"/>
      <protection/>
    </xf>
    <xf numFmtId="0" fontId="13" fillId="0" borderId="70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14" fontId="0" fillId="0" borderId="56" xfId="48" applyNumberForma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9" xfId="0" applyNumberFormat="1" applyFont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41" fontId="0" fillId="0" borderId="23" xfId="0" applyNumberFormat="1" applyBorder="1" applyAlignment="1">
      <alignment horizontal="center" vertical="center"/>
    </xf>
    <xf numFmtId="41" fontId="0" fillId="0" borderId="79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 textRotation="255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:D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09" t="s">
        <v>0</v>
      </c>
      <c r="B1" s="309"/>
      <c r="C1" s="309"/>
      <c r="D1" s="309"/>
      <c r="E1" s="76" t="s">
        <v>289</v>
      </c>
      <c r="F1" s="2"/>
      <c r="AA1" s="308" t="s">
        <v>105</v>
      </c>
      <c r="AB1" s="308"/>
    </row>
    <row r="2" spans="27:37" ht="13.5">
      <c r="AA2" s="300" t="s">
        <v>106</v>
      </c>
      <c r="AB2" s="300"/>
      <c r="AC2" s="305" t="s">
        <v>107</v>
      </c>
      <c r="AD2" s="301" t="s">
        <v>108</v>
      </c>
      <c r="AE2" s="302"/>
      <c r="AF2" s="303"/>
      <c r="AG2" s="300" t="s">
        <v>109</v>
      </c>
      <c r="AH2" s="300" t="s">
        <v>110</v>
      </c>
      <c r="AI2" s="300" t="s">
        <v>111</v>
      </c>
      <c r="AJ2" s="300" t="s">
        <v>112</v>
      </c>
      <c r="AK2" s="300" t="s">
        <v>113</v>
      </c>
    </row>
    <row r="3" spans="1:37" ht="14.25">
      <c r="A3" s="22" t="s">
        <v>104</v>
      </c>
      <c r="AA3" s="300"/>
      <c r="AB3" s="300"/>
      <c r="AC3" s="307"/>
      <c r="AD3" s="171"/>
      <c r="AE3" s="170" t="s">
        <v>126</v>
      </c>
      <c r="AF3" s="170" t="s">
        <v>127</v>
      </c>
      <c r="AG3" s="300"/>
      <c r="AH3" s="300"/>
      <c r="AI3" s="300"/>
      <c r="AJ3" s="300"/>
      <c r="AK3" s="300"/>
    </row>
    <row r="4" spans="27:38" ht="13.5">
      <c r="AA4" s="305" t="str">
        <f>E1</f>
        <v>浜松市</v>
      </c>
      <c r="AB4" s="172" t="s">
        <v>114</v>
      </c>
      <c r="AC4" s="173">
        <f>F22</f>
        <v>338890</v>
      </c>
      <c r="AD4" s="173">
        <f>F9</f>
        <v>145100</v>
      </c>
      <c r="AE4" s="173">
        <f>F10</f>
        <v>73363</v>
      </c>
      <c r="AF4" s="173">
        <f>F13</f>
        <v>52657</v>
      </c>
      <c r="AG4" s="173">
        <f>F14</f>
        <v>3459</v>
      </c>
      <c r="AH4" s="173">
        <f>F15</f>
        <v>20500</v>
      </c>
      <c r="AI4" s="173">
        <f>F17</f>
        <v>52503</v>
      </c>
      <c r="AJ4" s="173">
        <f>F20</f>
        <v>39755</v>
      </c>
      <c r="AK4" s="173">
        <f>F21</f>
        <v>54962</v>
      </c>
      <c r="AL4" s="174"/>
    </row>
    <row r="5" spans="1:37" ht="13.5">
      <c r="A5" s="21" t="s">
        <v>277</v>
      </c>
      <c r="AA5" s="306"/>
      <c r="AB5" s="172" t="s">
        <v>115</v>
      </c>
      <c r="AC5" s="175"/>
      <c r="AD5" s="175">
        <f>G9</f>
        <v>42.81625306146537</v>
      </c>
      <c r="AE5" s="175">
        <f>G10</f>
        <v>21.648027383516773</v>
      </c>
      <c r="AF5" s="175">
        <f>G13</f>
        <v>15.538080203015728</v>
      </c>
      <c r="AG5" s="175">
        <f>G14</f>
        <v>1.0206851780813833</v>
      </c>
      <c r="AH5" s="175">
        <f>G15</f>
        <v>6.049160494555755</v>
      </c>
      <c r="AI5" s="175">
        <f>G17</f>
        <v>15.492637729056627</v>
      </c>
      <c r="AJ5" s="175">
        <f>G20</f>
        <v>11.730945144442149</v>
      </c>
      <c r="AK5" s="175">
        <f>G21</f>
        <v>16.218241907403584</v>
      </c>
    </row>
    <row r="6" spans="1:37" ht="14.25">
      <c r="A6" s="3"/>
      <c r="G6" s="313" t="s">
        <v>128</v>
      </c>
      <c r="H6" s="314"/>
      <c r="I6" s="314"/>
      <c r="AA6" s="307"/>
      <c r="AB6" s="172" t="s">
        <v>116</v>
      </c>
      <c r="AC6" s="175">
        <f>I22</f>
        <v>0.655512752351628</v>
      </c>
      <c r="AD6" s="175">
        <f>I9</f>
        <v>11.358403683806607</v>
      </c>
      <c r="AE6" s="175">
        <f>I10</f>
        <v>27.512427434212803</v>
      </c>
      <c r="AF6" s="175">
        <f>I13</f>
        <v>-1.3248632036579</v>
      </c>
      <c r="AG6" s="175">
        <f>I14</f>
        <v>-0.7175660160734787</v>
      </c>
      <c r="AH6" s="175">
        <f>I15</f>
        <v>5.128205128205132</v>
      </c>
      <c r="AI6" s="175">
        <f>I17</f>
        <v>-0.00952235849774885</v>
      </c>
      <c r="AJ6" s="175">
        <f>I20</f>
        <v>-2.1632130727961774</v>
      </c>
      <c r="AK6" s="175">
        <f>I21</f>
        <v>-18.393466963622863</v>
      </c>
    </row>
    <row r="7" spans="1:9" ht="27" customHeight="1">
      <c r="A7" s="19"/>
      <c r="B7" s="5"/>
      <c r="C7" s="5"/>
      <c r="D7" s="5"/>
      <c r="E7" s="23"/>
      <c r="F7" s="62" t="s">
        <v>278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310" t="s">
        <v>80</v>
      </c>
      <c r="B9" s="310" t="s">
        <v>81</v>
      </c>
      <c r="C9" s="47" t="s">
        <v>3</v>
      </c>
      <c r="D9" s="48"/>
      <c r="E9" s="49"/>
      <c r="F9" s="77">
        <v>145100</v>
      </c>
      <c r="G9" s="78">
        <f aca="true" t="shared" si="0" ref="G9:G22">F9/$F$22*100</f>
        <v>42.81625306146537</v>
      </c>
      <c r="H9" s="79">
        <v>130300</v>
      </c>
      <c r="I9" s="80">
        <f aca="true" t="shared" si="1" ref="I9:I21">(F9/H9-1)*100</f>
        <v>11.358403683806607</v>
      </c>
      <c r="AA9" s="316" t="s">
        <v>105</v>
      </c>
      <c r="AB9" s="317"/>
      <c r="AC9" s="318" t="s">
        <v>117</v>
      </c>
    </row>
    <row r="10" spans="1:37" ht="18" customHeight="1">
      <c r="A10" s="311"/>
      <c r="B10" s="311"/>
      <c r="C10" s="8"/>
      <c r="D10" s="50" t="s">
        <v>22</v>
      </c>
      <c r="E10" s="30"/>
      <c r="F10" s="81">
        <v>73363</v>
      </c>
      <c r="G10" s="82">
        <f t="shared" si="0"/>
        <v>21.648027383516773</v>
      </c>
      <c r="H10" s="83">
        <v>57534</v>
      </c>
      <c r="I10" s="84">
        <f t="shared" si="1"/>
        <v>27.512427434212803</v>
      </c>
      <c r="AA10" s="300" t="s">
        <v>106</v>
      </c>
      <c r="AB10" s="300"/>
      <c r="AC10" s="318"/>
      <c r="AD10" s="301" t="s">
        <v>118</v>
      </c>
      <c r="AE10" s="302"/>
      <c r="AF10" s="303"/>
      <c r="AG10" s="301" t="s">
        <v>119</v>
      </c>
      <c r="AH10" s="315"/>
      <c r="AI10" s="304"/>
      <c r="AJ10" s="301" t="s">
        <v>120</v>
      </c>
      <c r="AK10" s="304"/>
    </row>
    <row r="11" spans="1:37" ht="18" customHeight="1">
      <c r="A11" s="311"/>
      <c r="B11" s="311"/>
      <c r="C11" s="34"/>
      <c r="D11" s="35"/>
      <c r="E11" s="33" t="s">
        <v>23</v>
      </c>
      <c r="F11" s="85">
        <v>60586</v>
      </c>
      <c r="G11" s="86">
        <f t="shared" si="0"/>
        <v>17.877777449910003</v>
      </c>
      <c r="H11" s="87">
        <v>45450</v>
      </c>
      <c r="I11" s="88">
        <f t="shared" si="1"/>
        <v>33.302530253025296</v>
      </c>
      <c r="AA11" s="300"/>
      <c r="AB11" s="300"/>
      <c r="AC11" s="316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11"/>
      <c r="B12" s="311"/>
      <c r="C12" s="34"/>
      <c r="D12" s="36"/>
      <c r="E12" s="33" t="s">
        <v>24</v>
      </c>
      <c r="F12" s="85">
        <v>8216</v>
      </c>
      <c r="G12" s="86">
        <f>F12/$F$22*100</f>
        <v>2.424385493818053</v>
      </c>
      <c r="H12" s="87">
        <v>7663</v>
      </c>
      <c r="I12" s="88">
        <f t="shared" si="1"/>
        <v>7.216494845360821</v>
      </c>
      <c r="AA12" s="305" t="str">
        <f>E1</f>
        <v>浜松市</v>
      </c>
      <c r="AB12" s="172" t="s">
        <v>114</v>
      </c>
      <c r="AC12" s="173">
        <f>F40</f>
        <v>338890</v>
      </c>
      <c r="AD12" s="173">
        <f>F23</f>
        <v>199029</v>
      </c>
      <c r="AE12" s="173">
        <f>F24</f>
        <v>80845</v>
      </c>
      <c r="AF12" s="173">
        <f>F26</f>
        <v>48817</v>
      </c>
      <c r="AG12" s="173">
        <f>F27</f>
        <v>97526</v>
      </c>
      <c r="AH12" s="173">
        <f>F28</f>
        <v>42611</v>
      </c>
      <c r="AI12" s="173">
        <f>F32</f>
        <v>1877</v>
      </c>
      <c r="AJ12" s="173">
        <f>F34</f>
        <v>42335</v>
      </c>
      <c r="AK12" s="173">
        <f>F35</f>
        <v>40335</v>
      </c>
      <c r="AL12" s="177"/>
    </row>
    <row r="13" spans="1:37" ht="18" customHeight="1">
      <c r="A13" s="311"/>
      <c r="B13" s="311"/>
      <c r="C13" s="11"/>
      <c r="D13" s="31" t="s">
        <v>25</v>
      </c>
      <c r="E13" s="32"/>
      <c r="F13" s="89">
        <v>52657</v>
      </c>
      <c r="G13" s="90">
        <f t="shared" si="0"/>
        <v>15.538080203015728</v>
      </c>
      <c r="H13" s="91">
        <v>53364</v>
      </c>
      <c r="I13" s="92">
        <f t="shared" si="1"/>
        <v>-1.3248632036579</v>
      </c>
      <c r="AA13" s="306"/>
      <c r="AB13" s="172" t="s">
        <v>115</v>
      </c>
      <c r="AC13" s="175"/>
      <c r="AD13" s="175">
        <f>G23</f>
        <v>58.729676296143296</v>
      </c>
      <c r="AE13" s="175">
        <f>G24</f>
        <v>23.85582342352976</v>
      </c>
      <c r="AF13" s="175">
        <f>G26</f>
        <v>14.404969164035528</v>
      </c>
      <c r="AG13" s="175">
        <f>G27</f>
        <v>28.778069580099736</v>
      </c>
      <c r="AH13" s="175">
        <f>G28</f>
        <v>12.573696479683674</v>
      </c>
      <c r="AI13" s="175">
        <f>G32</f>
        <v>0.5538670365015197</v>
      </c>
      <c r="AJ13" s="175">
        <f>G34</f>
        <v>12.492254123756972</v>
      </c>
      <c r="AK13" s="175">
        <f>G35</f>
        <v>11.902092124288117</v>
      </c>
    </row>
    <row r="14" spans="1:37" ht="18" customHeight="1">
      <c r="A14" s="311"/>
      <c r="B14" s="311"/>
      <c r="C14" s="52" t="s">
        <v>4</v>
      </c>
      <c r="D14" s="53"/>
      <c r="E14" s="54"/>
      <c r="F14" s="85">
        <v>3459</v>
      </c>
      <c r="G14" s="86">
        <f t="shared" si="0"/>
        <v>1.0206851780813833</v>
      </c>
      <c r="H14" s="87">
        <v>3484</v>
      </c>
      <c r="I14" s="88">
        <f t="shared" si="1"/>
        <v>-0.7175660160734787</v>
      </c>
      <c r="AA14" s="307"/>
      <c r="AB14" s="172" t="s">
        <v>116</v>
      </c>
      <c r="AC14" s="175">
        <f>I40</f>
        <v>0.655512752351628</v>
      </c>
      <c r="AD14" s="175">
        <f>I23</f>
        <v>1.1454707152839472</v>
      </c>
      <c r="AE14" s="175">
        <f>I24</f>
        <v>0.21196420160149998</v>
      </c>
      <c r="AF14" s="175">
        <f>I26</f>
        <v>-0.08800654932460406</v>
      </c>
      <c r="AG14" s="175">
        <f>I27</f>
        <v>1.5959330791507798</v>
      </c>
      <c r="AH14" s="175">
        <f>I28</f>
        <v>0.23994918723093672</v>
      </c>
      <c r="AI14" s="175">
        <f>I32</f>
        <v>105.58598028477549</v>
      </c>
      <c r="AJ14" s="175">
        <f>I34</f>
        <v>-3.5956642528578553</v>
      </c>
      <c r="AK14" s="175">
        <f>I35</f>
        <v>-3.7672376771484495</v>
      </c>
    </row>
    <row r="15" spans="1:9" ht="18" customHeight="1">
      <c r="A15" s="311"/>
      <c r="B15" s="311"/>
      <c r="C15" s="52" t="s">
        <v>5</v>
      </c>
      <c r="D15" s="53"/>
      <c r="E15" s="54"/>
      <c r="F15" s="85">
        <v>20500</v>
      </c>
      <c r="G15" s="86">
        <f t="shared" si="0"/>
        <v>6.049160494555755</v>
      </c>
      <c r="H15" s="87">
        <v>19500</v>
      </c>
      <c r="I15" s="88">
        <f t="shared" si="1"/>
        <v>5.128205128205132</v>
      </c>
    </row>
    <row r="16" spans="1:9" ht="18" customHeight="1">
      <c r="A16" s="311"/>
      <c r="B16" s="311"/>
      <c r="C16" s="52" t="s">
        <v>26</v>
      </c>
      <c r="D16" s="53"/>
      <c r="E16" s="54"/>
      <c r="F16" s="85">
        <v>5336</v>
      </c>
      <c r="G16" s="86">
        <f t="shared" si="0"/>
        <v>1.5745522145829032</v>
      </c>
      <c r="H16" s="87">
        <v>5390</v>
      </c>
      <c r="I16" s="88">
        <f t="shared" si="1"/>
        <v>-1.0018552875695752</v>
      </c>
    </row>
    <row r="17" spans="1:9" ht="18" customHeight="1">
      <c r="A17" s="311"/>
      <c r="B17" s="311"/>
      <c r="C17" s="52" t="s">
        <v>6</v>
      </c>
      <c r="D17" s="53"/>
      <c r="E17" s="54"/>
      <c r="F17" s="85">
        <v>52503</v>
      </c>
      <c r="G17" s="86">
        <f t="shared" si="0"/>
        <v>15.492637729056627</v>
      </c>
      <c r="H17" s="87">
        <v>52508</v>
      </c>
      <c r="I17" s="88">
        <f t="shared" si="1"/>
        <v>-0.00952235849774885</v>
      </c>
    </row>
    <row r="18" spans="1:9" ht="18" customHeight="1">
      <c r="A18" s="311"/>
      <c r="B18" s="311"/>
      <c r="C18" s="52" t="s">
        <v>27</v>
      </c>
      <c r="D18" s="53"/>
      <c r="E18" s="54"/>
      <c r="F18" s="85">
        <v>15467</v>
      </c>
      <c r="G18" s="86">
        <f t="shared" si="0"/>
        <v>4.564017822892384</v>
      </c>
      <c r="H18" s="87">
        <v>16758</v>
      </c>
      <c r="I18" s="88">
        <f t="shared" si="1"/>
        <v>-7.7037832676930424</v>
      </c>
    </row>
    <row r="19" spans="1:9" ht="18" customHeight="1">
      <c r="A19" s="311"/>
      <c r="B19" s="311"/>
      <c r="C19" s="52" t="s">
        <v>28</v>
      </c>
      <c r="D19" s="53"/>
      <c r="E19" s="54"/>
      <c r="F19" s="85">
        <v>1808</v>
      </c>
      <c r="G19" s="86">
        <f t="shared" si="0"/>
        <v>0.5335064475198442</v>
      </c>
      <c r="H19" s="87">
        <v>759</v>
      </c>
      <c r="I19" s="88">
        <f t="shared" si="1"/>
        <v>138.20816864295128</v>
      </c>
    </row>
    <row r="20" spans="1:9" ht="18" customHeight="1">
      <c r="A20" s="311"/>
      <c r="B20" s="311"/>
      <c r="C20" s="52" t="s">
        <v>7</v>
      </c>
      <c r="D20" s="53"/>
      <c r="E20" s="54"/>
      <c r="F20" s="85">
        <v>39755</v>
      </c>
      <c r="G20" s="86">
        <f t="shared" si="0"/>
        <v>11.730945144442149</v>
      </c>
      <c r="H20" s="87">
        <v>40634</v>
      </c>
      <c r="I20" s="88">
        <f t="shared" si="1"/>
        <v>-2.1632130727961774</v>
      </c>
    </row>
    <row r="21" spans="1:9" ht="18" customHeight="1">
      <c r="A21" s="311"/>
      <c r="B21" s="311"/>
      <c r="C21" s="57" t="s">
        <v>8</v>
      </c>
      <c r="D21" s="58"/>
      <c r="E21" s="56"/>
      <c r="F21" s="93">
        <v>54962</v>
      </c>
      <c r="G21" s="94">
        <f t="shared" si="0"/>
        <v>16.218241907403584</v>
      </c>
      <c r="H21" s="95">
        <v>67350</v>
      </c>
      <c r="I21" s="96">
        <f t="shared" si="1"/>
        <v>-18.393466963622863</v>
      </c>
    </row>
    <row r="22" spans="1:9" ht="18" customHeight="1">
      <c r="A22" s="311"/>
      <c r="B22" s="312"/>
      <c r="C22" s="59" t="s">
        <v>9</v>
      </c>
      <c r="D22" s="37"/>
      <c r="E22" s="60"/>
      <c r="F22" s="97">
        <f>SUM(F9,F14:F21)</f>
        <v>338890</v>
      </c>
      <c r="G22" s="98">
        <f t="shared" si="0"/>
        <v>100</v>
      </c>
      <c r="H22" s="97">
        <f>SUM(H9,H14:H21)</f>
        <v>336683</v>
      </c>
      <c r="I22" s="279">
        <f aca="true" t="shared" si="2" ref="I22:I40">(F22/H22-1)*100</f>
        <v>0.655512752351628</v>
      </c>
    </row>
    <row r="23" spans="1:9" ht="18" customHeight="1">
      <c r="A23" s="311"/>
      <c r="B23" s="310" t="s">
        <v>82</v>
      </c>
      <c r="C23" s="4" t="s">
        <v>10</v>
      </c>
      <c r="D23" s="5"/>
      <c r="E23" s="23"/>
      <c r="F23" s="77">
        <v>199029</v>
      </c>
      <c r="G23" s="78">
        <f aca="true" t="shared" si="3" ref="G23:G37">F23/$F$40*100</f>
        <v>58.729676296143296</v>
      </c>
      <c r="H23" s="79">
        <v>196775</v>
      </c>
      <c r="I23" s="99">
        <f t="shared" si="2"/>
        <v>1.1454707152839472</v>
      </c>
    </row>
    <row r="24" spans="1:9" ht="18" customHeight="1">
      <c r="A24" s="311"/>
      <c r="B24" s="311"/>
      <c r="C24" s="8"/>
      <c r="D24" s="10" t="s">
        <v>11</v>
      </c>
      <c r="E24" s="38"/>
      <c r="F24" s="85">
        <v>80845</v>
      </c>
      <c r="G24" s="86">
        <f t="shared" si="3"/>
        <v>23.85582342352976</v>
      </c>
      <c r="H24" s="87">
        <v>80674</v>
      </c>
      <c r="I24" s="88">
        <f t="shared" si="2"/>
        <v>0.21196420160149998</v>
      </c>
    </row>
    <row r="25" spans="1:9" ht="18" customHeight="1">
      <c r="A25" s="311"/>
      <c r="B25" s="311"/>
      <c r="C25" s="8"/>
      <c r="D25" s="10" t="s">
        <v>29</v>
      </c>
      <c r="E25" s="38"/>
      <c r="F25" s="85">
        <v>69367</v>
      </c>
      <c r="G25" s="86">
        <f t="shared" si="3"/>
        <v>20.468883708578005</v>
      </c>
      <c r="H25" s="87">
        <v>67241</v>
      </c>
      <c r="I25" s="88">
        <f t="shared" si="2"/>
        <v>3.1617614253208526</v>
      </c>
    </row>
    <row r="26" spans="1:9" ht="18" customHeight="1">
      <c r="A26" s="311"/>
      <c r="B26" s="311"/>
      <c r="C26" s="11"/>
      <c r="D26" s="10" t="s">
        <v>12</v>
      </c>
      <c r="E26" s="38"/>
      <c r="F26" s="85">
        <v>48817</v>
      </c>
      <c r="G26" s="86">
        <f t="shared" si="3"/>
        <v>14.404969164035528</v>
      </c>
      <c r="H26" s="87">
        <v>48860</v>
      </c>
      <c r="I26" s="88">
        <f t="shared" si="2"/>
        <v>-0.08800654932460406</v>
      </c>
    </row>
    <row r="27" spans="1:9" ht="18" customHeight="1">
      <c r="A27" s="311"/>
      <c r="B27" s="311"/>
      <c r="C27" s="8" t="s">
        <v>13</v>
      </c>
      <c r="D27" s="14"/>
      <c r="E27" s="25"/>
      <c r="F27" s="77">
        <v>97526</v>
      </c>
      <c r="G27" s="78">
        <f t="shared" si="3"/>
        <v>28.778069580099736</v>
      </c>
      <c r="H27" s="79">
        <v>95994</v>
      </c>
      <c r="I27" s="99">
        <f t="shared" si="2"/>
        <v>1.5959330791507798</v>
      </c>
    </row>
    <row r="28" spans="1:9" ht="18" customHeight="1">
      <c r="A28" s="311"/>
      <c r="B28" s="311"/>
      <c r="C28" s="8"/>
      <c r="D28" s="10" t="s">
        <v>14</v>
      </c>
      <c r="E28" s="38"/>
      <c r="F28" s="85">
        <v>42611</v>
      </c>
      <c r="G28" s="86">
        <f t="shared" si="3"/>
        <v>12.573696479683674</v>
      </c>
      <c r="H28" s="87">
        <v>42509</v>
      </c>
      <c r="I28" s="88">
        <f t="shared" si="2"/>
        <v>0.23994918723093672</v>
      </c>
    </row>
    <row r="29" spans="1:9" ht="18" customHeight="1">
      <c r="A29" s="311"/>
      <c r="B29" s="311"/>
      <c r="C29" s="8"/>
      <c r="D29" s="10" t="s">
        <v>30</v>
      </c>
      <c r="E29" s="38"/>
      <c r="F29" s="85">
        <v>9531</v>
      </c>
      <c r="G29" s="86">
        <f t="shared" si="3"/>
        <v>2.8124170084688247</v>
      </c>
      <c r="H29" s="87">
        <v>8645</v>
      </c>
      <c r="I29" s="88">
        <f t="shared" si="2"/>
        <v>10.24869866975131</v>
      </c>
    </row>
    <row r="30" spans="1:9" ht="18" customHeight="1">
      <c r="A30" s="311"/>
      <c r="B30" s="311"/>
      <c r="C30" s="8"/>
      <c r="D30" s="10" t="s">
        <v>31</v>
      </c>
      <c r="E30" s="38"/>
      <c r="F30" s="85">
        <v>19695</v>
      </c>
      <c r="G30" s="86">
        <f t="shared" si="3"/>
        <v>5.811620289769541</v>
      </c>
      <c r="H30" s="87">
        <v>19878</v>
      </c>
      <c r="I30" s="88">
        <f t="shared" si="2"/>
        <v>-0.9206157561122863</v>
      </c>
    </row>
    <row r="31" spans="1:9" ht="18" customHeight="1">
      <c r="A31" s="311"/>
      <c r="B31" s="311"/>
      <c r="C31" s="8"/>
      <c r="D31" s="10" t="s">
        <v>32</v>
      </c>
      <c r="E31" s="38"/>
      <c r="F31" s="85">
        <v>22425</v>
      </c>
      <c r="G31" s="86">
        <f t="shared" si="3"/>
        <v>6.617191419044528</v>
      </c>
      <c r="H31" s="87">
        <v>22640</v>
      </c>
      <c r="I31" s="88">
        <f t="shared" si="2"/>
        <v>-0.9496466431095363</v>
      </c>
    </row>
    <row r="32" spans="1:9" ht="18" customHeight="1">
      <c r="A32" s="311"/>
      <c r="B32" s="311"/>
      <c r="C32" s="8"/>
      <c r="D32" s="10" t="s">
        <v>15</v>
      </c>
      <c r="E32" s="38"/>
      <c r="F32" s="85">
        <v>1877</v>
      </c>
      <c r="G32" s="86">
        <f t="shared" si="3"/>
        <v>0.5538670365015197</v>
      </c>
      <c r="H32" s="87">
        <v>913</v>
      </c>
      <c r="I32" s="88">
        <f t="shared" si="2"/>
        <v>105.58598028477549</v>
      </c>
    </row>
    <row r="33" spans="1:9" ht="18" customHeight="1">
      <c r="A33" s="311"/>
      <c r="B33" s="311"/>
      <c r="C33" s="11"/>
      <c r="D33" s="10" t="s">
        <v>33</v>
      </c>
      <c r="E33" s="38"/>
      <c r="F33" s="85">
        <v>1387</v>
      </c>
      <c r="G33" s="86">
        <f t="shared" si="3"/>
        <v>0.4092773466316504</v>
      </c>
      <c r="H33" s="87">
        <v>1409</v>
      </c>
      <c r="I33" s="88">
        <f t="shared" si="2"/>
        <v>-1.5613910574875822</v>
      </c>
    </row>
    <row r="34" spans="1:9" ht="18" customHeight="1">
      <c r="A34" s="311"/>
      <c r="B34" s="311"/>
      <c r="C34" s="8" t="s">
        <v>16</v>
      </c>
      <c r="D34" s="14"/>
      <c r="E34" s="25"/>
      <c r="F34" s="77">
        <v>42335</v>
      </c>
      <c r="G34" s="78">
        <f t="shared" si="3"/>
        <v>12.492254123756972</v>
      </c>
      <c r="H34" s="79">
        <v>43914</v>
      </c>
      <c r="I34" s="99">
        <f t="shared" si="2"/>
        <v>-3.5956642528578553</v>
      </c>
    </row>
    <row r="35" spans="1:9" ht="18" customHeight="1">
      <c r="A35" s="311"/>
      <c r="B35" s="311"/>
      <c r="C35" s="8"/>
      <c r="D35" s="39" t="s">
        <v>17</v>
      </c>
      <c r="E35" s="40"/>
      <c r="F35" s="81">
        <v>40335</v>
      </c>
      <c r="G35" s="82">
        <f t="shared" si="3"/>
        <v>11.902092124288117</v>
      </c>
      <c r="H35" s="83">
        <v>41914</v>
      </c>
      <c r="I35" s="84">
        <f t="shared" si="2"/>
        <v>-3.7672376771484495</v>
      </c>
    </row>
    <row r="36" spans="1:9" ht="18" customHeight="1">
      <c r="A36" s="311"/>
      <c r="B36" s="311"/>
      <c r="C36" s="8"/>
      <c r="D36" s="41"/>
      <c r="E36" s="159" t="s">
        <v>103</v>
      </c>
      <c r="F36" s="85">
        <v>18726</v>
      </c>
      <c r="G36" s="86">
        <f t="shared" si="3"/>
        <v>5.5256868010268825</v>
      </c>
      <c r="H36" s="87">
        <v>20350</v>
      </c>
      <c r="I36" s="88">
        <f>(F36/H36-1)*100</f>
        <v>-7.980343980343985</v>
      </c>
    </row>
    <row r="37" spans="1:9" ht="18" customHeight="1">
      <c r="A37" s="311"/>
      <c r="B37" s="311"/>
      <c r="C37" s="8"/>
      <c r="D37" s="12"/>
      <c r="E37" s="33" t="s">
        <v>34</v>
      </c>
      <c r="F37" s="85">
        <v>21609</v>
      </c>
      <c r="G37" s="86">
        <f t="shared" si="3"/>
        <v>6.376405323261235</v>
      </c>
      <c r="H37" s="87">
        <v>21564</v>
      </c>
      <c r="I37" s="88">
        <f t="shared" si="2"/>
        <v>0.2086811352253859</v>
      </c>
    </row>
    <row r="38" spans="1:9" ht="18" customHeight="1">
      <c r="A38" s="311"/>
      <c r="B38" s="311"/>
      <c r="C38" s="8"/>
      <c r="D38" s="61" t="s">
        <v>35</v>
      </c>
      <c r="E38" s="54"/>
      <c r="F38" s="85">
        <v>2000</v>
      </c>
      <c r="G38" s="82">
        <f>F38/$F$40*100</f>
        <v>0.5901619994688542</v>
      </c>
      <c r="H38" s="87">
        <v>2000</v>
      </c>
      <c r="I38" s="88">
        <f t="shared" si="2"/>
        <v>0</v>
      </c>
    </row>
    <row r="39" spans="1:9" ht="18" customHeight="1">
      <c r="A39" s="311"/>
      <c r="B39" s="311"/>
      <c r="C39" s="6"/>
      <c r="D39" s="55" t="s">
        <v>36</v>
      </c>
      <c r="E39" s="56"/>
      <c r="F39" s="93">
        <v>0</v>
      </c>
      <c r="G39" s="94">
        <f>F39/$F$40*100</f>
        <v>0</v>
      </c>
      <c r="H39" s="156">
        <v>0</v>
      </c>
      <c r="I39" s="96" t="e">
        <f t="shared" si="2"/>
        <v>#DIV/0!</v>
      </c>
    </row>
    <row r="40" spans="1:9" ht="18" customHeight="1">
      <c r="A40" s="312"/>
      <c r="B40" s="312"/>
      <c r="C40" s="6" t="s">
        <v>18</v>
      </c>
      <c r="D40" s="7"/>
      <c r="E40" s="24"/>
      <c r="F40" s="97">
        <f>SUM(F23,F27,F34)</f>
        <v>338890</v>
      </c>
      <c r="G40" s="280">
        <f>F40/$F$40*100</f>
        <v>100</v>
      </c>
      <c r="H40" s="97">
        <f>SUM(H23,H27,H34)</f>
        <v>336683</v>
      </c>
      <c r="I40" s="279">
        <f t="shared" si="2"/>
        <v>0.655512752351628</v>
      </c>
    </row>
    <row r="41" spans="1:2" ht="18" customHeight="1">
      <c r="A41" s="157" t="s">
        <v>19</v>
      </c>
      <c r="B41" s="157"/>
    </row>
    <row r="42" spans="1:2" ht="18" customHeight="1">
      <c r="A42" s="158" t="s">
        <v>20</v>
      </c>
      <c r="B42" s="157"/>
    </row>
    <row r="52" ht="13.5">
      <c r="J52" s="14"/>
    </row>
    <row r="53" ht="13.5">
      <c r="J53" s="14"/>
    </row>
  </sheetData>
  <sheetProtection/>
  <mergeCells count="24"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  <mergeCell ref="AA1:AB1"/>
    <mergeCell ref="AA2:AA3"/>
    <mergeCell ref="AB2:AB3"/>
    <mergeCell ref="AC2:AC3"/>
    <mergeCell ref="AD2:AF2"/>
    <mergeCell ref="AJ2:AJ3"/>
    <mergeCell ref="AB10:AB11"/>
    <mergeCell ref="AD10:AF10"/>
    <mergeCell ref="AG2:AG3"/>
    <mergeCell ref="AH2:AH3"/>
    <mergeCell ref="AJ10:AK10"/>
    <mergeCell ref="AA12:AA14"/>
    <mergeCell ref="AI2:AI3"/>
    <mergeCell ref="AK2:AK3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E22" sqref="E22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289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279</v>
      </c>
      <c r="B5" s="37"/>
      <c r="C5" s="37"/>
      <c r="D5" s="37"/>
      <c r="K5" s="46"/>
      <c r="O5" s="46" t="s">
        <v>44</v>
      </c>
    </row>
    <row r="6" spans="1:15" ht="15.75" customHeight="1">
      <c r="A6" s="319" t="s">
        <v>45</v>
      </c>
      <c r="B6" s="320"/>
      <c r="C6" s="320"/>
      <c r="D6" s="320"/>
      <c r="E6" s="321"/>
      <c r="F6" s="349" t="s">
        <v>291</v>
      </c>
      <c r="G6" s="350"/>
      <c r="H6" s="349" t="s">
        <v>292</v>
      </c>
      <c r="I6" s="350"/>
      <c r="J6" s="349" t="s">
        <v>293</v>
      </c>
      <c r="K6" s="350"/>
      <c r="L6" s="349"/>
      <c r="M6" s="350"/>
      <c r="N6" s="349"/>
      <c r="O6" s="350"/>
    </row>
    <row r="7" spans="1:15" ht="15.75" customHeight="1">
      <c r="A7" s="322"/>
      <c r="B7" s="323"/>
      <c r="C7" s="323"/>
      <c r="D7" s="323"/>
      <c r="E7" s="324"/>
      <c r="F7" s="178" t="s">
        <v>288</v>
      </c>
      <c r="G7" s="51" t="s">
        <v>1</v>
      </c>
      <c r="H7" s="178" t="s">
        <v>280</v>
      </c>
      <c r="I7" s="51" t="s">
        <v>1</v>
      </c>
      <c r="J7" s="178" t="s">
        <v>280</v>
      </c>
      <c r="K7" s="51" t="s">
        <v>1</v>
      </c>
      <c r="L7" s="178" t="s">
        <v>280</v>
      </c>
      <c r="M7" s="51" t="s">
        <v>1</v>
      </c>
      <c r="N7" s="178" t="s">
        <v>280</v>
      </c>
      <c r="O7" s="295" t="s">
        <v>1</v>
      </c>
    </row>
    <row r="8" spans="1:25" ht="15.75" customHeight="1">
      <c r="A8" s="325" t="s">
        <v>84</v>
      </c>
      <c r="B8" s="47" t="s">
        <v>46</v>
      </c>
      <c r="C8" s="48"/>
      <c r="D8" s="48"/>
      <c r="E8" s="100" t="s">
        <v>37</v>
      </c>
      <c r="F8" s="113">
        <v>12869</v>
      </c>
      <c r="G8" s="114">
        <v>12491</v>
      </c>
      <c r="H8" s="113">
        <v>21810</v>
      </c>
      <c r="I8" s="115">
        <v>22849</v>
      </c>
      <c r="J8" s="113">
        <v>8027</v>
      </c>
      <c r="K8" s="116">
        <v>7688</v>
      </c>
      <c r="L8" s="113"/>
      <c r="M8" s="115"/>
      <c r="N8" s="113"/>
      <c r="O8" s="116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26"/>
      <c r="B9" s="14"/>
      <c r="C9" s="61" t="s">
        <v>47</v>
      </c>
      <c r="D9" s="53"/>
      <c r="E9" s="101" t="s">
        <v>38</v>
      </c>
      <c r="F9" s="117">
        <v>12869</v>
      </c>
      <c r="G9" s="118">
        <v>12490</v>
      </c>
      <c r="H9" s="117">
        <f>ROUND((12622567+9187530)/1000,0)</f>
        <v>21810</v>
      </c>
      <c r="I9" s="119">
        <v>22849</v>
      </c>
      <c r="J9" s="117">
        <v>8026</v>
      </c>
      <c r="K9" s="120">
        <v>7687</v>
      </c>
      <c r="L9" s="117"/>
      <c r="M9" s="119"/>
      <c r="N9" s="117"/>
      <c r="O9" s="120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26"/>
      <c r="B10" s="11"/>
      <c r="C10" s="61" t="s">
        <v>48</v>
      </c>
      <c r="D10" s="53"/>
      <c r="E10" s="101" t="s">
        <v>39</v>
      </c>
      <c r="F10" s="117">
        <v>0</v>
      </c>
      <c r="G10" s="118">
        <v>0.001</v>
      </c>
      <c r="H10" s="117">
        <v>0</v>
      </c>
      <c r="I10" s="119">
        <v>0.001</v>
      </c>
      <c r="J10" s="121">
        <v>1</v>
      </c>
      <c r="K10" s="122">
        <v>1</v>
      </c>
      <c r="L10" s="117"/>
      <c r="M10" s="119"/>
      <c r="N10" s="117"/>
      <c r="O10" s="120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26"/>
      <c r="B11" s="66" t="s">
        <v>49</v>
      </c>
      <c r="C11" s="67"/>
      <c r="D11" s="67"/>
      <c r="E11" s="103" t="s">
        <v>40</v>
      </c>
      <c r="F11" s="123">
        <v>12124</v>
      </c>
      <c r="G11" s="124">
        <v>11917</v>
      </c>
      <c r="H11" s="123">
        <v>19716</v>
      </c>
      <c r="I11" s="125">
        <v>21731</v>
      </c>
      <c r="J11" s="123">
        <v>7514</v>
      </c>
      <c r="K11" s="126">
        <v>7542</v>
      </c>
      <c r="L11" s="123"/>
      <c r="M11" s="125"/>
      <c r="N11" s="123"/>
      <c r="O11" s="126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26"/>
      <c r="B12" s="8"/>
      <c r="C12" s="61" t="s">
        <v>50</v>
      </c>
      <c r="D12" s="53"/>
      <c r="E12" s="101" t="s">
        <v>41</v>
      </c>
      <c r="F12" s="117">
        <v>12115</v>
      </c>
      <c r="G12" s="118">
        <v>11908</v>
      </c>
      <c r="H12" s="123">
        <f>ROUND((16297263+3406952)/1000,0)</f>
        <v>19704</v>
      </c>
      <c r="I12" s="119">
        <v>21720</v>
      </c>
      <c r="J12" s="123">
        <v>7495</v>
      </c>
      <c r="K12" s="120">
        <v>7504</v>
      </c>
      <c r="L12" s="117"/>
      <c r="M12" s="119"/>
      <c r="N12" s="117"/>
      <c r="O12" s="120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26"/>
      <c r="B13" s="14"/>
      <c r="C13" s="50" t="s">
        <v>51</v>
      </c>
      <c r="D13" s="68"/>
      <c r="E13" s="104" t="s">
        <v>42</v>
      </c>
      <c r="F13" s="160">
        <v>9</v>
      </c>
      <c r="G13" s="139">
        <v>9</v>
      </c>
      <c r="H13" s="121">
        <f>+H11-H12</f>
        <v>12</v>
      </c>
      <c r="I13" s="122">
        <v>11</v>
      </c>
      <c r="J13" s="121">
        <v>19</v>
      </c>
      <c r="K13" s="122">
        <v>38</v>
      </c>
      <c r="L13" s="127"/>
      <c r="M13" s="129"/>
      <c r="N13" s="127"/>
      <c r="O13" s="130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26"/>
      <c r="B14" s="52" t="s">
        <v>52</v>
      </c>
      <c r="C14" s="53"/>
      <c r="D14" s="53"/>
      <c r="E14" s="101" t="s">
        <v>88</v>
      </c>
      <c r="F14" s="161">
        <f aca="true" t="shared" si="0" ref="F14:O14">F9-F12</f>
        <v>754</v>
      </c>
      <c r="G14" s="150">
        <f t="shared" si="0"/>
        <v>582</v>
      </c>
      <c r="H14" s="161">
        <f t="shared" si="0"/>
        <v>2106</v>
      </c>
      <c r="I14" s="150">
        <f t="shared" si="0"/>
        <v>1129</v>
      </c>
      <c r="J14" s="161">
        <f>J9-J12</f>
        <v>531</v>
      </c>
      <c r="K14" s="150">
        <f t="shared" si="0"/>
        <v>183</v>
      </c>
      <c r="L14" s="161">
        <f t="shared" si="0"/>
        <v>0</v>
      </c>
      <c r="M14" s="150">
        <f t="shared" si="0"/>
        <v>0</v>
      </c>
      <c r="N14" s="161">
        <f t="shared" si="0"/>
        <v>0</v>
      </c>
      <c r="O14" s="150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26"/>
      <c r="B15" s="52" t="s">
        <v>53</v>
      </c>
      <c r="C15" s="53"/>
      <c r="D15" s="53"/>
      <c r="E15" s="101" t="s">
        <v>89</v>
      </c>
      <c r="F15" s="161">
        <f aca="true" t="shared" si="1" ref="F15:O15">F10-F13</f>
        <v>-9</v>
      </c>
      <c r="G15" s="150">
        <f t="shared" si="1"/>
        <v>-8.999</v>
      </c>
      <c r="H15" s="161">
        <f t="shared" si="1"/>
        <v>-12</v>
      </c>
      <c r="I15" s="150">
        <f t="shared" si="1"/>
        <v>-10.999</v>
      </c>
      <c r="J15" s="161">
        <f>J10-J13</f>
        <v>-18</v>
      </c>
      <c r="K15" s="150">
        <f t="shared" si="1"/>
        <v>-37</v>
      </c>
      <c r="L15" s="161">
        <f t="shared" si="1"/>
        <v>0</v>
      </c>
      <c r="M15" s="150">
        <f t="shared" si="1"/>
        <v>0</v>
      </c>
      <c r="N15" s="161">
        <f t="shared" si="1"/>
        <v>0</v>
      </c>
      <c r="O15" s="150">
        <f t="shared" si="1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26"/>
      <c r="B16" s="52" t="s">
        <v>54</v>
      </c>
      <c r="C16" s="53"/>
      <c r="D16" s="53"/>
      <c r="E16" s="101" t="s">
        <v>90</v>
      </c>
      <c r="F16" s="160">
        <f aca="true" t="shared" si="2" ref="F16:O16">F8-F11</f>
        <v>745</v>
      </c>
      <c r="G16" s="139">
        <f t="shared" si="2"/>
        <v>574</v>
      </c>
      <c r="H16" s="160">
        <f t="shared" si="2"/>
        <v>2094</v>
      </c>
      <c r="I16" s="139">
        <f t="shared" si="2"/>
        <v>1118</v>
      </c>
      <c r="J16" s="160">
        <f>J8-J11</f>
        <v>513</v>
      </c>
      <c r="K16" s="139">
        <f t="shared" si="2"/>
        <v>146</v>
      </c>
      <c r="L16" s="160">
        <f t="shared" si="2"/>
        <v>0</v>
      </c>
      <c r="M16" s="139">
        <f t="shared" si="2"/>
        <v>0</v>
      </c>
      <c r="N16" s="160">
        <f t="shared" si="2"/>
        <v>0</v>
      </c>
      <c r="O16" s="139">
        <f t="shared" si="2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26"/>
      <c r="B17" s="52" t="s">
        <v>55</v>
      </c>
      <c r="C17" s="53"/>
      <c r="D17" s="53"/>
      <c r="E17" s="43"/>
      <c r="F17" s="121">
        <v>0</v>
      </c>
      <c r="G17" s="150">
        <v>0</v>
      </c>
      <c r="H17" s="121">
        <v>0</v>
      </c>
      <c r="I17" s="122">
        <v>0</v>
      </c>
      <c r="J17" s="117">
        <v>0</v>
      </c>
      <c r="K17" s="120">
        <v>0</v>
      </c>
      <c r="L17" s="117"/>
      <c r="M17" s="119"/>
      <c r="N17" s="121"/>
      <c r="O17" s="13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27"/>
      <c r="B18" s="59" t="s">
        <v>56</v>
      </c>
      <c r="C18" s="37"/>
      <c r="D18" s="37"/>
      <c r="E18" s="15"/>
      <c r="F18" s="132">
        <v>0</v>
      </c>
      <c r="G18" s="166">
        <v>0</v>
      </c>
      <c r="H18" s="132">
        <v>0</v>
      </c>
      <c r="I18" s="133">
        <v>0</v>
      </c>
      <c r="J18" s="132">
        <v>0</v>
      </c>
      <c r="K18" s="133">
        <v>0</v>
      </c>
      <c r="L18" s="132"/>
      <c r="M18" s="133"/>
      <c r="N18" s="132"/>
      <c r="O18" s="13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26" t="s">
        <v>85</v>
      </c>
      <c r="B19" s="66" t="s">
        <v>57</v>
      </c>
      <c r="C19" s="69"/>
      <c r="D19" s="69"/>
      <c r="E19" s="105"/>
      <c r="F19" s="163">
        <v>2413</v>
      </c>
      <c r="G19" s="155">
        <v>2487</v>
      </c>
      <c r="H19" s="135">
        <v>9727</v>
      </c>
      <c r="I19" s="137">
        <v>11517</v>
      </c>
      <c r="J19" s="135">
        <v>640</v>
      </c>
      <c r="K19" s="138">
        <v>189</v>
      </c>
      <c r="L19" s="135"/>
      <c r="M19" s="137"/>
      <c r="N19" s="135"/>
      <c r="O19" s="138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26"/>
      <c r="B20" s="13"/>
      <c r="C20" s="61" t="s">
        <v>58</v>
      </c>
      <c r="D20" s="53"/>
      <c r="E20" s="101"/>
      <c r="F20" s="161">
        <v>1700</v>
      </c>
      <c r="G20" s="150">
        <v>1791</v>
      </c>
      <c r="H20" s="117">
        <v>6714</v>
      </c>
      <c r="I20" s="119">
        <v>7310</v>
      </c>
      <c r="J20" s="117">
        <v>509</v>
      </c>
      <c r="K20" s="122">
        <v>103</v>
      </c>
      <c r="L20" s="117"/>
      <c r="M20" s="119"/>
      <c r="N20" s="117"/>
      <c r="O20" s="120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26"/>
      <c r="B21" s="26" t="s">
        <v>59</v>
      </c>
      <c r="C21" s="67"/>
      <c r="D21" s="67"/>
      <c r="E21" s="103" t="s">
        <v>91</v>
      </c>
      <c r="F21" s="164">
        <v>2413</v>
      </c>
      <c r="G21" s="149">
        <v>2487</v>
      </c>
      <c r="H21" s="123">
        <v>9727</v>
      </c>
      <c r="I21" s="125">
        <v>11517</v>
      </c>
      <c r="J21" s="123">
        <v>640</v>
      </c>
      <c r="K21" s="126">
        <v>189</v>
      </c>
      <c r="L21" s="123"/>
      <c r="M21" s="125"/>
      <c r="N21" s="123"/>
      <c r="O21" s="126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26"/>
      <c r="B22" s="66" t="s">
        <v>60</v>
      </c>
      <c r="C22" s="69"/>
      <c r="D22" s="69"/>
      <c r="E22" s="105" t="s">
        <v>92</v>
      </c>
      <c r="F22" s="163">
        <v>8497</v>
      </c>
      <c r="G22" s="155">
        <v>8038</v>
      </c>
      <c r="H22" s="135">
        <v>18069</v>
      </c>
      <c r="I22" s="137">
        <v>19658</v>
      </c>
      <c r="J22" s="135">
        <v>2486</v>
      </c>
      <c r="K22" s="138">
        <v>2078</v>
      </c>
      <c r="L22" s="135"/>
      <c r="M22" s="137"/>
      <c r="N22" s="135"/>
      <c r="O22" s="138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26"/>
      <c r="B23" s="8" t="s">
        <v>61</v>
      </c>
      <c r="C23" s="50" t="s">
        <v>62</v>
      </c>
      <c r="D23" s="68"/>
      <c r="E23" s="104"/>
      <c r="F23" s="160">
        <v>1830</v>
      </c>
      <c r="G23" s="139">
        <v>1859</v>
      </c>
      <c r="H23" s="127">
        <v>12536</v>
      </c>
      <c r="I23" s="129">
        <v>12289</v>
      </c>
      <c r="J23" s="127">
        <v>1374</v>
      </c>
      <c r="K23" s="130">
        <v>1323</v>
      </c>
      <c r="L23" s="127"/>
      <c r="M23" s="129"/>
      <c r="N23" s="127"/>
      <c r="O23" s="130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26"/>
      <c r="B24" s="52" t="s">
        <v>93</v>
      </c>
      <c r="C24" s="53"/>
      <c r="D24" s="53"/>
      <c r="E24" s="101" t="s">
        <v>94</v>
      </c>
      <c r="F24" s="161">
        <f aca="true" t="shared" si="3" ref="F24:O24">F21-F22</f>
        <v>-6084</v>
      </c>
      <c r="G24" s="150">
        <f t="shared" si="3"/>
        <v>-5551</v>
      </c>
      <c r="H24" s="161">
        <f t="shared" si="3"/>
        <v>-8342</v>
      </c>
      <c r="I24" s="150">
        <f t="shared" si="3"/>
        <v>-8141</v>
      </c>
      <c r="J24" s="161">
        <f t="shared" si="3"/>
        <v>-1846</v>
      </c>
      <c r="K24" s="150">
        <f t="shared" si="3"/>
        <v>-1889</v>
      </c>
      <c r="L24" s="161">
        <f t="shared" si="3"/>
        <v>0</v>
      </c>
      <c r="M24" s="150">
        <f t="shared" si="3"/>
        <v>0</v>
      </c>
      <c r="N24" s="161">
        <f t="shared" si="3"/>
        <v>0</v>
      </c>
      <c r="O24" s="150">
        <f t="shared" si="3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26"/>
      <c r="B25" s="112" t="s">
        <v>63</v>
      </c>
      <c r="C25" s="68"/>
      <c r="D25" s="68"/>
      <c r="E25" s="328" t="s">
        <v>95</v>
      </c>
      <c r="F25" s="347">
        <v>6084</v>
      </c>
      <c r="G25" s="330">
        <v>5551</v>
      </c>
      <c r="H25" s="334">
        <f>-H24</f>
        <v>8342</v>
      </c>
      <c r="I25" s="330">
        <v>8141</v>
      </c>
      <c r="J25" s="334">
        <v>1846</v>
      </c>
      <c r="K25" s="330">
        <v>1889</v>
      </c>
      <c r="L25" s="334"/>
      <c r="M25" s="330"/>
      <c r="N25" s="334"/>
      <c r="O25" s="330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26"/>
      <c r="B26" s="26" t="s">
        <v>64</v>
      </c>
      <c r="C26" s="67"/>
      <c r="D26" s="67"/>
      <c r="E26" s="329"/>
      <c r="F26" s="348"/>
      <c r="G26" s="331"/>
      <c r="H26" s="335"/>
      <c r="I26" s="331"/>
      <c r="J26" s="335"/>
      <c r="K26" s="331"/>
      <c r="L26" s="335"/>
      <c r="M26" s="331"/>
      <c r="N26" s="335"/>
      <c r="O26" s="33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27"/>
      <c r="B27" s="59" t="s">
        <v>96</v>
      </c>
      <c r="C27" s="37"/>
      <c r="D27" s="37"/>
      <c r="E27" s="106" t="s">
        <v>97</v>
      </c>
      <c r="F27" s="165">
        <f aca="true" t="shared" si="4" ref="F27:O27">F24+F25</f>
        <v>0</v>
      </c>
      <c r="G27" s="151">
        <f t="shared" si="4"/>
        <v>0</v>
      </c>
      <c r="H27" s="165">
        <f t="shared" si="4"/>
        <v>0</v>
      </c>
      <c r="I27" s="151">
        <f t="shared" si="4"/>
        <v>0</v>
      </c>
      <c r="J27" s="165">
        <f t="shared" si="4"/>
        <v>0</v>
      </c>
      <c r="K27" s="151">
        <f t="shared" si="4"/>
        <v>0</v>
      </c>
      <c r="L27" s="165">
        <f t="shared" si="4"/>
        <v>0</v>
      </c>
      <c r="M27" s="151">
        <f t="shared" si="4"/>
        <v>0</v>
      </c>
      <c r="N27" s="165">
        <f t="shared" si="4"/>
        <v>0</v>
      </c>
      <c r="O27" s="151">
        <f t="shared" si="4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41" t="s">
        <v>65</v>
      </c>
      <c r="B30" s="342"/>
      <c r="C30" s="342"/>
      <c r="D30" s="342"/>
      <c r="E30" s="343"/>
      <c r="F30" s="351" t="s">
        <v>295</v>
      </c>
      <c r="G30" s="352"/>
      <c r="H30" s="351" t="s">
        <v>297</v>
      </c>
      <c r="I30" s="352"/>
      <c r="J30" s="351" t="s">
        <v>299</v>
      </c>
      <c r="K30" s="352"/>
      <c r="L30" s="351" t="s">
        <v>301</v>
      </c>
      <c r="M30" s="352"/>
      <c r="N30" s="353" t="s">
        <v>306</v>
      </c>
      <c r="O30" s="352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75" customHeight="1">
      <c r="A31" s="344"/>
      <c r="B31" s="345"/>
      <c r="C31" s="345"/>
      <c r="D31" s="345"/>
      <c r="E31" s="346"/>
      <c r="F31" s="178" t="s">
        <v>280</v>
      </c>
      <c r="G31" s="74" t="s">
        <v>1</v>
      </c>
      <c r="H31" s="178" t="s">
        <v>280</v>
      </c>
      <c r="I31" s="74" t="s">
        <v>1</v>
      </c>
      <c r="J31" s="178" t="s">
        <v>280</v>
      </c>
      <c r="K31" s="75" t="s">
        <v>1</v>
      </c>
      <c r="L31" s="178" t="s">
        <v>280</v>
      </c>
      <c r="M31" s="74" t="s">
        <v>1</v>
      </c>
      <c r="N31" s="178" t="s">
        <v>280</v>
      </c>
      <c r="O31" s="153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325" t="s">
        <v>86</v>
      </c>
      <c r="B32" s="47" t="s">
        <v>46</v>
      </c>
      <c r="C32" s="48"/>
      <c r="D32" s="48"/>
      <c r="E32" s="16" t="s">
        <v>37</v>
      </c>
      <c r="F32" s="135">
        <v>222</v>
      </c>
      <c r="G32" s="136">
        <v>217</v>
      </c>
      <c r="H32" s="113">
        <v>681</v>
      </c>
      <c r="I32" s="115">
        <v>660</v>
      </c>
      <c r="J32" s="113">
        <v>398</v>
      </c>
      <c r="K32" s="116">
        <v>361</v>
      </c>
      <c r="L32" s="135">
        <v>98</v>
      </c>
      <c r="M32" s="136">
        <v>126</v>
      </c>
      <c r="N32" s="113">
        <v>0</v>
      </c>
      <c r="O32" s="154">
        <v>0</v>
      </c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75" customHeight="1">
      <c r="A33" s="332"/>
      <c r="B33" s="14"/>
      <c r="C33" s="50" t="s">
        <v>66</v>
      </c>
      <c r="D33" s="68"/>
      <c r="E33" s="108"/>
      <c r="F33" s="127">
        <v>116</v>
      </c>
      <c r="G33" s="128">
        <v>121</v>
      </c>
      <c r="H33" s="127">
        <v>498</v>
      </c>
      <c r="I33" s="129">
        <v>498</v>
      </c>
      <c r="J33" s="127">
        <v>384</v>
      </c>
      <c r="K33" s="130">
        <v>341</v>
      </c>
      <c r="L33" s="127">
        <v>41</v>
      </c>
      <c r="M33" s="128">
        <v>40</v>
      </c>
      <c r="N33" s="127">
        <v>0</v>
      </c>
      <c r="O33" s="139">
        <v>0</v>
      </c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75" customHeight="1">
      <c r="A34" s="332"/>
      <c r="B34" s="14"/>
      <c r="C34" s="12"/>
      <c r="D34" s="61" t="s">
        <v>67</v>
      </c>
      <c r="E34" s="102"/>
      <c r="F34" s="117">
        <v>116</v>
      </c>
      <c r="G34" s="118">
        <v>121</v>
      </c>
      <c r="H34" s="117">
        <v>498</v>
      </c>
      <c r="I34" s="119">
        <v>498</v>
      </c>
      <c r="J34" s="117">
        <v>384</v>
      </c>
      <c r="K34" s="120">
        <v>341</v>
      </c>
      <c r="L34" s="117">
        <v>41</v>
      </c>
      <c r="M34" s="118">
        <v>40</v>
      </c>
      <c r="N34" s="117">
        <v>0</v>
      </c>
      <c r="O34" s="150">
        <v>0</v>
      </c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75" customHeight="1">
      <c r="A35" s="332"/>
      <c r="B35" s="11"/>
      <c r="C35" s="31" t="s">
        <v>68</v>
      </c>
      <c r="D35" s="67"/>
      <c r="E35" s="109"/>
      <c r="F35" s="123">
        <v>106</v>
      </c>
      <c r="G35" s="124">
        <v>95</v>
      </c>
      <c r="H35" s="123">
        <v>183</v>
      </c>
      <c r="I35" s="125">
        <v>162</v>
      </c>
      <c r="J35" s="144">
        <v>14</v>
      </c>
      <c r="K35" s="145">
        <v>20</v>
      </c>
      <c r="L35" s="123">
        <v>57</v>
      </c>
      <c r="M35" s="124">
        <v>86</v>
      </c>
      <c r="N35" s="123">
        <v>0</v>
      </c>
      <c r="O35" s="149">
        <v>0</v>
      </c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75" customHeight="1">
      <c r="A36" s="332"/>
      <c r="B36" s="66" t="s">
        <v>49</v>
      </c>
      <c r="C36" s="69"/>
      <c r="D36" s="69"/>
      <c r="E36" s="16" t="s">
        <v>38</v>
      </c>
      <c r="F36" s="163">
        <v>221</v>
      </c>
      <c r="G36" s="139">
        <v>216</v>
      </c>
      <c r="H36" s="135">
        <v>521</v>
      </c>
      <c r="I36" s="137">
        <v>526</v>
      </c>
      <c r="J36" s="135">
        <v>84</v>
      </c>
      <c r="K36" s="138">
        <v>127</v>
      </c>
      <c r="L36" s="135">
        <v>98</v>
      </c>
      <c r="M36" s="136">
        <v>124</v>
      </c>
      <c r="N36" s="135">
        <v>0</v>
      </c>
      <c r="O36" s="155">
        <v>0</v>
      </c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75" customHeight="1">
      <c r="A37" s="332"/>
      <c r="B37" s="14"/>
      <c r="C37" s="61" t="s">
        <v>69</v>
      </c>
      <c r="D37" s="53"/>
      <c r="E37" s="102"/>
      <c r="F37" s="161">
        <v>218</v>
      </c>
      <c r="G37" s="150">
        <v>214</v>
      </c>
      <c r="H37" s="117">
        <v>488</v>
      </c>
      <c r="I37" s="119">
        <v>488</v>
      </c>
      <c r="J37" s="117">
        <v>65</v>
      </c>
      <c r="K37" s="120">
        <v>102</v>
      </c>
      <c r="L37" s="117">
        <v>82</v>
      </c>
      <c r="M37" s="118">
        <v>107</v>
      </c>
      <c r="N37" s="117">
        <v>0</v>
      </c>
      <c r="O37" s="150">
        <v>0</v>
      </c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75" customHeight="1">
      <c r="A38" s="332"/>
      <c r="B38" s="11"/>
      <c r="C38" s="61" t="s">
        <v>70</v>
      </c>
      <c r="D38" s="53"/>
      <c r="E38" s="102"/>
      <c r="F38" s="161">
        <v>3</v>
      </c>
      <c r="G38" s="150">
        <v>2</v>
      </c>
      <c r="H38" s="117">
        <v>33</v>
      </c>
      <c r="I38" s="119">
        <v>38</v>
      </c>
      <c r="J38" s="117">
        <v>18</v>
      </c>
      <c r="K38" s="145">
        <v>25</v>
      </c>
      <c r="L38" s="117">
        <v>16</v>
      </c>
      <c r="M38" s="118">
        <v>17</v>
      </c>
      <c r="N38" s="117">
        <v>0</v>
      </c>
      <c r="O38" s="150">
        <v>0</v>
      </c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75" customHeight="1">
      <c r="A39" s="333"/>
      <c r="B39" s="6" t="s">
        <v>71</v>
      </c>
      <c r="C39" s="7"/>
      <c r="D39" s="7"/>
      <c r="E39" s="110" t="s">
        <v>98</v>
      </c>
      <c r="F39" s="165">
        <f aca="true" t="shared" si="5" ref="F39:O39">F32-F36</f>
        <v>1</v>
      </c>
      <c r="G39" s="151">
        <f t="shared" si="5"/>
        <v>1</v>
      </c>
      <c r="H39" s="165">
        <f t="shared" si="5"/>
        <v>160</v>
      </c>
      <c r="I39" s="151">
        <f t="shared" si="5"/>
        <v>134</v>
      </c>
      <c r="J39" s="165">
        <f t="shared" si="5"/>
        <v>314</v>
      </c>
      <c r="K39" s="151">
        <f t="shared" si="5"/>
        <v>234</v>
      </c>
      <c r="L39" s="165">
        <f t="shared" si="5"/>
        <v>0</v>
      </c>
      <c r="M39" s="151">
        <f t="shared" si="5"/>
        <v>2</v>
      </c>
      <c r="N39" s="165">
        <v>0</v>
      </c>
      <c r="O39" s="151">
        <f t="shared" si="5"/>
        <v>0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75" customHeight="1">
      <c r="A40" s="325" t="s">
        <v>87</v>
      </c>
      <c r="B40" s="66" t="s">
        <v>72</v>
      </c>
      <c r="C40" s="69"/>
      <c r="D40" s="69"/>
      <c r="E40" s="16" t="s">
        <v>40</v>
      </c>
      <c r="F40" s="163">
        <v>28</v>
      </c>
      <c r="G40" s="155">
        <v>91</v>
      </c>
      <c r="H40" s="135">
        <v>301</v>
      </c>
      <c r="I40" s="137">
        <v>142</v>
      </c>
      <c r="J40" s="135">
        <v>146</v>
      </c>
      <c r="K40" s="138">
        <v>161</v>
      </c>
      <c r="L40" s="135">
        <v>159</v>
      </c>
      <c r="M40" s="136">
        <v>86</v>
      </c>
      <c r="N40" s="135">
        <v>0</v>
      </c>
      <c r="O40" s="155">
        <v>0</v>
      </c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75" customHeight="1">
      <c r="A41" s="336"/>
      <c r="B41" s="11"/>
      <c r="C41" s="61" t="s">
        <v>73</v>
      </c>
      <c r="D41" s="53"/>
      <c r="E41" s="102"/>
      <c r="F41" s="167">
        <v>0</v>
      </c>
      <c r="G41" s="169">
        <v>64</v>
      </c>
      <c r="H41" s="144">
        <v>98</v>
      </c>
      <c r="I41" s="145">
        <v>0</v>
      </c>
      <c r="J41" s="117">
        <v>0</v>
      </c>
      <c r="K41" s="120">
        <v>0</v>
      </c>
      <c r="L41" s="117">
        <v>93</v>
      </c>
      <c r="M41" s="118">
        <v>28</v>
      </c>
      <c r="N41" s="117">
        <v>0</v>
      </c>
      <c r="O41" s="150">
        <v>0</v>
      </c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75" customHeight="1">
      <c r="A42" s="336"/>
      <c r="B42" s="66" t="s">
        <v>60</v>
      </c>
      <c r="C42" s="69"/>
      <c r="D42" s="69"/>
      <c r="E42" s="16" t="s">
        <v>41</v>
      </c>
      <c r="F42" s="163">
        <v>28</v>
      </c>
      <c r="G42" s="155">
        <v>91</v>
      </c>
      <c r="H42" s="135">
        <v>413</v>
      </c>
      <c r="I42" s="137">
        <v>246</v>
      </c>
      <c r="J42" s="135">
        <v>461</v>
      </c>
      <c r="K42" s="138">
        <v>393</v>
      </c>
      <c r="L42" s="135">
        <v>159</v>
      </c>
      <c r="M42" s="136">
        <v>88</v>
      </c>
      <c r="N42" s="135">
        <v>0</v>
      </c>
      <c r="O42" s="155">
        <v>0</v>
      </c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75" customHeight="1">
      <c r="A43" s="336"/>
      <c r="B43" s="11"/>
      <c r="C43" s="61" t="s">
        <v>74</v>
      </c>
      <c r="D43" s="53"/>
      <c r="E43" s="102"/>
      <c r="F43" s="161">
        <v>15</v>
      </c>
      <c r="G43" s="150">
        <v>10</v>
      </c>
      <c r="H43" s="117">
        <v>71</v>
      </c>
      <c r="I43" s="119">
        <v>69</v>
      </c>
      <c r="J43" s="144">
        <v>400</v>
      </c>
      <c r="K43" s="145">
        <v>393</v>
      </c>
      <c r="L43" s="117">
        <v>66</v>
      </c>
      <c r="M43" s="118">
        <v>59</v>
      </c>
      <c r="N43" s="117">
        <v>0</v>
      </c>
      <c r="O43" s="150">
        <v>0</v>
      </c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75" customHeight="1">
      <c r="A44" s="337"/>
      <c r="B44" s="59" t="s">
        <v>71</v>
      </c>
      <c r="C44" s="37"/>
      <c r="D44" s="37"/>
      <c r="E44" s="110" t="s">
        <v>99</v>
      </c>
      <c r="F44" s="162">
        <f aca="true" t="shared" si="6" ref="F44:O44">F40-F42</f>
        <v>0</v>
      </c>
      <c r="G44" s="166">
        <f t="shared" si="6"/>
        <v>0</v>
      </c>
      <c r="H44" s="162">
        <f t="shared" si="6"/>
        <v>-112</v>
      </c>
      <c r="I44" s="166">
        <f t="shared" si="6"/>
        <v>-104</v>
      </c>
      <c r="J44" s="162">
        <f t="shared" si="6"/>
        <v>-315</v>
      </c>
      <c r="K44" s="166">
        <f t="shared" si="6"/>
        <v>-232</v>
      </c>
      <c r="L44" s="162">
        <f>L40-L42</f>
        <v>0</v>
      </c>
      <c r="M44" s="166">
        <f t="shared" si="6"/>
        <v>-2</v>
      </c>
      <c r="N44" s="162">
        <v>0</v>
      </c>
      <c r="O44" s="166">
        <f t="shared" si="6"/>
        <v>0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75" customHeight="1">
      <c r="A45" s="338" t="s">
        <v>79</v>
      </c>
      <c r="B45" s="20" t="s">
        <v>75</v>
      </c>
      <c r="C45" s="9"/>
      <c r="D45" s="9"/>
      <c r="E45" s="111" t="s">
        <v>100</v>
      </c>
      <c r="F45" s="168">
        <f aca="true" t="shared" si="7" ref="F45:O45">F39+F44</f>
        <v>1</v>
      </c>
      <c r="G45" s="152">
        <f t="shared" si="7"/>
        <v>1</v>
      </c>
      <c r="H45" s="168">
        <f t="shared" si="7"/>
        <v>48</v>
      </c>
      <c r="I45" s="152">
        <f t="shared" si="7"/>
        <v>30</v>
      </c>
      <c r="J45" s="168">
        <f t="shared" si="7"/>
        <v>-1</v>
      </c>
      <c r="K45" s="152">
        <f t="shared" si="7"/>
        <v>2</v>
      </c>
      <c r="L45" s="168">
        <f>L39+L44</f>
        <v>0</v>
      </c>
      <c r="M45" s="152">
        <f t="shared" si="7"/>
        <v>0</v>
      </c>
      <c r="N45" s="168">
        <v>0</v>
      </c>
      <c r="O45" s="152">
        <f t="shared" si="7"/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75" customHeight="1">
      <c r="A46" s="339"/>
      <c r="B46" s="52" t="s">
        <v>76</v>
      </c>
      <c r="C46" s="53"/>
      <c r="D46" s="53"/>
      <c r="E46" s="53"/>
      <c r="F46" s="167">
        <v>0</v>
      </c>
      <c r="G46" s="169">
        <v>0</v>
      </c>
      <c r="H46" s="144">
        <v>0</v>
      </c>
      <c r="I46" s="145">
        <v>31</v>
      </c>
      <c r="J46" s="144">
        <v>0</v>
      </c>
      <c r="K46" s="145">
        <v>0</v>
      </c>
      <c r="L46" s="117"/>
      <c r="M46" s="118">
        <v>0</v>
      </c>
      <c r="N46" s="144">
        <v>0</v>
      </c>
      <c r="O46" s="131">
        <v>0</v>
      </c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339"/>
      <c r="B47" s="52" t="s">
        <v>77</v>
      </c>
      <c r="C47" s="53"/>
      <c r="D47" s="53"/>
      <c r="E47" s="53"/>
      <c r="F47" s="161">
        <v>0</v>
      </c>
      <c r="G47" s="150">
        <v>0</v>
      </c>
      <c r="H47" s="117">
        <v>0</v>
      </c>
      <c r="I47" s="119" t="s">
        <v>302</v>
      </c>
      <c r="J47" s="117"/>
      <c r="K47" s="120">
        <v>0</v>
      </c>
      <c r="L47" s="117"/>
      <c r="M47" s="118">
        <v>0</v>
      </c>
      <c r="N47" s="117">
        <v>0</v>
      </c>
      <c r="O47" s="150">
        <v>0</v>
      </c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75" customHeight="1">
      <c r="A48" s="340"/>
      <c r="B48" s="59" t="s">
        <v>78</v>
      </c>
      <c r="C48" s="37"/>
      <c r="D48" s="37"/>
      <c r="E48" s="37"/>
      <c r="F48" s="140">
        <v>0</v>
      </c>
      <c r="G48" s="141">
        <v>0</v>
      </c>
      <c r="H48" s="140">
        <v>0</v>
      </c>
      <c r="I48" s="142" t="s">
        <v>302</v>
      </c>
      <c r="J48" s="140"/>
      <c r="K48" s="143">
        <v>0</v>
      </c>
      <c r="L48" s="140"/>
      <c r="M48" s="141">
        <v>0</v>
      </c>
      <c r="N48" s="140">
        <v>0</v>
      </c>
      <c r="O48" s="151">
        <v>0</v>
      </c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16" ht="15.75" customHeight="1">
      <c r="A49" s="27" t="s">
        <v>83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A40:A44"/>
    <mergeCell ref="A45:A48"/>
    <mergeCell ref="N25:N26"/>
    <mergeCell ref="O25:O26"/>
    <mergeCell ref="A30:E31"/>
    <mergeCell ref="J25:J26"/>
    <mergeCell ref="K25:K26"/>
    <mergeCell ref="L25:L26"/>
    <mergeCell ref="M25:M26"/>
    <mergeCell ref="F25:F26"/>
    <mergeCell ref="A6:E7"/>
    <mergeCell ref="A8:A18"/>
    <mergeCell ref="A19:A27"/>
    <mergeCell ref="E25:E26"/>
    <mergeCell ref="I25:I26"/>
    <mergeCell ref="A32:A39"/>
    <mergeCell ref="G25:G26"/>
    <mergeCell ref="H25:H2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E22" sqref="E22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09" t="s">
        <v>0</v>
      </c>
      <c r="B1" s="309"/>
      <c r="C1" s="309"/>
      <c r="D1" s="309"/>
      <c r="E1" s="76" t="s">
        <v>290</v>
      </c>
      <c r="F1" s="2"/>
      <c r="AA1" s="308" t="s">
        <v>129</v>
      </c>
      <c r="AB1" s="308"/>
    </row>
    <row r="2" spans="27:37" ht="13.5">
      <c r="AA2" s="300" t="s">
        <v>106</v>
      </c>
      <c r="AB2" s="300"/>
      <c r="AC2" s="305" t="s">
        <v>107</v>
      </c>
      <c r="AD2" s="301" t="s">
        <v>108</v>
      </c>
      <c r="AE2" s="302"/>
      <c r="AF2" s="303"/>
      <c r="AG2" s="300" t="s">
        <v>109</v>
      </c>
      <c r="AH2" s="300" t="s">
        <v>110</v>
      </c>
      <c r="AI2" s="300" t="s">
        <v>111</v>
      </c>
      <c r="AJ2" s="300" t="s">
        <v>112</v>
      </c>
      <c r="AK2" s="300" t="s">
        <v>113</v>
      </c>
    </row>
    <row r="3" spans="1:37" ht="14.25">
      <c r="A3" s="22" t="s">
        <v>130</v>
      </c>
      <c r="AA3" s="300"/>
      <c r="AB3" s="300"/>
      <c r="AC3" s="307"/>
      <c r="AD3" s="171"/>
      <c r="AE3" s="170" t="s">
        <v>126</v>
      </c>
      <c r="AF3" s="170" t="s">
        <v>127</v>
      </c>
      <c r="AG3" s="300"/>
      <c r="AH3" s="300"/>
      <c r="AI3" s="300"/>
      <c r="AJ3" s="300"/>
      <c r="AK3" s="300"/>
    </row>
    <row r="4" spans="27:38" ht="13.5">
      <c r="AA4" s="172" t="str">
        <f>E1</f>
        <v>浜松市</v>
      </c>
      <c r="AB4" s="172" t="s">
        <v>131</v>
      </c>
      <c r="AC4" s="173">
        <f>SUM(F22)</f>
        <v>304236</v>
      </c>
      <c r="AD4" s="173">
        <f>F9</f>
        <v>129852</v>
      </c>
      <c r="AE4" s="173">
        <f>F10</f>
        <v>58153</v>
      </c>
      <c r="AF4" s="173">
        <f>F13</f>
        <v>52416</v>
      </c>
      <c r="AG4" s="173">
        <f>F14</f>
        <v>3525</v>
      </c>
      <c r="AH4" s="173">
        <f>F15</f>
        <v>21105</v>
      </c>
      <c r="AI4" s="173">
        <f>F17</f>
        <v>46467</v>
      </c>
      <c r="AJ4" s="173">
        <f>F20</f>
        <v>28721</v>
      </c>
      <c r="AK4" s="173">
        <f>F21</f>
        <v>51954</v>
      </c>
      <c r="AL4" s="174"/>
    </row>
    <row r="5" spans="1:37" ht="14.25">
      <c r="A5" s="21" t="s">
        <v>281</v>
      </c>
      <c r="E5" s="3"/>
      <c r="AA5" s="172" t="str">
        <f>E1</f>
        <v>浜松市</v>
      </c>
      <c r="AB5" s="172" t="s">
        <v>115</v>
      </c>
      <c r="AC5" s="175"/>
      <c r="AD5" s="175">
        <f>G9</f>
        <v>42.68133948645131</v>
      </c>
      <c r="AE5" s="175">
        <f>G10</f>
        <v>19.114437476169815</v>
      </c>
      <c r="AF5" s="175">
        <f>G13</f>
        <v>17.22873032777186</v>
      </c>
      <c r="AG5" s="175">
        <f>G14</f>
        <v>1.1586400031554451</v>
      </c>
      <c r="AH5" s="175">
        <f>G15</f>
        <v>6.937048869956218</v>
      </c>
      <c r="AI5" s="175">
        <f>G17</f>
        <v>15.273340433084842</v>
      </c>
      <c r="AJ5" s="175">
        <f>G20</f>
        <v>9.440368661170934</v>
      </c>
      <c r="AK5" s="175">
        <f>G21</f>
        <v>17.076874531613615</v>
      </c>
    </row>
    <row r="6" spans="1:37" ht="14.25">
      <c r="A6" s="3"/>
      <c r="G6" s="313" t="s">
        <v>132</v>
      </c>
      <c r="H6" s="314"/>
      <c r="I6" s="314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AA6" s="172" t="str">
        <f>E1</f>
        <v>浜松市</v>
      </c>
      <c r="AB6" s="172" t="s">
        <v>116</v>
      </c>
      <c r="AC6" s="175">
        <f>SUM(I22)</f>
        <v>1.7606999986620853</v>
      </c>
      <c r="AD6" s="175">
        <f>I9</f>
        <v>0.5435540069686384</v>
      </c>
      <c r="AE6" s="175">
        <f>I10</f>
        <v>-0.788194148255561</v>
      </c>
      <c r="AF6" s="175">
        <f>I13</f>
        <v>1.8438999747411033</v>
      </c>
      <c r="AG6" s="175">
        <f>I14</f>
        <v>-2.1377012770682935</v>
      </c>
      <c r="AH6" s="175">
        <f>I15</f>
        <v>-1.8600325505696347</v>
      </c>
      <c r="AI6" s="175">
        <f>I17</f>
        <v>11.584179814134421</v>
      </c>
      <c r="AJ6" s="175">
        <f>I20</f>
        <v>6.682267290691635</v>
      </c>
      <c r="AK6" s="175">
        <f>I21</f>
        <v>-4.241083771081011</v>
      </c>
    </row>
    <row r="7" spans="1:25" ht="27" customHeight="1">
      <c r="A7" s="19"/>
      <c r="B7" s="5"/>
      <c r="C7" s="5"/>
      <c r="D7" s="5"/>
      <c r="E7" s="23"/>
      <c r="F7" s="62" t="s">
        <v>282</v>
      </c>
      <c r="G7" s="63"/>
      <c r="H7" s="281" t="s">
        <v>1</v>
      </c>
      <c r="I7" s="181" t="s">
        <v>21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82"/>
      <c r="I8" s="18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29" ht="18" customHeight="1">
      <c r="A9" s="310" t="s">
        <v>80</v>
      </c>
      <c r="B9" s="310" t="s">
        <v>81</v>
      </c>
      <c r="C9" s="47" t="s">
        <v>3</v>
      </c>
      <c r="D9" s="48"/>
      <c r="E9" s="49"/>
      <c r="F9" s="77">
        <v>129852</v>
      </c>
      <c r="G9" s="78">
        <f aca="true" t="shared" si="0" ref="G9:G22">F9/$F$22*100</f>
        <v>42.68133948645131</v>
      </c>
      <c r="H9" s="283">
        <v>129150</v>
      </c>
      <c r="I9" s="288">
        <f aca="true" t="shared" si="1" ref="I9:I40">(F9/H9-1)*100</f>
        <v>0.5435540069686384</v>
      </c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AA9" s="316" t="s">
        <v>129</v>
      </c>
      <c r="AB9" s="317"/>
      <c r="AC9" s="318" t="s">
        <v>117</v>
      </c>
    </row>
    <row r="10" spans="1:37" ht="18" customHeight="1">
      <c r="A10" s="311"/>
      <c r="B10" s="311"/>
      <c r="C10" s="8"/>
      <c r="D10" s="50" t="s">
        <v>22</v>
      </c>
      <c r="E10" s="30"/>
      <c r="F10" s="81">
        <v>58153</v>
      </c>
      <c r="G10" s="82">
        <f t="shared" si="0"/>
        <v>19.114437476169815</v>
      </c>
      <c r="H10" s="284">
        <v>58615</v>
      </c>
      <c r="I10" s="289">
        <f t="shared" si="1"/>
        <v>-0.788194148255561</v>
      </c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AA10" s="300" t="s">
        <v>106</v>
      </c>
      <c r="AB10" s="300"/>
      <c r="AC10" s="318"/>
      <c r="AD10" s="301" t="s">
        <v>118</v>
      </c>
      <c r="AE10" s="302"/>
      <c r="AF10" s="303"/>
      <c r="AG10" s="301" t="s">
        <v>119</v>
      </c>
      <c r="AH10" s="315"/>
      <c r="AI10" s="304"/>
      <c r="AJ10" s="301" t="s">
        <v>120</v>
      </c>
      <c r="AK10" s="304"/>
    </row>
    <row r="11" spans="1:37" ht="18" customHeight="1">
      <c r="A11" s="311"/>
      <c r="B11" s="311"/>
      <c r="C11" s="34"/>
      <c r="D11" s="35"/>
      <c r="E11" s="33" t="s">
        <v>23</v>
      </c>
      <c r="F11" s="85">
        <v>46204</v>
      </c>
      <c r="G11" s="86">
        <f t="shared" si="0"/>
        <v>15.186894384622466</v>
      </c>
      <c r="H11" s="285">
        <v>45513</v>
      </c>
      <c r="I11" s="290">
        <f t="shared" si="1"/>
        <v>1.5182475336716905</v>
      </c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AA11" s="300"/>
      <c r="AB11" s="300"/>
      <c r="AC11" s="316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11"/>
      <c r="B12" s="311"/>
      <c r="C12" s="34"/>
      <c r="D12" s="36"/>
      <c r="E12" s="33" t="s">
        <v>24</v>
      </c>
      <c r="F12" s="85">
        <v>7856</v>
      </c>
      <c r="G12" s="86">
        <f t="shared" si="0"/>
        <v>2.5822059190891284</v>
      </c>
      <c r="H12" s="285">
        <v>9104</v>
      </c>
      <c r="I12" s="290">
        <f t="shared" si="1"/>
        <v>-13.708260105448156</v>
      </c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AA12" s="172" t="str">
        <f>E1</f>
        <v>浜松市</v>
      </c>
      <c r="AB12" s="172" t="s">
        <v>131</v>
      </c>
      <c r="AC12" s="173">
        <f>F40</f>
        <v>295026</v>
      </c>
      <c r="AD12" s="173">
        <f>F23</f>
        <v>146616</v>
      </c>
      <c r="AE12" s="173">
        <f>F24</f>
        <v>43255</v>
      </c>
      <c r="AF12" s="173">
        <f>F26</f>
        <v>37741</v>
      </c>
      <c r="AG12" s="173">
        <f>F27</f>
        <v>95607</v>
      </c>
      <c r="AH12" s="173">
        <f>F28</f>
        <v>40367</v>
      </c>
      <c r="AI12" s="173">
        <f>F32</f>
        <v>4074</v>
      </c>
      <c r="AJ12" s="173">
        <f>F34</f>
        <v>52803</v>
      </c>
      <c r="AK12" s="173">
        <f>F35</f>
        <v>52110</v>
      </c>
      <c r="AL12" s="177"/>
    </row>
    <row r="13" spans="1:37" ht="18" customHeight="1">
      <c r="A13" s="311"/>
      <c r="B13" s="311"/>
      <c r="C13" s="11"/>
      <c r="D13" s="31" t="s">
        <v>25</v>
      </c>
      <c r="E13" s="32"/>
      <c r="F13" s="89">
        <v>52416</v>
      </c>
      <c r="G13" s="90">
        <f t="shared" si="0"/>
        <v>17.22873032777186</v>
      </c>
      <c r="H13" s="286">
        <v>51467</v>
      </c>
      <c r="I13" s="291">
        <f t="shared" si="1"/>
        <v>1.8438999747411033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AA13" s="172" t="str">
        <f>E1</f>
        <v>浜松市</v>
      </c>
      <c r="AB13" s="172" t="s">
        <v>115</v>
      </c>
      <c r="AC13" s="175"/>
      <c r="AD13" s="175">
        <f>G23</f>
        <v>49.69595900022371</v>
      </c>
      <c r="AE13" s="175">
        <f>G24</f>
        <v>14.66141967148658</v>
      </c>
      <c r="AF13" s="175">
        <f>G26</f>
        <v>12.792431853463762</v>
      </c>
      <c r="AG13" s="175">
        <f>G27</f>
        <v>32.406296394216106</v>
      </c>
      <c r="AH13" s="175">
        <f>G28</f>
        <v>13.682522896287107</v>
      </c>
      <c r="AI13" s="175">
        <f>G32</f>
        <v>1.380895243131114</v>
      </c>
      <c r="AJ13" s="175">
        <f>G34</f>
        <v>17.897744605560188</v>
      </c>
      <c r="AK13" s="175">
        <f>G35</f>
        <v>17.662850053893557</v>
      </c>
    </row>
    <row r="14" spans="1:37" ht="18" customHeight="1">
      <c r="A14" s="311"/>
      <c r="B14" s="311"/>
      <c r="C14" s="52" t="s">
        <v>4</v>
      </c>
      <c r="D14" s="53"/>
      <c r="E14" s="54"/>
      <c r="F14" s="85">
        <v>3525</v>
      </c>
      <c r="G14" s="86">
        <f t="shared" si="0"/>
        <v>1.1586400031554451</v>
      </c>
      <c r="H14" s="285">
        <v>3602</v>
      </c>
      <c r="I14" s="290">
        <f t="shared" si="1"/>
        <v>-2.1377012770682935</v>
      </c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A14" s="172" t="str">
        <f>E1</f>
        <v>浜松市</v>
      </c>
      <c r="AB14" s="172" t="s">
        <v>116</v>
      </c>
      <c r="AC14" s="175">
        <f>I40</f>
        <v>2.6370170397222337</v>
      </c>
      <c r="AD14" s="175">
        <f>I23</f>
        <v>2.1885193342440656</v>
      </c>
      <c r="AE14" s="175">
        <f>I24</f>
        <v>-1.4310780940227419</v>
      </c>
      <c r="AF14" s="175">
        <f>I26</f>
        <v>-0.14551804423748038</v>
      </c>
      <c r="AG14" s="175">
        <f>I27</f>
        <v>1.3827767939514013</v>
      </c>
      <c r="AH14" s="175">
        <f>I28</f>
        <v>4.969315581443734</v>
      </c>
      <c r="AI14" s="175">
        <f>I32</f>
        <v>-7.890572009947993</v>
      </c>
      <c r="AJ14" s="175">
        <f>I34</f>
        <v>6.3140515835464095</v>
      </c>
      <c r="AK14" s="175">
        <f>I35</f>
        <v>7.98209623274897</v>
      </c>
    </row>
    <row r="15" spans="1:25" ht="18" customHeight="1">
      <c r="A15" s="311"/>
      <c r="B15" s="311"/>
      <c r="C15" s="52" t="s">
        <v>5</v>
      </c>
      <c r="D15" s="53"/>
      <c r="E15" s="54"/>
      <c r="F15" s="85">
        <v>21105</v>
      </c>
      <c r="G15" s="86">
        <f t="shared" si="0"/>
        <v>6.937048869956218</v>
      </c>
      <c r="H15" s="285">
        <v>21505</v>
      </c>
      <c r="I15" s="290">
        <f t="shared" si="1"/>
        <v>-1.8600325505696347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25" ht="18" customHeight="1">
      <c r="A16" s="311"/>
      <c r="B16" s="311"/>
      <c r="C16" s="52" t="s">
        <v>26</v>
      </c>
      <c r="D16" s="53"/>
      <c r="E16" s="54"/>
      <c r="F16" s="85">
        <v>5413</v>
      </c>
      <c r="G16" s="86">
        <f t="shared" si="0"/>
        <v>1.7792108757674963</v>
      </c>
      <c r="H16" s="285">
        <v>5343</v>
      </c>
      <c r="I16" s="290">
        <f t="shared" si="1"/>
        <v>1.3101253977166438</v>
      </c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25" ht="18" customHeight="1">
      <c r="A17" s="311"/>
      <c r="B17" s="311"/>
      <c r="C17" s="52" t="s">
        <v>6</v>
      </c>
      <c r="D17" s="53"/>
      <c r="E17" s="54"/>
      <c r="F17" s="85">
        <v>46467</v>
      </c>
      <c r="G17" s="86">
        <f t="shared" si="0"/>
        <v>15.273340433084842</v>
      </c>
      <c r="H17" s="285">
        <v>41643</v>
      </c>
      <c r="I17" s="290">
        <f t="shared" si="1"/>
        <v>11.584179814134421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</row>
    <row r="18" spans="1:25" ht="18" customHeight="1">
      <c r="A18" s="311"/>
      <c r="B18" s="311"/>
      <c r="C18" s="52" t="s">
        <v>27</v>
      </c>
      <c r="D18" s="53"/>
      <c r="E18" s="54"/>
      <c r="F18" s="85">
        <v>16316</v>
      </c>
      <c r="G18" s="86">
        <f t="shared" si="0"/>
        <v>5.362941926662197</v>
      </c>
      <c r="H18" s="285">
        <v>15706</v>
      </c>
      <c r="I18" s="290">
        <f t="shared" si="1"/>
        <v>3.8838660384566515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25" ht="18" customHeight="1">
      <c r="A19" s="311"/>
      <c r="B19" s="311"/>
      <c r="C19" s="52" t="s">
        <v>28</v>
      </c>
      <c r="D19" s="53"/>
      <c r="E19" s="54"/>
      <c r="F19" s="85">
        <v>883</v>
      </c>
      <c r="G19" s="86">
        <f t="shared" si="0"/>
        <v>0.29023521213794556</v>
      </c>
      <c r="H19" s="285">
        <v>846</v>
      </c>
      <c r="I19" s="290">
        <f t="shared" si="1"/>
        <v>4.373522458628831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</row>
    <row r="20" spans="1:25" ht="18" customHeight="1">
      <c r="A20" s="311"/>
      <c r="B20" s="311"/>
      <c r="C20" s="52" t="s">
        <v>7</v>
      </c>
      <c r="D20" s="53"/>
      <c r="E20" s="54"/>
      <c r="F20" s="85">
        <v>28721</v>
      </c>
      <c r="G20" s="86">
        <f t="shared" si="0"/>
        <v>9.440368661170934</v>
      </c>
      <c r="H20" s="285">
        <v>26922</v>
      </c>
      <c r="I20" s="290">
        <f t="shared" si="1"/>
        <v>6.682267290691635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25" ht="18" customHeight="1">
      <c r="A21" s="311"/>
      <c r="B21" s="311"/>
      <c r="C21" s="57" t="s">
        <v>8</v>
      </c>
      <c r="D21" s="58"/>
      <c r="E21" s="56"/>
      <c r="F21" s="93">
        <v>51954</v>
      </c>
      <c r="G21" s="94">
        <f t="shared" si="0"/>
        <v>17.076874531613615</v>
      </c>
      <c r="H21" s="287">
        <v>54255</v>
      </c>
      <c r="I21" s="292">
        <f t="shared" si="1"/>
        <v>-4.241083771081011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</row>
    <row r="22" spans="1:25" ht="18" customHeight="1">
      <c r="A22" s="311"/>
      <c r="B22" s="312"/>
      <c r="C22" s="59" t="s">
        <v>9</v>
      </c>
      <c r="D22" s="37"/>
      <c r="E22" s="60"/>
      <c r="F22" s="97">
        <f>SUM(F9,F14:F21)</f>
        <v>304236</v>
      </c>
      <c r="G22" s="98">
        <f t="shared" si="0"/>
        <v>100</v>
      </c>
      <c r="H22" s="97">
        <f>SUM(H9,H14:H21)</f>
        <v>298972</v>
      </c>
      <c r="I22" s="293">
        <f t="shared" si="1"/>
        <v>1.7606999986620853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</row>
    <row r="23" spans="1:25" ht="18" customHeight="1">
      <c r="A23" s="311"/>
      <c r="B23" s="310" t="s">
        <v>82</v>
      </c>
      <c r="C23" s="4" t="s">
        <v>10</v>
      </c>
      <c r="D23" s="5"/>
      <c r="E23" s="23"/>
      <c r="F23" s="77">
        <v>146616</v>
      </c>
      <c r="G23" s="78">
        <f aca="true" t="shared" si="2" ref="G23:G40">F23/$F$40*100</f>
        <v>49.69595900022371</v>
      </c>
      <c r="H23" s="283">
        <v>143476</v>
      </c>
      <c r="I23" s="294">
        <f t="shared" si="1"/>
        <v>2.1885193342440656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</row>
    <row r="24" spans="1:25" ht="18" customHeight="1">
      <c r="A24" s="311"/>
      <c r="B24" s="311"/>
      <c r="C24" s="8"/>
      <c r="D24" s="10" t="s">
        <v>11</v>
      </c>
      <c r="E24" s="38"/>
      <c r="F24" s="85">
        <v>43255</v>
      </c>
      <c r="G24" s="86">
        <f t="shared" si="2"/>
        <v>14.66141967148658</v>
      </c>
      <c r="H24" s="285">
        <v>43883</v>
      </c>
      <c r="I24" s="290">
        <f t="shared" si="1"/>
        <v>-1.4310780940227419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</row>
    <row r="25" spans="1:25" ht="18" customHeight="1">
      <c r="A25" s="311"/>
      <c r="B25" s="311"/>
      <c r="C25" s="8"/>
      <c r="D25" s="10" t="s">
        <v>29</v>
      </c>
      <c r="E25" s="38"/>
      <c r="F25" s="85">
        <v>65620</v>
      </c>
      <c r="G25" s="86">
        <f t="shared" si="2"/>
        <v>22.242107475273365</v>
      </c>
      <c r="H25" s="285">
        <v>61797</v>
      </c>
      <c r="I25" s="290">
        <f t="shared" si="1"/>
        <v>6.186384452319693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</row>
    <row r="26" spans="1:25" ht="18" customHeight="1">
      <c r="A26" s="311"/>
      <c r="B26" s="311"/>
      <c r="C26" s="11"/>
      <c r="D26" s="10" t="s">
        <v>12</v>
      </c>
      <c r="E26" s="38"/>
      <c r="F26" s="85">
        <v>37741</v>
      </c>
      <c r="G26" s="86">
        <f t="shared" si="2"/>
        <v>12.792431853463762</v>
      </c>
      <c r="H26" s="285">
        <v>37796</v>
      </c>
      <c r="I26" s="290">
        <f t="shared" si="1"/>
        <v>-0.14551804423748038</v>
      </c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</row>
    <row r="27" spans="1:25" ht="18" customHeight="1">
      <c r="A27" s="311"/>
      <c r="B27" s="311"/>
      <c r="C27" s="8" t="s">
        <v>13</v>
      </c>
      <c r="D27" s="14"/>
      <c r="E27" s="25"/>
      <c r="F27" s="77">
        <v>95607</v>
      </c>
      <c r="G27" s="78">
        <f t="shared" si="2"/>
        <v>32.406296394216106</v>
      </c>
      <c r="H27" s="283">
        <v>94303</v>
      </c>
      <c r="I27" s="294">
        <f t="shared" si="1"/>
        <v>1.3827767939514013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</row>
    <row r="28" spans="1:25" ht="18" customHeight="1">
      <c r="A28" s="311"/>
      <c r="B28" s="311"/>
      <c r="C28" s="8"/>
      <c r="D28" s="10" t="s">
        <v>14</v>
      </c>
      <c r="E28" s="38"/>
      <c r="F28" s="85">
        <v>40367</v>
      </c>
      <c r="G28" s="86">
        <f t="shared" si="2"/>
        <v>13.682522896287107</v>
      </c>
      <c r="H28" s="285">
        <v>38456</v>
      </c>
      <c r="I28" s="290">
        <f t="shared" si="1"/>
        <v>4.969315581443734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</row>
    <row r="29" spans="1:25" ht="18" customHeight="1">
      <c r="A29" s="311"/>
      <c r="B29" s="311"/>
      <c r="C29" s="8"/>
      <c r="D29" s="10" t="s">
        <v>30</v>
      </c>
      <c r="E29" s="38"/>
      <c r="F29" s="85">
        <v>7616</v>
      </c>
      <c r="G29" s="86">
        <f t="shared" si="2"/>
        <v>2.581467396093904</v>
      </c>
      <c r="H29" s="285">
        <v>7539</v>
      </c>
      <c r="I29" s="290">
        <f t="shared" si="1"/>
        <v>1.021355617455888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</row>
    <row r="30" spans="1:25" ht="18" customHeight="1">
      <c r="A30" s="311"/>
      <c r="B30" s="311"/>
      <c r="C30" s="8"/>
      <c r="D30" s="10" t="s">
        <v>31</v>
      </c>
      <c r="E30" s="38"/>
      <c r="F30" s="85">
        <v>18690</v>
      </c>
      <c r="G30" s="86">
        <f t="shared" si="2"/>
        <v>6.335034878281914</v>
      </c>
      <c r="H30" s="285">
        <v>19604</v>
      </c>
      <c r="I30" s="290">
        <f t="shared" si="1"/>
        <v>-4.662313813507446</v>
      </c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25" ht="18" customHeight="1">
      <c r="A31" s="311"/>
      <c r="B31" s="311"/>
      <c r="C31" s="8"/>
      <c r="D31" s="10" t="s">
        <v>32</v>
      </c>
      <c r="E31" s="38"/>
      <c r="F31" s="85">
        <v>23507</v>
      </c>
      <c r="G31" s="86">
        <f t="shared" si="2"/>
        <v>7.9677723319300675</v>
      </c>
      <c r="H31" s="285">
        <v>23148</v>
      </c>
      <c r="I31" s="290">
        <f t="shared" si="1"/>
        <v>1.55088992569552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</row>
    <row r="32" spans="1:25" ht="18" customHeight="1">
      <c r="A32" s="311"/>
      <c r="B32" s="311"/>
      <c r="C32" s="8"/>
      <c r="D32" s="10" t="s">
        <v>15</v>
      </c>
      <c r="E32" s="38"/>
      <c r="F32" s="85">
        <v>4074</v>
      </c>
      <c r="G32" s="86">
        <f t="shared" si="2"/>
        <v>1.380895243131114</v>
      </c>
      <c r="H32" s="285">
        <v>4423</v>
      </c>
      <c r="I32" s="290">
        <f t="shared" si="1"/>
        <v>-7.890572009947993</v>
      </c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</row>
    <row r="33" spans="1:25" ht="18" customHeight="1">
      <c r="A33" s="311"/>
      <c r="B33" s="311"/>
      <c r="C33" s="11"/>
      <c r="D33" s="10" t="s">
        <v>33</v>
      </c>
      <c r="E33" s="38"/>
      <c r="F33" s="85">
        <v>1353</v>
      </c>
      <c r="G33" s="86">
        <f t="shared" si="2"/>
        <v>0.4586036484919973</v>
      </c>
      <c r="H33" s="285">
        <v>1133</v>
      </c>
      <c r="I33" s="290">
        <f t="shared" si="1"/>
        <v>19.41747572815533</v>
      </c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</row>
    <row r="34" spans="1:25" ht="18" customHeight="1">
      <c r="A34" s="311"/>
      <c r="B34" s="311"/>
      <c r="C34" s="8" t="s">
        <v>16</v>
      </c>
      <c r="D34" s="14"/>
      <c r="E34" s="25"/>
      <c r="F34" s="77">
        <v>52803</v>
      </c>
      <c r="G34" s="78">
        <f t="shared" si="2"/>
        <v>17.897744605560188</v>
      </c>
      <c r="H34" s="283">
        <v>49667</v>
      </c>
      <c r="I34" s="294">
        <f t="shared" si="1"/>
        <v>6.3140515835464095</v>
      </c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</row>
    <row r="35" spans="1:25" ht="18" customHeight="1">
      <c r="A35" s="311"/>
      <c r="B35" s="311"/>
      <c r="C35" s="8"/>
      <c r="D35" s="39" t="s">
        <v>17</v>
      </c>
      <c r="E35" s="40"/>
      <c r="F35" s="81">
        <v>52110</v>
      </c>
      <c r="G35" s="82">
        <f t="shared" si="2"/>
        <v>17.662850053893557</v>
      </c>
      <c r="H35" s="284">
        <v>48258</v>
      </c>
      <c r="I35" s="289">
        <f t="shared" si="1"/>
        <v>7.98209623274897</v>
      </c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</row>
    <row r="36" spans="1:25" ht="18" customHeight="1">
      <c r="A36" s="311"/>
      <c r="B36" s="311"/>
      <c r="C36" s="8"/>
      <c r="D36" s="41"/>
      <c r="E36" s="159" t="s">
        <v>103</v>
      </c>
      <c r="F36" s="85">
        <v>21654</v>
      </c>
      <c r="G36" s="86">
        <f t="shared" si="2"/>
        <v>7.339692094934006</v>
      </c>
      <c r="H36" s="285">
        <v>17705</v>
      </c>
      <c r="I36" s="290">
        <f t="shared" si="1"/>
        <v>22.30443377576956</v>
      </c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</row>
    <row r="37" spans="1:25" ht="18" customHeight="1">
      <c r="A37" s="311"/>
      <c r="B37" s="311"/>
      <c r="C37" s="8"/>
      <c r="D37" s="12"/>
      <c r="E37" s="33" t="s">
        <v>34</v>
      </c>
      <c r="F37" s="85">
        <v>27681</v>
      </c>
      <c r="G37" s="86">
        <f t="shared" si="2"/>
        <v>9.382562892761994</v>
      </c>
      <c r="H37" s="285">
        <v>27955</v>
      </c>
      <c r="I37" s="290">
        <f t="shared" si="1"/>
        <v>-0.9801466642818779</v>
      </c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</row>
    <row r="38" spans="1:25" ht="18" customHeight="1">
      <c r="A38" s="311"/>
      <c r="B38" s="311"/>
      <c r="C38" s="8"/>
      <c r="D38" s="61" t="s">
        <v>35</v>
      </c>
      <c r="E38" s="54"/>
      <c r="F38" s="85">
        <v>693</v>
      </c>
      <c r="G38" s="86">
        <f t="shared" si="2"/>
        <v>0.23489455166663276</v>
      </c>
      <c r="H38" s="285">
        <v>1410</v>
      </c>
      <c r="I38" s="290">
        <f t="shared" si="1"/>
        <v>-50.851063829787236</v>
      </c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</row>
    <row r="39" spans="1:25" ht="18" customHeight="1">
      <c r="A39" s="311"/>
      <c r="B39" s="311"/>
      <c r="C39" s="6"/>
      <c r="D39" s="55" t="s">
        <v>36</v>
      </c>
      <c r="E39" s="56"/>
      <c r="F39" s="93">
        <v>0</v>
      </c>
      <c r="G39" s="94">
        <f t="shared" si="2"/>
        <v>0</v>
      </c>
      <c r="H39" s="287">
        <v>0</v>
      </c>
      <c r="I39" s="292" t="e">
        <f t="shared" si="1"/>
        <v>#DIV/0!</v>
      </c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</row>
    <row r="40" spans="1:25" ht="18" customHeight="1">
      <c r="A40" s="312"/>
      <c r="B40" s="312"/>
      <c r="C40" s="6" t="s">
        <v>18</v>
      </c>
      <c r="D40" s="7"/>
      <c r="E40" s="24"/>
      <c r="F40" s="97">
        <f>SUM(F23,F27,F34)</f>
        <v>295026</v>
      </c>
      <c r="G40" s="98">
        <f t="shared" si="2"/>
        <v>100</v>
      </c>
      <c r="H40" s="97">
        <f>SUM(H23,H27,H34)</f>
        <v>287446</v>
      </c>
      <c r="I40" s="293">
        <f t="shared" si="1"/>
        <v>2.6370170397222337</v>
      </c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ht="18" customHeight="1">
      <c r="A41" s="157" t="s">
        <v>19</v>
      </c>
    </row>
    <row r="42" ht="18" customHeight="1">
      <c r="A42" s="158" t="s">
        <v>20</v>
      </c>
    </row>
    <row r="52" ht="13.5">
      <c r="Z52" s="14"/>
    </row>
    <row r="53" ht="13.5">
      <c r="Z53" s="14"/>
    </row>
  </sheetData>
  <sheetProtection/>
  <mergeCells count="22"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G6:I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E22" sqref="E22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85" t="s">
        <v>0</v>
      </c>
      <c r="B1" s="185"/>
      <c r="C1" s="76" t="s">
        <v>290</v>
      </c>
      <c r="D1" s="186"/>
      <c r="E1" s="186"/>
      <c r="AA1" s="1" t="str">
        <f>C1</f>
        <v>浜松市</v>
      </c>
      <c r="AB1" s="1" t="s">
        <v>134</v>
      </c>
      <c r="AC1" s="1" t="s">
        <v>135</v>
      </c>
      <c r="AD1" s="187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88">
        <f>I7</f>
        <v>304236</v>
      </c>
      <c r="AC2" s="188">
        <f>I9</f>
        <v>295026</v>
      </c>
      <c r="AD2" s="188">
        <f>I10</f>
        <v>9210</v>
      </c>
      <c r="AE2" s="188">
        <f>I11</f>
        <v>2296</v>
      </c>
      <c r="AF2" s="188">
        <f>I12</f>
        <v>6914</v>
      </c>
      <c r="AG2" s="188">
        <f>I13</f>
        <v>-729</v>
      </c>
      <c r="AH2" s="1">
        <f>I14</f>
        <v>0</v>
      </c>
      <c r="AI2" s="188">
        <f>I15</f>
        <v>-701</v>
      </c>
      <c r="AJ2" s="188">
        <f>I25</f>
        <v>178456</v>
      </c>
      <c r="AK2" s="189">
        <f>I26</f>
        <v>0.892</v>
      </c>
      <c r="AL2" s="190">
        <f>I27</f>
        <v>3.8</v>
      </c>
      <c r="AM2" s="190">
        <f>I28</f>
        <v>93</v>
      </c>
      <c r="AN2" s="190">
        <f>I29</f>
        <v>54.2</v>
      </c>
      <c r="AO2" s="190">
        <f>I33</f>
        <v>0</v>
      </c>
      <c r="AP2" s="188">
        <f>I16</f>
        <v>37429</v>
      </c>
      <c r="AQ2" s="188">
        <f>I17</f>
        <v>63349</v>
      </c>
      <c r="AR2" s="188">
        <f>I18</f>
        <v>257676</v>
      </c>
      <c r="AS2" s="191">
        <f>I21</f>
        <v>1.6761884497402344</v>
      </c>
    </row>
    <row r="3" spans="27:45" ht="13.5">
      <c r="AA3" s="1" t="s">
        <v>152</v>
      </c>
      <c r="AB3" s="188">
        <f>H7</f>
        <v>298972</v>
      </c>
      <c r="AC3" s="188">
        <f>H9</f>
        <v>287466</v>
      </c>
      <c r="AD3" s="188">
        <f>H10</f>
        <v>11506</v>
      </c>
      <c r="AE3" s="188">
        <f>H11</f>
        <v>3883</v>
      </c>
      <c r="AF3" s="188">
        <f>H12</f>
        <v>7643</v>
      </c>
      <c r="AG3" s="188">
        <f>H13</f>
        <v>1819</v>
      </c>
      <c r="AH3" s="1">
        <f>H14</f>
        <v>5027</v>
      </c>
      <c r="AI3" s="188">
        <f>H15</f>
        <v>1859</v>
      </c>
      <c r="AJ3" s="188">
        <f>H25</f>
        <v>178067</v>
      </c>
      <c r="AK3" s="189">
        <f>H26</f>
        <v>0.888</v>
      </c>
      <c r="AL3" s="190">
        <f>H27</f>
        <v>4.3</v>
      </c>
      <c r="AM3" s="190">
        <f>H28</f>
        <v>90.3</v>
      </c>
      <c r="AN3" s="190">
        <f>H29</f>
        <v>54.9</v>
      </c>
      <c r="AO3" s="190">
        <f>H33</f>
        <v>0</v>
      </c>
      <c r="AP3" s="188">
        <f>H16</f>
        <v>40579</v>
      </c>
      <c r="AQ3" s="188">
        <f>H17</f>
        <v>68284</v>
      </c>
      <c r="AR3" s="188">
        <f>H18</f>
        <v>264157</v>
      </c>
      <c r="AS3" s="191">
        <f>H21</f>
        <v>1.6301132682469113</v>
      </c>
    </row>
    <row r="4" spans="1:44" ht="13.5">
      <c r="A4" s="21" t="s">
        <v>153</v>
      </c>
      <c r="AP4" s="188"/>
      <c r="AQ4" s="188"/>
      <c r="AR4" s="188"/>
    </row>
    <row r="5" ht="13.5">
      <c r="I5" s="192" t="s">
        <v>154</v>
      </c>
    </row>
    <row r="6" spans="1:9" s="179" customFormat="1" ht="29.25" customHeight="1">
      <c r="A6" s="193" t="s">
        <v>155</v>
      </c>
      <c r="B6" s="194"/>
      <c r="C6" s="194"/>
      <c r="D6" s="195"/>
      <c r="E6" s="170" t="s">
        <v>272</v>
      </c>
      <c r="F6" s="170" t="s">
        <v>273</v>
      </c>
      <c r="G6" s="170" t="s">
        <v>275</v>
      </c>
      <c r="H6" s="170" t="s">
        <v>276</v>
      </c>
      <c r="I6" s="170" t="s">
        <v>283</v>
      </c>
    </row>
    <row r="7" spans="1:9" ht="27" customHeight="1">
      <c r="A7" s="310" t="s">
        <v>156</v>
      </c>
      <c r="B7" s="47" t="s">
        <v>157</v>
      </c>
      <c r="C7" s="48"/>
      <c r="D7" s="100" t="s">
        <v>158</v>
      </c>
      <c r="E7" s="196">
        <v>279961</v>
      </c>
      <c r="F7" s="197">
        <v>288579</v>
      </c>
      <c r="G7" s="197">
        <v>286012</v>
      </c>
      <c r="H7" s="197">
        <v>298972</v>
      </c>
      <c r="I7" s="197">
        <v>304236</v>
      </c>
    </row>
    <row r="8" spans="1:9" ht="27" customHeight="1">
      <c r="A8" s="311"/>
      <c r="B8" s="26"/>
      <c r="C8" s="61" t="s">
        <v>159</v>
      </c>
      <c r="D8" s="101" t="s">
        <v>38</v>
      </c>
      <c r="E8" s="198">
        <v>167089</v>
      </c>
      <c r="F8" s="198">
        <v>168018</v>
      </c>
      <c r="G8" s="198">
        <v>174654</v>
      </c>
      <c r="H8" s="198">
        <v>179044</v>
      </c>
      <c r="I8" s="199">
        <v>169191</v>
      </c>
    </row>
    <row r="9" spans="1:9" ht="27" customHeight="1">
      <c r="A9" s="311"/>
      <c r="B9" s="52" t="s">
        <v>160</v>
      </c>
      <c r="C9" s="53"/>
      <c r="D9" s="102"/>
      <c r="E9" s="200">
        <v>270479</v>
      </c>
      <c r="F9" s="200">
        <v>280152</v>
      </c>
      <c r="G9" s="200">
        <v>275618</v>
      </c>
      <c r="H9" s="200">
        <v>287466</v>
      </c>
      <c r="I9" s="201">
        <v>295026</v>
      </c>
    </row>
    <row r="10" spans="1:9" ht="27" customHeight="1">
      <c r="A10" s="311"/>
      <c r="B10" s="52" t="s">
        <v>161</v>
      </c>
      <c r="C10" s="53"/>
      <c r="D10" s="102"/>
      <c r="E10" s="200">
        <v>9482</v>
      </c>
      <c r="F10" s="200">
        <v>8427</v>
      </c>
      <c r="G10" s="200">
        <v>10394</v>
      </c>
      <c r="H10" s="200">
        <v>11506</v>
      </c>
      <c r="I10" s="201">
        <v>9210</v>
      </c>
    </row>
    <row r="11" spans="1:9" ht="27" customHeight="1">
      <c r="A11" s="311"/>
      <c r="B11" s="52" t="s">
        <v>162</v>
      </c>
      <c r="C11" s="53"/>
      <c r="D11" s="102"/>
      <c r="E11" s="200">
        <v>2932</v>
      </c>
      <c r="F11" s="200">
        <v>1814</v>
      </c>
      <c r="G11" s="200">
        <v>4570</v>
      </c>
      <c r="H11" s="200">
        <v>3883</v>
      </c>
      <c r="I11" s="201">
        <v>2296</v>
      </c>
    </row>
    <row r="12" spans="1:9" ht="27" customHeight="1">
      <c r="A12" s="311"/>
      <c r="B12" s="52" t="s">
        <v>163</v>
      </c>
      <c r="C12" s="53"/>
      <c r="D12" s="102"/>
      <c r="E12" s="200">
        <v>6549</v>
      </c>
      <c r="F12" s="200">
        <v>6612</v>
      </c>
      <c r="G12" s="200">
        <v>5824</v>
      </c>
      <c r="H12" s="200">
        <v>7643</v>
      </c>
      <c r="I12" s="201">
        <v>6914</v>
      </c>
    </row>
    <row r="13" spans="1:9" ht="27" customHeight="1">
      <c r="A13" s="311"/>
      <c r="B13" s="52" t="s">
        <v>164</v>
      </c>
      <c r="C13" s="53"/>
      <c r="D13" s="108"/>
      <c r="E13" s="202">
        <v>709</v>
      </c>
      <c r="F13" s="202">
        <v>63</v>
      </c>
      <c r="G13" s="202">
        <v>-789</v>
      </c>
      <c r="H13" s="202">
        <v>1819</v>
      </c>
      <c r="I13" s="203">
        <v>-729</v>
      </c>
    </row>
    <row r="14" spans="1:9" ht="27" customHeight="1">
      <c r="A14" s="311"/>
      <c r="B14" s="112" t="s">
        <v>165</v>
      </c>
      <c r="C14" s="68"/>
      <c r="D14" s="108"/>
      <c r="E14" s="202">
        <v>704</v>
      </c>
      <c r="F14" s="202">
        <v>225</v>
      </c>
      <c r="G14" s="202">
        <v>0</v>
      </c>
      <c r="H14" s="202">
        <v>5027</v>
      </c>
      <c r="I14" s="203">
        <v>0</v>
      </c>
    </row>
    <row r="15" spans="1:9" ht="27" customHeight="1">
      <c r="A15" s="311"/>
      <c r="B15" s="57" t="s">
        <v>166</v>
      </c>
      <c r="C15" s="58"/>
      <c r="D15" s="204"/>
      <c r="E15" s="205">
        <v>1455</v>
      </c>
      <c r="F15" s="205">
        <v>321</v>
      </c>
      <c r="G15" s="205">
        <v>-753</v>
      </c>
      <c r="H15" s="205">
        <v>1859</v>
      </c>
      <c r="I15" s="206">
        <v>-701</v>
      </c>
    </row>
    <row r="16" spans="1:9" ht="27" customHeight="1">
      <c r="A16" s="311"/>
      <c r="B16" s="207" t="s">
        <v>167</v>
      </c>
      <c r="C16" s="208"/>
      <c r="D16" s="209" t="s">
        <v>39</v>
      </c>
      <c r="E16" s="210">
        <v>33857</v>
      </c>
      <c r="F16" s="210">
        <v>41736</v>
      </c>
      <c r="G16" s="210">
        <v>45213</v>
      </c>
      <c r="H16" s="210">
        <v>40579</v>
      </c>
      <c r="I16" s="211">
        <v>37429</v>
      </c>
    </row>
    <row r="17" spans="1:9" ht="27" customHeight="1">
      <c r="A17" s="311"/>
      <c r="B17" s="52" t="s">
        <v>168</v>
      </c>
      <c r="C17" s="53"/>
      <c r="D17" s="101" t="s">
        <v>40</v>
      </c>
      <c r="E17" s="200">
        <v>59626</v>
      </c>
      <c r="F17" s="200">
        <v>71176</v>
      </c>
      <c r="G17" s="200">
        <v>68375</v>
      </c>
      <c r="H17" s="200">
        <v>68284</v>
      </c>
      <c r="I17" s="201">
        <v>63349</v>
      </c>
    </row>
    <row r="18" spans="1:9" ht="27" customHeight="1">
      <c r="A18" s="311"/>
      <c r="B18" s="52" t="s">
        <v>169</v>
      </c>
      <c r="C18" s="53"/>
      <c r="D18" s="101" t="s">
        <v>41</v>
      </c>
      <c r="E18" s="200">
        <v>279030</v>
      </c>
      <c r="F18" s="200">
        <v>278346</v>
      </c>
      <c r="G18" s="200">
        <v>272074</v>
      </c>
      <c r="H18" s="200">
        <v>264157</v>
      </c>
      <c r="I18" s="201">
        <v>257676</v>
      </c>
    </row>
    <row r="19" spans="1:9" ht="27" customHeight="1">
      <c r="A19" s="311"/>
      <c r="B19" s="52" t="s">
        <v>170</v>
      </c>
      <c r="C19" s="53"/>
      <c r="D19" s="101" t="s">
        <v>171</v>
      </c>
      <c r="E19" s="200">
        <f>E17+E18-E16</f>
        <v>304799</v>
      </c>
      <c r="F19" s="200">
        <f>F17+F18-F16</f>
        <v>307786</v>
      </c>
      <c r="G19" s="200">
        <f>G17+G18-G16</f>
        <v>295236</v>
      </c>
      <c r="H19" s="200">
        <f>H17+H18-H16</f>
        <v>291862</v>
      </c>
      <c r="I19" s="200">
        <f>I17+I18-I16</f>
        <v>283596</v>
      </c>
    </row>
    <row r="20" spans="1:9" ht="27" customHeight="1">
      <c r="A20" s="311"/>
      <c r="B20" s="52" t="s">
        <v>172</v>
      </c>
      <c r="C20" s="53"/>
      <c r="D20" s="102" t="s">
        <v>173</v>
      </c>
      <c r="E20" s="212">
        <f>E18/E8</f>
        <v>1.6699483508788728</v>
      </c>
      <c r="F20" s="212">
        <f>F18/F8</f>
        <v>1.6566439310073922</v>
      </c>
      <c r="G20" s="212">
        <f>G18/G8</f>
        <v>1.557788541917162</v>
      </c>
      <c r="H20" s="212">
        <f>H18/H8</f>
        <v>1.4753747682134</v>
      </c>
      <c r="I20" s="212">
        <f>I18/I8</f>
        <v>1.5229888114616026</v>
      </c>
    </row>
    <row r="21" spans="1:9" ht="27" customHeight="1">
      <c r="A21" s="311"/>
      <c r="B21" s="52" t="s">
        <v>174</v>
      </c>
      <c r="C21" s="53"/>
      <c r="D21" s="102" t="s">
        <v>175</v>
      </c>
      <c r="E21" s="212">
        <f>E19/E8</f>
        <v>1.8241715492940889</v>
      </c>
      <c r="F21" s="212">
        <f>F19/F8</f>
        <v>1.8318632527467296</v>
      </c>
      <c r="G21" s="212">
        <f>G19/G8</f>
        <v>1.6904050293723591</v>
      </c>
      <c r="H21" s="212">
        <f>H19/H8</f>
        <v>1.6301132682469113</v>
      </c>
      <c r="I21" s="212">
        <f>I19/I8</f>
        <v>1.6761884497402344</v>
      </c>
    </row>
    <row r="22" spans="1:9" ht="27" customHeight="1">
      <c r="A22" s="311"/>
      <c r="B22" s="52" t="s">
        <v>176</v>
      </c>
      <c r="C22" s="53"/>
      <c r="D22" s="102" t="s">
        <v>177</v>
      </c>
      <c r="E22" s="200">
        <f>E18/E24*1000000</f>
        <v>348410.34580067074</v>
      </c>
      <c r="F22" s="200">
        <f>F18/F24*1000000</f>
        <v>347556.2703373598</v>
      </c>
      <c r="G22" s="200">
        <f>G18/G24*1000000</f>
        <v>339724.7479603329</v>
      </c>
      <c r="H22" s="200">
        <f>H18/H24*1000000</f>
        <v>331032.10606782127</v>
      </c>
      <c r="I22" s="200">
        <f>I18/I24*1000000</f>
        <v>322910.3486302915</v>
      </c>
    </row>
    <row r="23" spans="1:9" ht="27" customHeight="1">
      <c r="A23" s="311"/>
      <c r="B23" s="52" t="s">
        <v>178</v>
      </c>
      <c r="C23" s="53"/>
      <c r="D23" s="102" t="s">
        <v>179</v>
      </c>
      <c r="E23" s="200">
        <f>E19/E24*1000000</f>
        <v>380586.7648270747</v>
      </c>
      <c r="F23" s="200">
        <f>F19/F24*1000000</f>
        <v>384316.4774132002</v>
      </c>
      <c r="G23" s="200">
        <f>G19/G24*1000000</f>
        <v>368645.94076911744</v>
      </c>
      <c r="H23" s="200">
        <f>H19/H24*1000000</f>
        <v>365751.02132885536</v>
      </c>
      <c r="I23" s="200">
        <f>I19/I24*1000000</f>
        <v>355392.3657234517</v>
      </c>
    </row>
    <row r="24" spans="1:9" ht="27" customHeight="1">
      <c r="A24" s="311"/>
      <c r="B24" s="213" t="s">
        <v>180</v>
      </c>
      <c r="C24" s="214"/>
      <c r="D24" s="215" t="s">
        <v>181</v>
      </c>
      <c r="E24" s="205">
        <v>800866</v>
      </c>
      <c r="F24" s="205">
        <f>E24</f>
        <v>800866</v>
      </c>
      <c r="G24" s="205">
        <f>E24</f>
        <v>800866</v>
      </c>
      <c r="H24" s="205">
        <v>797980</v>
      </c>
      <c r="I24" s="206">
        <f>H24</f>
        <v>797980</v>
      </c>
    </row>
    <row r="25" spans="1:9" ht="27" customHeight="1">
      <c r="A25" s="311"/>
      <c r="B25" s="11" t="s">
        <v>182</v>
      </c>
      <c r="C25" s="216"/>
      <c r="D25" s="217"/>
      <c r="E25" s="198">
        <v>175030</v>
      </c>
      <c r="F25" s="198">
        <v>176610</v>
      </c>
      <c r="G25" s="198">
        <v>176803</v>
      </c>
      <c r="H25" s="198">
        <v>178067</v>
      </c>
      <c r="I25" s="218">
        <v>178456</v>
      </c>
    </row>
    <row r="26" spans="1:9" ht="27" customHeight="1">
      <c r="A26" s="311"/>
      <c r="B26" s="219" t="s">
        <v>183</v>
      </c>
      <c r="C26" s="220"/>
      <c r="D26" s="221"/>
      <c r="E26" s="222">
        <v>0.851</v>
      </c>
      <c r="F26" s="222">
        <v>0.866</v>
      </c>
      <c r="G26" s="222">
        <v>0.879</v>
      </c>
      <c r="H26" s="222">
        <v>0.888</v>
      </c>
      <c r="I26" s="223">
        <v>0.892</v>
      </c>
    </row>
    <row r="27" spans="1:9" ht="27" customHeight="1">
      <c r="A27" s="311"/>
      <c r="B27" s="219" t="s">
        <v>184</v>
      </c>
      <c r="C27" s="220"/>
      <c r="D27" s="221"/>
      <c r="E27" s="224">
        <v>3.7</v>
      </c>
      <c r="F27" s="224">
        <v>3.7</v>
      </c>
      <c r="G27" s="224">
        <v>3.3</v>
      </c>
      <c r="H27" s="224">
        <v>4.3</v>
      </c>
      <c r="I27" s="225">
        <v>3.8</v>
      </c>
    </row>
    <row r="28" spans="1:9" ht="27" customHeight="1">
      <c r="A28" s="311"/>
      <c r="B28" s="219" t="s">
        <v>185</v>
      </c>
      <c r="C28" s="220"/>
      <c r="D28" s="221"/>
      <c r="E28" s="224">
        <v>89.6</v>
      </c>
      <c r="F28" s="224">
        <v>90.7</v>
      </c>
      <c r="G28" s="224">
        <v>91.7</v>
      </c>
      <c r="H28" s="224">
        <v>90.3</v>
      </c>
      <c r="I28" s="225">
        <v>93</v>
      </c>
    </row>
    <row r="29" spans="1:9" ht="27" customHeight="1">
      <c r="A29" s="311"/>
      <c r="B29" s="226" t="s">
        <v>186</v>
      </c>
      <c r="C29" s="227"/>
      <c r="D29" s="228"/>
      <c r="E29" s="229">
        <v>56.5</v>
      </c>
      <c r="F29" s="229">
        <v>54.2</v>
      </c>
      <c r="G29" s="229">
        <v>55.6</v>
      </c>
      <c r="H29" s="229">
        <v>54.9</v>
      </c>
      <c r="I29" s="230">
        <v>54.2</v>
      </c>
    </row>
    <row r="30" spans="1:9" ht="27" customHeight="1">
      <c r="A30" s="311"/>
      <c r="B30" s="310" t="s">
        <v>187</v>
      </c>
      <c r="C30" s="20" t="s">
        <v>188</v>
      </c>
      <c r="D30" s="231"/>
      <c r="E30" s="232" t="s">
        <v>303</v>
      </c>
      <c r="F30" s="232" t="s">
        <v>303</v>
      </c>
      <c r="G30" s="232" t="s">
        <v>303</v>
      </c>
      <c r="H30" s="232">
        <v>0</v>
      </c>
      <c r="I30" s="298">
        <v>0</v>
      </c>
    </row>
    <row r="31" spans="1:9" ht="27" customHeight="1">
      <c r="A31" s="311"/>
      <c r="B31" s="311"/>
      <c r="C31" s="219" t="s">
        <v>189</v>
      </c>
      <c r="D31" s="221"/>
      <c r="E31" s="224" t="s">
        <v>303</v>
      </c>
      <c r="F31" s="224" t="s">
        <v>303</v>
      </c>
      <c r="G31" s="224" t="s">
        <v>303</v>
      </c>
      <c r="H31" s="224">
        <v>0</v>
      </c>
      <c r="I31" s="299">
        <v>0</v>
      </c>
    </row>
    <row r="32" spans="1:9" ht="27" customHeight="1">
      <c r="A32" s="311"/>
      <c r="B32" s="311"/>
      <c r="C32" s="219" t="s">
        <v>190</v>
      </c>
      <c r="D32" s="221"/>
      <c r="E32" s="224">
        <v>11.5</v>
      </c>
      <c r="F32" s="224">
        <v>10.8</v>
      </c>
      <c r="G32" s="224">
        <v>10.2</v>
      </c>
      <c r="H32" s="224">
        <v>9.1</v>
      </c>
      <c r="I32" s="225">
        <v>8.4</v>
      </c>
    </row>
    <row r="33" spans="1:9" ht="27" customHeight="1">
      <c r="A33" s="312"/>
      <c r="B33" s="312"/>
      <c r="C33" s="226" t="s">
        <v>191</v>
      </c>
      <c r="D33" s="228"/>
      <c r="E33" s="229">
        <v>28.3</v>
      </c>
      <c r="F33" s="229">
        <v>8.9</v>
      </c>
      <c r="G33" s="229" t="s">
        <v>303</v>
      </c>
      <c r="H33" s="229">
        <v>0</v>
      </c>
      <c r="I33" s="233">
        <v>0</v>
      </c>
    </row>
    <row r="34" spans="1:9" ht="27" customHeight="1">
      <c r="A34" s="1" t="s">
        <v>284</v>
      </c>
      <c r="B34" s="14"/>
      <c r="C34" s="14"/>
      <c r="D34" s="14"/>
      <c r="E34" s="234"/>
      <c r="F34" s="234"/>
      <c r="G34" s="234"/>
      <c r="H34" s="234"/>
      <c r="I34" s="235"/>
    </row>
    <row r="35" ht="27" customHeight="1">
      <c r="A35" s="27" t="s">
        <v>192</v>
      </c>
    </row>
    <row r="36" ht="13.5">
      <c r="A36" s="236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D1" sqref="D1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3" width="13.59765625" style="1" customWidth="1"/>
    <col min="24" max="27" width="12" style="1" customWidth="1"/>
    <col min="28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290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7" ht="15.75" customHeight="1">
      <c r="A5" s="37" t="s">
        <v>285</v>
      </c>
      <c r="B5" s="37"/>
      <c r="C5" s="37"/>
      <c r="D5" s="37"/>
      <c r="K5" s="46"/>
      <c r="O5" s="46"/>
      <c r="Q5" s="46" t="s">
        <v>44</v>
      </c>
    </row>
    <row r="6" spans="1:17" ht="15.75" customHeight="1">
      <c r="A6" s="319" t="s">
        <v>45</v>
      </c>
      <c r="B6" s="320"/>
      <c r="C6" s="320"/>
      <c r="D6" s="320"/>
      <c r="E6" s="321"/>
      <c r="F6" s="349" t="s">
        <v>291</v>
      </c>
      <c r="G6" s="350"/>
      <c r="H6" s="349" t="s">
        <v>292</v>
      </c>
      <c r="I6" s="350"/>
      <c r="J6" s="349" t="s">
        <v>293</v>
      </c>
      <c r="K6" s="350"/>
      <c r="L6" s="349"/>
      <c r="M6" s="350"/>
      <c r="N6" s="349"/>
      <c r="O6" s="350"/>
      <c r="P6" s="349"/>
      <c r="Q6" s="350"/>
    </row>
    <row r="7" spans="1:17" ht="15.75" customHeight="1">
      <c r="A7" s="322"/>
      <c r="B7" s="323"/>
      <c r="C7" s="323"/>
      <c r="D7" s="323"/>
      <c r="E7" s="324"/>
      <c r="F7" s="178" t="s">
        <v>286</v>
      </c>
      <c r="G7" s="51" t="s">
        <v>1</v>
      </c>
      <c r="H7" s="178" t="s">
        <v>286</v>
      </c>
      <c r="I7" s="51" t="s">
        <v>1</v>
      </c>
      <c r="J7" s="178" t="s">
        <v>286</v>
      </c>
      <c r="K7" s="51" t="s">
        <v>1</v>
      </c>
      <c r="L7" s="178" t="s">
        <v>286</v>
      </c>
      <c r="M7" s="51" t="s">
        <v>1</v>
      </c>
      <c r="N7" s="178" t="s">
        <v>286</v>
      </c>
      <c r="O7" s="295" t="s">
        <v>1</v>
      </c>
      <c r="P7" s="178" t="s">
        <v>286</v>
      </c>
      <c r="Q7" s="295" t="s">
        <v>1</v>
      </c>
    </row>
    <row r="8" spans="1:27" ht="15.75" customHeight="1">
      <c r="A8" s="325" t="s">
        <v>84</v>
      </c>
      <c r="B8" s="47" t="s">
        <v>46</v>
      </c>
      <c r="C8" s="48"/>
      <c r="D8" s="48"/>
      <c r="E8" s="100" t="s">
        <v>37</v>
      </c>
      <c r="F8" s="113">
        <v>11516</v>
      </c>
      <c r="G8" s="114">
        <v>11393</v>
      </c>
      <c r="H8" s="113">
        <v>21785</v>
      </c>
      <c r="I8" s="115">
        <v>19179</v>
      </c>
      <c r="J8" s="113">
        <v>8027</v>
      </c>
      <c r="K8" s="116">
        <v>7156</v>
      </c>
      <c r="L8" s="113"/>
      <c r="M8" s="115"/>
      <c r="N8" s="113"/>
      <c r="O8" s="116"/>
      <c r="P8" s="113"/>
      <c r="Q8" s="116"/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1:27" ht="15.75" customHeight="1">
      <c r="A9" s="326"/>
      <c r="B9" s="14"/>
      <c r="C9" s="61" t="s">
        <v>47</v>
      </c>
      <c r="D9" s="53"/>
      <c r="E9" s="101" t="s">
        <v>38</v>
      </c>
      <c r="F9" s="117">
        <v>11515</v>
      </c>
      <c r="G9" s="118">
        <v>11393</v>
      </c>
      <c r="H9" s="117">
        <f>+ROUND((11461260+10291246)/1000,0)</f>
        <v>21753</v>
      </c>
      <c r="I9" s="119">
        <v>19109</v>
      </c>
      <c r="J9" s="117">
        <v>8026</v>
      </c>
      <c r="K9" s="120">
        <v>7151</v>
      </c>
      <c r="L9" s="117"/>
      <c r="M9" s="119"/>
      <c r="N9" s="117"/>
      <c r="O9" s="120"/>
      <c r="P9" s="117"/>
      <c r="Q9" s="120"/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1:27" ht="15.75" customHeight="1">
      <c r="A10" s="326"/>
      <c r="B10" s="11"/>
      <c r="C10" s="61" t="s">
        <v>48</v>
      </c>
      <c r="D10" s="53"/>
      <c r="E10" s="101" t="s">
        <v>39</v>
      </c>
      <c r="F10" s="117">
        <v>1</v>
      </c>
      <c r="G10" s="118">
        <v>0.2</v>
      </c>
      <c r="H10" s="117">
        <f>+H8-H9</f>
        <v>32</v>
      </c>
      <c r="I10" s="119">
        <v>69</v>
      </c>
      <c r="J10" s="121">
        <v>1</v>
      </c>
      <c r="K10" s="122">
        <v>5</v>
      </c>
      <c r="L10" s="117"/>
      <c r="M10" s="119"/>
      <c r="N10" s="117"/>
      <c r="O10" s="120"/>
      <c r="P10" s="117"/>
      <c r="Q10" s="120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ht="15.75" customHeight="1">
      <c r="A11" s="326"/>
      <c r="B11" s="66" t="s">
        <v>49</v>
      </c>
      <c r="C11" s="67"/>
      <c r="D11" s="67"/>
      <c r="E11" s="103" t="s">
        <v>40</v>
      </c>
      <c r="F11" s="123">
        <v>10489</v>
      </c>
      <c r="G11" s="124">
        <v>10346</v>
      </c>
      <c r="H11" s="123">
        <f>24239+1</f>
        <v>24240</v>
      </c>
      <c r="I11" s="125">
        <v>17363</v>
      </c>
      <c r="J11" s="123">
        <v>7514</v>
      </c>
      <c r="K11" s="126">
        <v>6898</v>
      </c>
      <c r="L11" s="123"/>
      <c r="M11" s="125"/>
      <c r="N11" s="123"/>
      <c r="O11" s="126"/>
      <c r="P11" s="123"/>
      <c r="Q11" s="126"/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7" ht="15.75" customHeight="1">
      <c r="A12" s="326"/>
      <c r="B12" s="8"/>
      <c r="C12" s="61" t="s">
        <v>50</v>
      </c>
      <c r="D12" s="53"/>
      <c r="E12" s="101" t="s">
        <v>41</v>
      </c>
      <c r="F12" s="117">
        <v>10484</v>
      </c>
      <c r="G12" s="118">
        <v>10338</v>
      </c>
      <c r="H12" s="123">
        <f>+ROUND((17394155+3539787)/1000,0)</f>
        <v>20934</v>
      </c>
      <c r="I12" s="119">
        <v>17297</v>
      </c>
      <c r="J12" s="123">
        <v>7495</v>
      </c>
      <c r="K12" s="120">
        <v>6833</v>
      </c>
      <c r="L12" s="117"/>
      <c r="M12" s="119"/>
      <c r="N12" s="117"/>
      <c r="O12" s="120"/>
      <c r="P12" s="117"/>
      <c r="Q12" s="120"/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27" ht="15.75" customHeight="1">
      <c r="A13" s="326"/>
      <c r="B13" s="14"/>
      <c r="C13" s="50" t="s">
        <v>51</v>
      </c>
      <c r="D13" s="68"/>
      <c r="E13" s="104" t="s">
        <v>42</v>
      </c>
      <c r="F13" s="127">
        <v>5</v>
      </c>
      <c r="G13" s="128">
        <v>8</v>
      </c>
      <c r="H13" s="121">
        <f>+H11-H12</f>
        <v>3306</v>
      </c>
      <c r="I13" s="122">
        <v>66</v>
      </c>
      <c r="J13" s="121">
        <v>19</v>
      </c>
      <c r="K13" s="122">
        <v>65</v>
      </c>
      <c r="L13" s="127"/>
      <c r="M13" s="129"/>
      <c r="N13" s="127"/>
      <c r="O13" s="130"/>
      <c r="P13" s="127"/>
      <c r="Q13" s="130"/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ht="15.75" customHeight="1">
      <c r="A14" s="326"/>
      <c r="B14" s="52" t="s">
        <v>52</v>
      </c>
      <c r="C14" s="53"/>
      <c r="D14" s="53"/>
      <c r="E14" s="101" t="s">
        <v>194</v>
      </c>
      <c r="F14" s="161">
        <f>F9-F12</f>
        <v>1031</v>
      </c>
      <c r="G14" s="150">
        <f aca="true" t="shared" si="0" ref="F14:Q15">G9-G12</f>
        <v>1055</v>
      </c>
      <c r="H14" s="161">
        <f t="shared" si="0"/>
        <v>819</v>
      </c>
      <c r="I14" s="150">
        <f t="shared" si="0"/>
        <v>1812</v>
      </c>
      <c r="J14" s="161">
        <f t="shared" si="0"/>
        <v>531</v>
      </c>
      <c r="K14" s="150">
        <f t="shared" si="0"/>
        <v>318</v>
      </c>
      <c r="L14" s="161">
        <f t="shared" si="0"/>
        <v>0</v>
      </c>
      <c r="M14" s="150">
        <f t="shared" si="0"/>
        <v>0</v>
      </c>
      <c r="N14" s="161">
        <f>N9-N12</f>
        <v>0</v>
      </c>
      <c r="O14" s="150">
        <f>O9-O12</f>
        <v>0</v>
      </c>
      <c r="P14" s="161">
        <f t="shared" si="0"/>
        <v>0</v>
      </c>
      <c r="Q14" s="150">
        <f t="shared" si="0"/>
        <v>0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27" ht="15.75" customHeight="1">
      <c r="A15" s="326"/>
      <c r="B15" s="52" t="s">
        <v>53</v>
      </c>
      <c r="C15" s="53"/>
      <c r="D15" s="53"/>
      <c r="E15" s="101" t="s">
        <v>195</v>
      </c>
      <c r="F15" s="161">
        <f t="shared" si="0"/>
        <v>-4</v>
      </c>
      <c r="G15" s="150">
        <f t="shared" si="0"/>
        <v>-7.8</v>
      </c>
      <c r="H15" s="161">
        <f t="shared" si="0"/>
        <v>-3274</v>
      </c>
      <c r="I15" s="150">
        <f t="shared" si="0"/>
        <v>3</v>
      </c>
      <c r="J15" s="161">
        <f t="shared" si="0"/>
        <v>-18</v>
      </c>
      <c r="K15" s="150">
        <f t="shared" si="0"/>
        <v>-60</v>
      </c>
      <c r="L15" s="161">
        <f t="shared" si="0"/>
        <v>0</v>
      </c>
      <c r="M15" s="150">
        <f t="shared" si="0"/>
        <v>0</v>
      </c>
      <c r="N15" s="161">
        <f>N10-N13</f>
        <v>0</v>
      </c>
      <c r="O15" s="150">
        <f>O10-O13</f>
        <v>0</v>
      </c>
      <c r="P15" s="161">
        <f t="shared" si="0"/>
        <v>0</v>
      </c>
      <c r="Q15" s="150">
        <f t="shared" si="0"/>
        <v>0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27" ht="15.75" customHeight="1">
      <c r="A16" s="326"/>
      <c r="B16" s="52" t="s">
        <v>54</v>
      </c>
      <c r="C16" s="53"/>
      <c r="D16" s="53"/>
      <c r="E16" s="101" t="s">
        <v>196</v>
      </c>
      <c r="F16" s="161">
        <f aca="true" t="shared" si="1" ref="F16:Q16">F8-F11</f>
        <v>1027</v>
      </c>
      <c r="G16" s="150">
        <f t="shared" si="1"/>
        <v>1047</v>
      </c>
      <c r="H16" s="161">
        <f t="shared" si="1"/>
        <v>-2455</v>
      </c>
      <c r="I16" s="150">
        <f t="shared" si="1"/>
        <v>1816</v>
      </c>
      <c r="J16" s="161">
        <f t="shared" si="1"/>
        <v>513</v>
      </c>
      <c r="K16" s="150">
        <f t="shared" si="1"/>
        <v>258</v>
      </c>
      <c r="L16" s="161">
        <f t="shared" si="1"/>
        <v>0</v>
      </c>
      <c r="M16" s="150">
        <f t="shared" si="1"/>
        <v>0</v>
      </c>
      <c r="N16" s="161">
        <f>N8-N11</f>
        <v>0</v>
      </c>
      <c r="O16" s="150">
        <f>O8-O11</f>
        <v>0</v>
      </c>
      <c r="P16" s="161">
        <f t="shared" si="1"/>
        <v>0</v>
      </c>
      <c r="Q16" s="150">
        <f t="shared" si="1"/>
        <v>0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 ht="15.75" customHeight="1">
      <c r="A17" s="326"/>
      <c r="B17" s="52" t="s">
        <v>55</v>
      </c>
      <c r="C17" s="53"/>
      <c r="D17" s="53"/>
      <c r="E17" s="43"/>
      <c r="F17" s="238"/>
      <c r="G17" s="239">
        <v>0</v>
      </c>
      <c r="H17" s="121"/>
      <c r="I17" s="239">
        <v>0</v>
      </c>
      <c r="J17" s="117">
        <v>0</v>
      </c>
      <c r="K17" s="239">
        <v>0</v>
      </c>
      <c r="L17" s="117"/>
      <c r="M17" s="119"/>
      <c r="N17" s="121"/>
      <c r="O17" s="131"/>
      <c r="P17" s="121"/>
      <c r="Q17" s="131"/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ht="15.75" customHeight="1">
      <c r="A18" s="327"/>
      <c r="B18" s="59" t="s">
        <v>56</v>
      </c>
      <c r="C18" s="37"/>
      <c r="D18" s="37"/>
      <c r="E18" s="15"/>
      <c r="F18" s="162"/>
      <c r="G18" s="166">
        <v>0</v>
      </c>
      <c r="H18" s="132"/>
      <c r="I18" s="166">
        <v>0</v>
      </c>
      <c r="J18" s="132">
        <v>0</v>
      </c>
      <c r="K18" s="166">
        <v>0</v>
      </c>
      <c r="L18" s="132"/>
      <c r="M18" s="133"/>
      <c r="N18" s="132"/>
      <c r="O18" s="134"/>
      <c r="P18" s="132"/>
      <c r="Q18" s="134"/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15.75" customHeight="1">
      <c r="A19" s="326" t="s">
        <v>85</v>
      </c>
      <c r="B19" s="66" t="s">
        <v>57</v>
      </c>
      <c r="C19" s="69"/>
      <c r="D19" s="69"/>
      <c r="E19" s="105"/>
      <c r="F19" s="163">
        <v>2187</v>
      </c>
      <c r="G19" s="155">
        <v>1580</v>
      </c>
      <c r="H19" s="135">
        <v>10963</v>
      </c>
      <c r="I19" s="137">
        <v>9073</v>
      </c>
      <c r="J19" s="135">
        <v>640</v>
      </c>
      <c r="K19" s="138">
        <v>435</v>
      </c>
      <c r="L19" s="135"/>
      <c r="M19" s="137"/>
      <c r="N19" s="135"/>
      <c r="O19" s="138"/>
      <c r="P19" s="135"/>
      <c r="Q19" s="138"/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ht="15.75" customHeight="1">
      <c r="A20" s="326"/>
      <c r="B20" s="13"/>
      <c r="C20" s="61" t="s">
        <v>58</v>
      </c>
      <c r="D20" s="53"/>
      <c r="E20" s="101"/>
      <c r="F20" s="161">
        <v>1734</v>
      </c>
      <c r="G20" s="150">
        <v>1140</v>
      </c>
      <c r="H20" s="117">
        <v>6587</v>
      </c>
      <c r="I20" s="119">
        <v>5815</v>
      </c>
      <c r="J20" s="117">
        <v>509</v>
      </c>
      <c r="K20" s="122">
        <v>378</v>
      </c>
      <c r="L20" s="117"/>
      <c r="M20" s="119"/>
      <c r="N20" s="117"/>
      <c r="O20" s="120"/>
      <c r="P20" s="117"/>
      <c r="Q20" s="120"/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ht="15.75" customHeight="1">
      <c r="A21" s="326"/>
      <c r="B21" s="26" t="s">
        <v>59</v>
      </c>
      <c r="C21" s="67"/>
      <c r="D21" s="67"/>
      <c r="E21" s="103" t="s">
        <v>197</v>
      </c>
      <c r="F21" s="164">
        <v>2187</v>
      </c>
      <c r="G21" s="149">
        <v>1580</v>
      </c>
      <c r="H21" s="123">
        <v>10963</v>
      </c>
      <c r="I21" s="125">
        <v>9073</v>
      </c>
      <c r="J21" s="123">
        <v>640</v>
      </c>
      <c r="K21" s="126">
        <v>435</v>
      </c>
      <c r="L21" s="123"/>
      <c r="M21" s="125"/>
      <c r="N21" s="123"/>
      <c r="O21" s="126"/>
      <c r="P21" s="123"/>
      <c r="Q21" s="126"/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ht="15.75" customHeight="1">
      <c r="A22" s="326"/>
      <c r="B22" s="66" t="s">
        <v>60</v>
      </c>
      <c r="C22" s="69"/>
      <c r="D22" s="69"/>
      <c r="E22" s="105" t="s">
        <v>198</v>
      </c>
      <c r="F22" s="163">
        <v>6091</v>
      </c>
      <c r="G22" s="155">
        <v>5629</v>
      </c>
      <c r="H22" s="135">
        <v>19424</v>
      </c>
      <c r="I22" s="137">
        <v>17208</v>
      </c>
      <c r="J22" s="135">
        <v>2486</v>
      </c>
      <c r="K22" s="138">
        <v>1944</v>
      </c>
      <c r="L22" s="135"/>
      <c r="M22" s="137"/>
      <c r="N22" s="135"/>
      <c r="O22" s="138"/>
      <c r="P22" s="135"/>
      <c r="Q22" s="138"/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ht="15.75" customHeight="1">
      <c r="A23" s="326"/>
      <c r="B23" s="8" t="s">
        <v>61</v>
      </c>
      <c r="C23" s="50" t="s">
        <v>62</v>
      </c>
      <c r="D23" s="68"/>
      <c r="E23" s="104"/>
      <c r="F23" s="160">
        <v>1743</v>
      </c>
      <c r="G23" s="139">
        <v>1732</v>
      </c>
      <c r="H23" s="127">
        <v>12126</v>
      </c>
      <c r="I23" s="129">
        <v>11129</v>
      </c>
      <c r="J23" s="127">
        <v>1374</v>
      </c>
      <c r="K23" s="130">
        <v>1159</v>
      </c>
      <c r="L23" s="127"/>
      <c r="M23" s="129"/>
      <c r="N23" s="127"/>
      <c r="O23" s="130"/>
      <c r="P23" s="127"/>
      <c r="Q23" s="130"/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ht="15.75" customHeight="1">
      <c r="A24" s="326"/>
      <c r="B24" s="52" t="s">
        <v>199</v>
      </c>
      <c r="C24" s="53"/>
      <c r="D24" s="53"/>
      <c r="E24" s="101" t="s">
        <v>200</v>
      </c>
      <c r="F24" s="161">
        <f>F21-F22</f>
        <v>-3904</v>
      </c>
      <c r="G24" s="150">
        <f aca="true" t="shared" si="2" ref="G24:Q24">G21-G22</f>
        <v>-4049</v>
      </c>
      <c r="H24" s="161">
        <f t="shared" si="2"/>
        <v>-8461</v>
      </c>
      <c r="I24" s="150">
        <f t="shared" si="2"/>
        <v>-8135</v>
      </c>
      <c r="J24" s="161">
        <f t="shared" si="2"/>
        <v>-1846</v>
      </c>
      <c r="K24" s="150">
        <f t="shared" si="2"/>
        <v>-1509</v>
      </c>
      <c r="L24" s="161">
        <f t="shared" si="2"/>
        <v>0</v>
      </c>
      <c r="M24" s="150">
        <f t="shared" si="2"/>
        <v>0</v>
      </c>
      <c r="N24" s="161">
        <f>N21-N22</f>
        <v>0</v>
      </c>
      <c r="O24" s="150">
        <f>O21-O22</f>
        <v>0</v>
      </c>
      <c r="P24" s="161">
        <f t="shared" si="2"/>
        <v>0</v>
      </c>
      <c r="Q24" s="150">
        <f t="shared" si="2"/>
        <v>0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ht="15.75" customHeight="1">
      <c r="A25" s="326"/>
      <c r="B25" s="112" t="s">
        <v>63</v>
      </c>
      <c r="C25" s="68"/>
      <c r="D25" s="68"/>
      <c r="E25" s="328" t="s">
        <v>201</v>
      </c>
      <c r="F25" s="347">
        <v>3904</v>
      </c>
      <c r="G25" s="330">
        <v>4049</v>
      </c>
      <c r="H25" s="334">
        <f>-H24</f>
        <v>8461</v>
      </c>
      <c r="I25" s="330">
        <v>8135</v>
      </c>
      <c r="J25" s="334">
        <v>1846</v>
      </c>
      <c r="K25" s="330">
        <v>1509</v>
      </c>
      <c r="L25" s="334"/>
      <c r="M25" s="330"/>
      <c r="N25" s="334"/>
      <c r="O25" s="330"/>
      <c r="P25" s="334"/>
      <c r="Q25" s="330"/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ht="15.75" customHeight="1">
      <c r="A26" s="326"/>
      <c r="B26" s="26" t="s">
        <v>64</v>
      </c>
      <c r="C26" s="67"/>
      <c r="D26" s="67"/>
      <c r="E26" s="329"/>
      <c r="F26" s="348"/>
      <c r="G26" s="331"/>
      <c r="H26" s="335"/>
      <c r="I26" s="331"/>
      <c r="J26" s="335"/>
      <c r="K26" s="331"/>
      <c r="L26" s="335"/>
      <c r="M26" s="331"/>
      <c r="N26" s="335"/>
      <c r="O26" s="331"/>
      <c r="P26" s="335"/>
      <c r="Q26" s="331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ht="15.75" customHeight="1">
      <c r="A27" s="327"/>
      <c r="B27" s="59" t="s">
        <v>202</v>
      </c>
      <c r="C27" s="37"/>
      <c r="D27" s="37"/>
      <c r="E27" s="106" t="s">
        <v>203</v>
      </c>
      <c r="F27" s="165">
        <f aca="true" t="shared" si="3" ref="F27:Q27">F24+F25</f>
        <v>0</v>
      </c>
      <c r="G27" s="151">
        <f t="shared" si="3"/>
        <v>0</v>
      </c>
      <c r="H27" s="165">
        <f t="shared" si="3"/>
        <v>0</v>
      </c>
      <c r="I27" s="151">
        <f t="shared" si="3"/>
        <v>0</v>
      </c>
      <c r="J27" s="165">
        <f t="shared" si="3"/>
        <v>0</v>
      </c>
      <c r="K27" s="151">
        <f t="shared" si="3"/>
        <v>0</v>
      </c>
      <c r="L27" s="165">
        <f t="shared" si="3"/>
        <v>0</v>
      </c>
      <c r="M27" s="151">
        <f t="shared" si="3"/>
        <v>0</v>
      </c>
      <c r="N27" s="165">
        <f>N24+N25</f>
        <v>0</v>
      </c>
      <c r="O27" s="151">
        <f>O24+O25</f>
        <v>0</v>
      </c>
      <c r="P27" s="165">
        <f t="shared" si="3"/>
        <v>0</v>
      </c>
      <c r="Q27" s="151">
        <f t="shared" si="3"/>
        <v>0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/>
      <c r="P29" s="71"/>
      <c r="Q29" s="73" t="s">
        <v>204</v>
      </c>
      <c r="R29" s="71"/>
      <c r="S29" s="71"/>
      <c r="T29" s="71"/>
      <c r="U29" s="71"/>
      <c r="V29" s="71"/>
      <c r="W29" s="71"/>
      <c r="X29" s="71"/>
      <c r="Y29" s="71"/>
      <c r="Z29" s="71"/>
      <c r="AA29" s="73"/>
    </row>
    <row r="30" spans="1:27" ht="15.75" customHeight="1">
      <c r="A30" s="341" t="s">
        <v>65</v>
      </c>
      <c r="B30" s="342"/>
      <c r="C30" s="342"/>
      <c r="D30" s="342"/>
      <c r="E30" s="343"/>
      <c r="F30" s="351" t="s">
        <v>304</v>
      </c>
      <c r="G30" s="352"/>
      <c r="H30" s="351" t="s">
        <v>294</v>
      </c>
      <c r="I30" s="352"/>
      <c r="J30" s="351" t="s">
        <v>296</v>
      </c>
      <c r="K30" s="352"/>
      <c r="L30" s="351" t="s">
        <v>298</v>
      </c>
      <c r="M30" s="352"/>
      <c r="N30" s="351" t="s">
        <v>300</v>
      </c>
      <c r="O30" s="352"/>
      <c r="P30" s="353" t="s">
        <v>305</v>
      </c>
      <c r="Q30" s="352"/>
      <c r="R30" s="148"/>
      <c r="S30" s="72"/>
      <c r="T30" s="148"/>
      <c r="U30" s="72"/>
      <c r="V30" s="148"/>
      <c r="W30" s="72"/>
      <c r="X30" s="148"/>
      <c r="Y30" s="72"/>
      <c r="Z30" s="148"/>
      <c r="AA30" s="72"/>
    </row>
    <row r="31" spans="1:27" ht="15.75" customHeight="1">
      <c r="A31" s="344"/>
      <c r="B31" s="345"/>
      <c r="C31" s="345"/>
      <c r="D31" s="345"/>
      <c r="E31" s="346"/>
      <c r="F31" s="178" t="s">
        <v>286</v>
      </c>
      <c r="G31" s="51" t="s">
        <v>1</v>
      </c>
      <c r="H31" s="178" t="s">
        <v>286</v>
      </c>
      <c r="I31" s="51" t="s">
        <v>1</v>
      </c>
      <c r="J31" s="178" t="s">
        <v>286</v>
      </c>
      <c r="K31" s="51" t="s">
        <v>1</v>
      </c>
      <c r="L31" s="178" t="s">
        <v>286</v>
      </c>
      <c r="M31" s="51" t="s">
        <v>1</v>
      </c>
      <c r="N31" s="178" t="s">
        <v>286</v>
      </c>
      <c r="O31" s="237" t="s">
        <v>1</v>
      </c>
      <c r="P31" s="178" t="s">
        <v>286</v>
      </c>
      <c r="Q31" s="237" t="s">
        <v>1</v>
      </c>
      <c r="R31" s="146"/>
      <c r="S31" s="146"/>
      <c r="T31" s="146"/>
      <c r="U31" s="146"/>
      <c r="V31" s="146"/>
      <c r="W31" s="146"/>
      <c r="X31" s="146"/>
      <c r="Y31" s="146"/>
      <c r="Z31" s="146"/>
      <c r="AA31" s="146"/>
    </row>
    <row r="32" spans="1:27" ht="15.75" customHeight="1">
      <c r="A32" s="325" t="s">
        <v>86</v>
      </c>
      <c r="B32" s="47" t="s">
        <v>46</v>
      </c>
      <c r="C32" s="48"/>
      <c r="D32" s="48"/>
      <c r="E32" s="16" t="s">
        <v>37</v>
      </c>
      <c r="F32" s="135">
        <v>302</v>
      </c>
      <c r="G32" s="136">
        <v>328</v>
      </c>
      <c r="H32" s="113">
        <v>196</v>
      </c>
      <c r="I32" s="115">
        <v>218</v>
      </c>
      <c r="J32" s="113">
        <v>671</v>
      </c>
      <c r="K32" s="116">
        <v>669</v>
      </c>
      <c r="L32" s="135">
        <v>364</v>
      </c>
      <c r="M32" s="136">
        <v>354</v>
      </c>
      <c r="N32" s="113">
        <v>157</v>
      </c>
      <c r="O32" s="154">
        <v>157</v>
      </c>
      <c r="P32" s="113">
        <v>0</v>
      </c>
      <c r="Q32" s="154">
        <v>0</v>
      </c>
      <c r="R32" s="136"/>
      <c r="S32" s="136"/>
      <c r="T32" s="136"/>
      <c r="U32" s="136"/>
      <c r="V32" s="147"/>
      <c r="W32" s="147"/>
      <c r="X32" s="136"/>
      <c r="Y32" s="136"/>
      <c r="Z32" s="147"/>
      <c r="AA32" s="147"/>
    </row>
    <row r="33" spans="1:27" ht="15.75" customHeight="1">
      <c r="A33" s="332"/>
      <c r="B33" s="14"/>
      <c r="C33" s="50" t="s">
        <v>66</v>
      </c>
      <c r="D33" s="68"/>
      <c r="E33" s="108"/>
      <c r="F33" s="127">
        <v>159</v>
      </c>
      <c r="G33" s="128">
        <v>183</v>
      </c>
      <c r="H33" s="127">
        <v>122</v>
      </c>
      <c r="I33" s="129">
        <v>129</v>
      </c>
      <c r="J33" s="127">
        <v>503</v>
      </c>
      <c r="K33" s="130">
        <v>484</v>
      </c>
      <c r="L33" s="127">
        <v>339</v>
      </c>
      <c r="M33" s="128">
        <v>322</v>
      </c>
      <c r="N33" s="127">
        <v>37</v>
      </c>
      <c r="O33" s="139">
        <v>38</v>
      </c>
      <c r="P33" s="127">
        <v>0</v>
      </c>
      <c r="Q33" s="139">
        <v>0</v>
      </c>
      <c r="R33" s="136"/>
      <c r="S33" s="136"/>
      <c r="T33" s="136"/>
      <c r="U33" s="136"/>
      <c r="V33" s="147"/>
      <c r="W33" s="147"/>
      <c r="X33" s="136"/>
      <c r="Y33" s="136"/>
      <c r="Z33" s="147"/>
      <c r="AA33" s="147"/>
    </row>
    <row r="34" spans="1:27" ht="15.75" customHeight="1">
      <c r="A34" s="332"/>
      <c r="B34" s="14"/>
      <c r="C34" s="12"/>
      <c r="D34" s="61" t="s">
        <v>67</v>
      </c>
      <c r="E34" s="102"/>
      <c r="F34" s="117">
        <v>159</v>
      </c>
      <c r="G34" s="118">
        <v>183</v>
      </c>
      <c r="H34" s="117">
        <v>122</v>
      </c>
      <c r="I34" s="119">
        <v>129</v>
      </c>
      <c r="J34" s="117">
        <v>503</v>
      </c>
      <c r="K34" s="120">
        <v>484</v>
      </c>
      <c r="L34" s="117">
        <v>339</v>
      </c>
      <c r="M34" s="118">
        <v>322</v>
      </c>
      <c r="N34" s="117">
        <v>37</v>
      </c>
      <c r="O34" s="150">
        <v>38</v>
      </c>
      <c r="P34" s="117">
        <v>0</v>
      </c>
      <c r="Q34" s="150">
        <v>0</v>
      </c>
      <c r="R34" s="136"/>
      <c r="S34" s="136"/>
      <c r="T34" s="136"/>
      <c r="U34" s="136"/>
      <c r="V34" s="147"/>
      <c r="W34" s="147"/>
      <c r="X34" s="136"/>
      <c r="Y34" s="136"/>
      <c r="Z34" s="147"/>
      <c r="AA34" s="147"/>
    </row>
    <row r="35" spans="1:27" ht="15.75" customHeight="1">
      <c r="A35" s="332"/>
      <c r="B35" s="11"/>
      <c r="C35" s="31" t="s">
        <v>68</v>
      </c>
      <c r="D35" s="67"/>
      <c r="E35" s="109"/>
      <c r="F35" s="123">
        <v>142</v>
      </c>
      <c r="G35" s="124">
        <v>144</v>
      </c>
      <c r="H35" s="123">
        <v>74</v>
      </c>
      <c r="I35" s="125">
        <v>89</v>
      </c>
      <c r="J35" s="144">
        <v>168</v>
      </c>
      <c r="K35" s="145">
        <v>185</v>
      </c>
      <c r="L35" s="123">
        <v>25</v>
      </c>
      <c r="M35" s="124">
        <v>32</v>
      </c>
      <c r="N35" s="123">
        <v>120</v>
      </c>
      <c r="O35" s="149">
        <v>118</v>
      </c>
      <c r="P35" s="123">
        <v>0</v>
      </c>
      <c r="Q35" s="149">
        <v>0</v>
      </c>
      <c r="R35" s="136"/>
      <c r="S35" s="136"/>
      <c r="T35" s="136"/>
      <c r="U35" s="136"/>
      <c r="V35" s="147"/>
      <c r="W35" s="147"/>
      <c r="X35" s="136"/>
      <c r="Y35" s="136"/>
      <c r="Z35" s="147"/>
      <c r="AA35" s="147"/>
    </row>
    <row r="36" spans="1:27" ht="15.75" customHeight="1">
      <c r="A36" s="332"/>
      <c r="B36" s="66" t="s">
        <v>49</v>
      </c>
      <c r="C36" s="69"/>
      <c r="D36" s="69"/>
      <c r="E36" s="16" t="s">
        <v>38</v>
      </c>
      <c r="F36" s="135">
        <v>180</v>
      </c>
      <c r="G36" s="136">
        <v>289</v>
      </c>
      <c r="H36" s="135">
        <v>196</v>
      </c>
      <c r="I36" s="137">
        <v>218</v>
      </c>
      <c r="J36" s="135">
        <v>499</v>
      </c>
      <c r="K36" s="138">
        <v>509</v>
      </c>
      <c r="L36" s="135">
        <v>90</v>
      </c>
      <c r="M36" s="136">
        <v>88</v>
      </c>
      <c r="N36" s="135">
        <v>100</v>
      </c>
      <c r="O36" s="155">
        <v>103</v>
      </c>
      <c r="P36" s="135">
        <v>0</v>
      </c>
      <c r="Q36" s="155">
        <v>0</v>
      </c>
      <c r="R36" s="136"/>
      <c r="S36" s="136"/>
      <c r="T36" s="136"/>
      <c r="U36" s="136"/>
      <c r="V36" s="136"/>
      <c r="W36" s="136"/>
      <c r="X36" s="136"/>
      <c r="Y36" s="136"/>
      <c r="Z36" s="147"/>
      <c r="AA36" s="147"/>
    </row>
    <row r="37" spans="1:27" ht="15.75" customHeight="1">
      <c r="A37" s="332"/>
      <c r="B37" s="14"/>
      <c r="C37" s="61" t="s">
        <v>69</v>
      </c>
      <c r="D37" s="53"/>
      <c r="E37" s="102"/>
      <c r="F37" s="117">
        <v>122</v>
      </c>
      <c r="G37" s="118">
        <v>229</v>
      </c>
      <c r="H37" s="117">
        <v>195</v>
      </c>
      <c r="I37" s="119">
        <v>217</v>
      </c>
      <c r="J37" s="117">
        <v>465</v>
      </c>
      <c r="K37" s="120">
        <v>471</v>
      </c>
      <c r="L37" s="117">
        <v>57</v>
      </c>
      <c r="M37" s="118">
        <v>48</v>
      </c>
      <c r="N37" s="117">
        <v>82</v>
      </c>
      <c r="O37" s="150">
        <v>83</v>
      </c>
      <c r="P37" s="117">
        <v>0</v>
      </c>
      <c r="Q37" s="150">
        <v>0</v>
      </c>
      <c r="R37" s="136"/>
      <c r="S37" s="136"/>
      <c r="T37" s="136"/>
      <c r="U37" s="136"/>
      <c r="V37" s="136"/>
      <c r="W37" s="136"/>
      <c r="X37" s="136"/>
      <c r="Y37" s="136"/>
      <c r="Z37" s="147"/>
      <c r="AA37" s="147"/>
    </row>
    <row r="38" spans="1:27" ht="15.75" customHeight="1">
      <c r="A38" s="332"/>
      <c r="B38" s="11"/>
      <c r="C38" s="61" t="s">
        <v>70</v>
      </c>
      <c r="D38" s="53"/>
      <c r="E38" s="102"/>
      <c r="F38" s="161">
        <v>58</v>
      </c>
      <c r="G38" s="150">
        <v>60</v>
      </c>
      <c r="H38" s="117">
        <v>1</v>
      </c>
      <c r="I38" s="119">
        <v>0.9</v>
      </c>
      <c r="J38" s="117">
        <v>34</v>
      </c>
      <c r="K38" s="145">
        <v>38</v>
      </c>
      <c r="L38" s="117">
        <v>32</v>
      </c>
      <c r="M38" s="118">
        <v>39</v>
      </c>
      <c r="N38" s="117">
        <v>18</v>
      </c>
      <c r="O38" s="150">
        <v>20</v>
      </c>
      <c r="P38" s="117">
        <v>0</v>
      </c>
      <c r="Q38" s="150">
        <v>0</v>
      </c>
      <c r="R38" s="136"/>
      <c r="S38" s="136"/>
      <c r="T38" s="147"/>
      <c r="U38" s="147"/>
      <c r="V38" s="136"/>
      <c r="W38" s="136"/>
      <c r="X38" s="136"/>
      <c r="Y38" s="136"/>
      <c r="Z38" s="147"/>
      <c r="AA38" s="147"/>
    </row>
    <row r="39" spans="1:27" ht="15.75" customHeight="1">
      <c r="A39" s="333"/>
      <c r="B39" s="6" t="s">
        <v>71</v>
      </c>
      <c r="C39" s="7"/>
      <c r="D39" s="7"/>
      <c r="E39" s="110" t="s">
        <v>205</v>
      </c>
      <c r="F39" s="165">
        <f aca="true" t="shared" si="4" ref="F39:Q39">F32-F36</f>
        <v>122</v>
      </c>
      <c r="G39" s="151">
        <f t="shared" si="4"/>
        <v>39</v>
      </c>
      <c r="H39" s="165">
        <f t="shared" si="4"/>
        <v>0</v>
      </c>
      <c r="I39" s="151">
        <f t="shared" si="4"/>
        <v>0</v>
      </c>
      <c r="J39" s="165">
        <f t="shared" si="4"/>
        <v>172</v>
      </c>
      <c r="K39" s="151">
        <f t="shared" si="4"/>
        <v>160</v>
      </c>
      <c r="L39" s="165">
        <f t="shared" si="4"/>
        <v>274</v>
      </c>
      <c r="M39" s="151">
        <f t="shared" si="4"/>
        <v>266</v>
      </c>
      <c r="N39" s="165">
        <f t="shared" si="4"/>
        <v>57</v>
      </c>
      <c r="O39" s="151">
        <f>O32-O36</f>
        <v>54</v>
      </c>
      <c r="P39" s="165">
        <v>0</v>
      </c>
      <c r="Q39" s="151">
        <f t="shared" si="4"/>
        <v>0</v>
      </c>
      <c r="R39" s="136"/>
      <c r="S39" s="136"/>
      <c r="T39" s="136"/>
      <c r="U39" s="136"/>
      <c r="V39" s="136"/>
      <c r="W39" s="136"/>
      <c r="X39" s="136"/>
      <c r="Y39" s="136"/>
      <c r="Z39" s="147"/>
      <c r="AA39" s="147"/>
    </row>
    <row r="40" spans="1:27" ht="15.75" customHeight="1">
      <c r="A40" s="325" t="s">
        <v>87</v>
      </c>
      <c r="B40" s="66" t="s">
        <v>72</v>
      </c>
      <c r="C40" s="69"/>
      <c r="D40" s="69"/>
      <c r="E40" s="16" t="s">
        <v>40</v>
      </c>
      <c r="F40" s="163">
        <v>707</v>
      </c>
      <c r="G40" s="155">
        <v>634</v>
      </c>
      <c r="H40" s="135">
        <v>36</v>
      </c>
      <c r="I40" s="137">
        <v>15</v>
      </c>
      <c r="J40" s="135">
        <v>6</v>
      </c>
      <c r="K40" s="138">
        <v>239</v>
      </c>
      <c r="L40" s="135">
        <v>158</v>
      </c>
      <c r="M40" s="136">
        <v>172</v>
      </c>
      <c r="N40" s="135">
        <v>34</v>
      </c>
      <c r="O40" s="155">
        <v>41</v>
      </c>
      <c r="P40" s="135">
        <v>0</v>
      </c>
      <c r="Q40" s="155">
        <v>0</v>
      </c>
      <c r="R40" s="136"/>
      <c r="S40" s="136"/>
      <c r="T40" s="136"/>
      <c r="U40" s="136"/>
      <c r="V40" s="147"/>
      <c r="W40" s="147"/>
      <c r="X40" s="147"/>
      <c r="Y40" s="147"/>
      <c r="Z40" s="136"/>
      <c r="AA40" s="136"/>
    </row>
    <row r="41" spans="1:27" ht="15.75" customHeight="1">
      <c r="A41" s="336"/>
      <c r="B41" s="11"/>
      <c r="C41" s="61" t="s">
        <v>73</v>
      </c>
      <c r="D41" s="53"/>
      <c r="E41" s="102"/>
      <c r="F41" s="167">
        <v>427</v>
      </c>
      <c r="G41" s="169">
        <v>317</v>
      </c>
      <c r="H41" s="144">
        <v>0</v>
      </c>
      <c r="I41" s="145">
        <v>0</v>
      </c>
      <c r="J41" s="117">
        <v>0</v>
      </c>
      <c r="K41" s="297" t="s">
        <v>302</v>
      </c>
      <c r="L41" s="117">
        <v>0</v>
      </c>
      <c r="M41" s="118">
        <v>0</v>
      </c>
      <c r="N41" s="117">
        <v>33</v>
      </c>
      <c r="O41" s="150">
        <v>40</v>
      </c>
      <c r="P41" s="117">
        <v>0</v>
      </c>
      <c r="Q41" s="150">
        <v>0</v>
      </c>
      <c r="R41" s="147"/>
      <c r="S41" s="147"/>
      <c r="T41" s="147"/>
      <c r="U41" s="147"/>
      <c r="V41" s="147"/>
      <c r="W41" s="147"/>
      <c r="X41" s="147"/>
      <c r="Y41" s="147"/>
      <c r="Z41" s="136"/>
      <c r="AA41" s="136"/>
    </row>
    <row r="42" spans="1:27" ht="15.75" customHeight="1">
      <c r="A42" s="336"/>
      <c r="B42" s="66" t="s">
        <v>60</v>
      </c>
      <c r="C42" s="69"/>
      <c r="D42" s="69"/>
      <c r="E42" s="16" t="s">
        <v>41</v>
      </c>
      <c r="F42" s="163">
        <v>772</v>
      </c>
      <c r="G42" s="155">
        <v>668</v>
      </c>
      <c r="H42" s="135">
        <v>36</v>
      </c>
      <c r="I42" s="137">
        <v>15</v>
      </c>
      <c r="J42" s="135">
        <v>82</v>
      </c>
      <c r="K42" s="138">
        <v>344</v>
      </c>
      <c r="L42" s="135">
        <v>392</v>
      </c>
      <c r="M42" s="136">
        <v>577</v>
      </c>
      <c r="N42" s="135">
        <v>91</v>
      </c>
      <c r="O42" s="155">
        <v>95</v>
      </c>
      <c r="P42" s="135">
        <v>0</v>
      </c>
      <c r="Q42" s="155">
        <v>0</v>
      </c>
      <c r="R42" s="136"/>
      <c r="S42" s="136"/>
      <c r="T42" s="136"/>
      <c r="U42" s="136"/>
      <c r="V42" s="147"/>
      <c r="W42" s="147"/>
      <c r="X42" s="136"/>
      <c r="Y42" s="136"/>
      <c r="Z42" s="136"/>
      <c r="AA42" s="136"/>
    </row>
    <row r="43" spans="1:27" ht="15.75" customHeight="1">
      <c r="A43" s="336"/>
      <c r="B43" s="11"/>
      <c r="C43" s="61" t="s">
        <v>74</v>
      </c>
      <c r="D43" s="53"/>
      <c r="E43" s="102"/>
      <c r="F43" s="161">
        <v>208</v>
      </c>
      <c r="G43" s="150">
        <v>204</v>
      </c>
      <c r="H43" s="117">
        <v>9</v>
      </c>
      <c r="I43" s="119">
        <v>7</v>
      </c>
      <c r="J43" s="144">
        <v>65</v>
      </c>
      <c r="K43" s="145">
        <v>65</v>
      </c>
      <c r="L43" s="117">
        <v>359</v>
      </c>
      <c r="M43" s="118">
        <v>343</v>
      </c>
      <c r="N43" s="117">
        <v>57</v>
      </c>
      <c r="O43" s="150">
        <v>56</v>
      </c>
      <c r="P43" s="117">
        <v>0</v>
      </c>
      <c r="Q43" s="150">
        <v>0</v>
      </c>
      <c r="R43" s="136"/>
      <c r="S43" s="136"/>
      <c r="T43" s="147"/>
      <c r="U43" s="136"/>
      <c r="V43" s="147"/>
      <c r="W43" s="147"/>
      <c r="X43" s="136"/>
      <c r="Y43" s="136"/>
      <c r="Z43" s="147"/>
      <c r="AA43" s="147"/>
    </row>
    <row r="44" spans="1:27" ht="15.75" customHeight="1">
      <c r="A44" s="337"/>
      <c r="B44" s="59" t="s">
        <v>71</v>
      </c>
      <c r="C44" s="37"/>
      <c r="D44" s="37"/>
      <c r="E44" s="110" t="s">
        <v>206</v>
      </c>
      <c r="F44" s="162">
        <f aca="true" t="shared" si="5" ref="F44:Q44">F40-F42</f>
        <v>-65</v>
      </c>
      <c r="G44" s="166">
        <f t="shared" si="5"/>
        <v>-34</v>
      </c>
      <c r="H44" s="162">
        <f t="shared" si="5"/>
        <v>0</v>
      </c>
      <c r="I44" s="166">
        <f t="shared" si="5"/>
        <v>0</v>
      </c>
      <c r="J44" s="162">
        <f t="shared" si="5"/>
        <v>-76</v>
      </c>
      <c r="K44" s="166">
        <f t="shared" si="5"/>
        <v>-105</v>
      </c>
      <c r="L44" s="162">
        <f>L40-L42</f>
        <v>-234</v>
      </c>
      <c r="M44" s="166">
        <f>M40-M42</f>
        <v>-405</v>
      </c>
      <c r="N44" s="162">
        <f>N40-N42</f>
        <v>-57</v>
      </c>
      <c r="O44" s="166">
        <f>O40-O42</f>
        <v>-54</v>
      </c>
      <c r="P44" s="162">
        <v>0</v>
      </c>
      <c r="Q44" s="166">
        <f t="shared" si="5"/>
        <v>0</v>
      </c>
      <c r="R44" s="147"/>
      <c r="S44" s="147"/>
      <c r="T44" s="136"/>
      <c r="U44" s="136"/>
      <c r="V44" s="147"/>
      <c r="W44" s="147"/>
      <c r="X44" s="136"/>
      <c r="Y44" s="136"/>
      <c r="Z44" s="136"/>
      <c r="AA44" s="136"/>
    </row>
    <row r="45" spans="1:27" ht="15.75" customHeight="1">
      <c r="A45" s="338" t="s">
        <v>79</v>
      </c>
      <c r="B45" s="20" t="s">
        <v>75</v>
      </c>
      <c r="C45" s="9"/>
      <c r="D45" s="9"/>
      <c r="E45" s="111" t="s">
        <v>207</v>
      </c>
      <c r="F45" s="168">
        <f aca="true" t="shared" si="6" ref="F45:Q45">F39+F44</f>
        <v>57</v>
      </c>
      <c r="G45" s="152">
        <f t="shared" si="6"/>
        <v>5</v>
      </c>
      <c r="H45" s="168">
        <f t="shared" si="6"/>
        <v>0</v>
      </c>
      <c r="I45" s="152">
        <f t="shared" si="6"/>
        <v>0</v>
      </c>
      <c r="J45" s="168">
        <f t="shared" si="6"/>
        <v>96</v>
      </c>
      <c r="K45" s="152">
        <f t="shared" si="6"/>
        <v>55</v>
      </c>
      <c r="L45" s="168">
        <f>L39+L44</f>
        <v>40</v>
      </c>
      <c r="M45" s="152">
        <f>M39+M44</f>
        <v>-139</v>
      </c>
      <c r="N45" s="168">
        <f>N39+N44</f>
        <v>0</v>
      </c>
      <c r="O45" s="152">
        <f>O39+O44</f>
        <v>0</v>
      </c>
      <c r="P45" s="168">
        <v>0</v>
      </c>
      <c r="Q45" s="152">
        <f t="shared" si="6"/>
        <v>0</v>
      </c>
      <c r="R45" s="136"/>
      <c r="S45" s="136"/>
      <c r="T45" s="136"/>
      <c r="U45" s="136"/>
      <c r="V45" s="136"/>
      <c r="W45" s="136"/>
      <c r="X45" s="136"/>
      <c r="Y45" s="136"/>
      <c r="Z45" s="136"/>
      <c r="AA45" s="136"/>
    </row>
    <row r="46" spans="1:27" ht="15.75" customHeight="1">
      <c r="A46" s="339"/>
      <c r="B46" s="52" t="s">
        <v>76</v>
      </c>
      <c r="C46" s="53"/>
      <c r="D46" s="53"/>
      <c r="E46" s="53"/>
      <c r="F46" s="167">
        <v>0</v>
      </c>
      <c r="G46" s="169">
        <v>0</v>
      </c>
      <c r="H46" s="144">
        <v>0</v>
      </c>
      <c r="I46" s="145">
        <v>0</v>
      </c>
      <c r="J46" s="144">
        <v>0</v>
      </c>
      <c r="K46" s="145">
        <v>69</v>
      </c>
      <c r="L46" s="117">
        <v>0</v>
      </c>
      <c r="M46" s="118">
        <v>31</v>
      </c>
      <c r="N46" s="144"/>
      <c r="O46" s="131">
        <v>0</v>
      </c>
      <c r="P46" s="144">
        <v>0</v>
      </c>
      <c r="Q46" s="131">
        <v>0</v>
      </c>
      <c r="R46" s="147"/>
      <c r="S46" s="147"/>
      <c r="T46" s="147"/>
      <c r="U46" s="147"/>
      <c r="V46" s="147"/>
      <c r="W46" s="147"/>
      <c r="X46" s="147"/>
      <c r="Y46" s="147"/>
      <c r="Z46" s="147"/>
      <c r="AA46" s="147"/>
    </row>
    <row r="47" spans="1:27" ht="15.75" customHeight="1">
      <c r="A47" s="339"/>
      <c r="B47" s="52" t="s">
        <v>77</v>
      </c>
      <c r="C47" s="53"/>
      <c r="D47" s="53"/>
      <c r="E47" s="53"/>
      <c r="F47" s="117">
        <v>79</v>
      </c>
      <c r="G47" s="118">
        <v>22</v>
      </c>
      <c r="H47" s="117">
        <v>0</v>
      </c>
      <c r="I47" s="119">
        <v>0</v>
      </c>
      <c r="J47" s="117">
        <v>0</v>
      </c>
      <c r="K47" s="120">
        <v>53</v>
      </c>
      <c r="L47" s="117">
        <v>46</v>
      </c>
      <c r="M47" s="118">
        <v>6</v>
      </c>
      <c r="N47" s="117"/>
      <c r="O47" s="150">
        <v>0</v>
      </c>
      <c r="P47" s="117">
        <v>0</v>
      </c>
      <c r="Q47" s="150">
        <v>0</v>
      </c>
      <c r="R47" s="136"/>
      <c r="S47" s="136"/>
      <c r="T47" s="136"/>
      <c r="U47" s="136"/>
      <c r="V47" s="136"/>
      <c r="W47" s="136"/>
      <c r="X47" s="136"/>
      <c r="Y47" s="136"/>
      <c r="Z47" s="136"/>
      <c r="AA47" s="136"/>
    </row>
    <row r="48" spans="1:27" ht="15.75" customHeight="1">
      <c r="A48" s="340"/>
      <c r="B48" s="59" t="s">
        <v>78</v>
      </c>
      <c r="C48" s="37"/>
      <c r="D48" s="37"/>
      <c r="E48" s="37"/>
      <c r="F48" s="140">
        <v>79</v>
      </c>
      <c r="G48" s="141">
        <v>22</v>
      </c>
      <c r="H48" s="140">
        <v>0</v>
      </c>
      <c r="I48" s="142">
        <v>0</v>
      </c>
      <c r="J48" s="140">
        <v>0</v>
      </c>
      <c r="K48" s="143">
        <v>53</v>
      </c>
      <c r="L48" s="140">
        <v>46</v>
      </c>
      <c r="M48" s="141">
        <v>6</v>
      </c>
      <c r="N48" s="140"/>
      <c r="O48" s="151">
        <v>0</v>
      </c>
      <c r="P48" s="140">
        <v>0</v>
      </c>
      <c r="Q48" s="151">
        <v>0</v>
      </c>
      <c r="R48" s="136"/>
      <c r="S48" s="136"/>
      <c r="T48" s="136"/>
      <c r="U48" s="136"/>
      <c r="V48" s="136"/>
      <c r="W48" s="136"/>
      <c r="X48" s="136"/>
      <c r="Y48" s="136"/>
      <c r="Z48" s="136"/>
      <c r="AA48" s="136"/>
    </row>
    <row r="49" spans="1:17" ht="15.75" customHeight="1">
      <c r="A49" s="27" t="s">
        <v>208</v>
      </c>
      <c r="O49" s="5"/>
      <c r="Q49" s="5"/>
    </row>
    <row r="50" spans="1:17" ht="15.75" customHeight="1">
      <c r="A50" s="27"/>
      <c r="O50" s="14"/>
      <c r="Q50" s="14"/>
    </row>
  </sheetData>
  <sheetProtection/>
  <mergeCells count="32">
    <mergeCell ref="Q25:Q26"/>
    <mergeCell ref="A30:E31"/>
    <mergeCell ref="F30:G30"/>
    <mergeCell ref="H30:I30"/>
    <mergeCell ref="J30:K30"/>
    <mergeCell ref="L30:M30"/>
    <mergeCell ref="P30:Q30"/>
    <mergeCell ref="P25:P26"/>
    <mergeCell ref="H25:H26"/>
    <mergeCell ref="I25:I26"/>
    <mergeCell ref="A32:A39"/>
    <mergeCell ref="A40:A44"/>
    <mergeCell ref="N25:N26"/>
    <mergeCell ref="O25:O26"/>
    <mergeCell ref="F25:F26"/>
    <mergeCell ref="G25:G26"/>
    <mergeCell ref="A45:A48"/>
    <mergeCell ref="P6:Q6"/>
    <mergeCell ref="N6:O6"/>
    <mergeCell ref="A8:A18"/>
    <mergeCell ref="A19:A27"/>
    <mergeCell ref="E25:E26"/>
    <mergeCell ref="J25:J26"/>
    <mergeCell ref="N30:O30"/>
    <mergeCell ref="A6:E7"/>
    <mergeCell ref="F6:G6"/>
    <mergeCell ref="H6:I6"/>
    <mergeCell ref="J6:K6"/>
    <mergeCell ref="L6:M6"/>
    <mergeCell ref="K25:K26"/>
    <mergeCell ref="L25:L26"/>
    <mergeCell ref="M25:M2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fitToHeight="1" fitToWidth="1" horizontalDpi="300" verticalDpi="300" orientation="landscape" paperSize="9" scale="67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D33" sqref="D33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85" t="s">
        <v>0</v>
      </c>
      <c r="B1" s="185"/>
      <c r="C1" s="240" t="s">
        <v>290</v>
      </c>
      <c r="D1" s="241"/>
    </row>
    <row r="3" spans="1:10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42"/>
      <c r="B5" s="242" t="s">
        <v>287</v>
      </c>
      <c r="C5" s="242"/>
      <c r="D5" s="242"/>
      <c r="H5" s="46"/>
      <c r="L5" s="46"/>
      <c r="N5" s="46" t="s">
        <v>210</v>
      </c>
    </row>
    <row r="6" spans="1:14" ht="15" customHeight="1">
      <c r="A6" s="243"/>
      <c r="B6" s="244"/>
      <c r="C6" s="244"/>
      <c r="D6" s="244"/>
      <c r="E6" s="354" t="s">
        <v>307</v>
      </c>
      <c r="F6" s="355"/>
      <c r="G6" s="354"/>
      <c r="H6" s="355"/>
      <c r="I6" s="245"/>
      <c r="J6" s="246"/>
      <c r="K6" s="354"/>
      <c r="L6" s="355"/>
      <c r="M6" s="354"/>
      <c r="N6" s="355"/>
    </row>
    <row r="7" spans="1:14" ht="15" customHeight="1">
      <c r="A7" s="247"/>
      <c r="B7" s="248"/>
      <c r="C7" s="248"/>
      <c r="D7" s="248"/>
      <c r="E7" s="249" t="s">
        <v>286</v>
      </c>
      <c r="F7" s="35" t="s">
        <v>1</v>
      </c>
      <c r="G7" s="249" t="s">
        <v>274</v>
      </c>
      <c r="H7" s="35" t="s">
        <v>1</v>
      </c>
      <c r="I7" s="249" t="s">
        <v>274</v>
      </c>
      <c r="J7" s="35" t="s">
        <v>1</v>
      </c>
      <c r="K7" s="249" t="s">
        <v>274</v>
      </c>
      <c r="L7" s="35" t="s">
        <v>1</v>
      </c>
      <c r="M7" s="249" t="s">
        <v>274</v>
      </c>
      <c r="N7" s="296" t="s">
        <v>1</v>
      </c>
    </row>
    <row r="8" spans="1:14" ht="18" customHeight="1">
      <c r="A8" s="356" t="s">
        <v>211</v>
      </c>
      <c r="B8" s="250" t="s">
        <v>212</v>
      </c>
      <c r="C8" s="251"/>
      <c r="D8" s="251"/>
      <c r="E8" s="252">
        <v>14</v>
      </c>
      <c r="F8" s="253">
        <v>14</v>
      </c>
      <c r="G8" s="252"/>
      <c r="H8" s="254"/>
      <c r="I8" s="252"/>
      <c r="J8" s="253"/>
      <c r="K8" s="252"/>
      <c r="L8" s="254"/>
      <c r="M8" s="252"/>
      <c r="N8" s="254"/>
    </row>
    <row r="9" spans="1:14" ht="18" customHeight="1">
      <c r="A9" s="311"/>
      <c r="B9" s="356" t="s">
        <v>213</v>
      </c>
      <c r="C9" s="207" t="s">
        <v>214</v>
      </c>
      <c r="D9" s="208"/>
      <c r="E9" s="255">
        <v>250</v>
      </c>
      <c r="F9" s="256">
        <v>250</v>
      </c>
      <c r="G9" s="255"/>
      <c r="H9" s="257"/>
      <c r="I9" s="255"/>
      <c r="J9" s="256"/>
      <c r="K9" s="255"/>
      <c r="L9" s="257"/>
      <c r="M9" s="255"/>
      <c r="N9" s="257"/>
    </row>
    <row r="10" spans="1:14" ht="18" customHeight="1">
      <c r="A10" s="311"/>
      <c r="B10" s="311"/>
      <c r="C10" s="52" t="s">
        <v>215</v>
      </c>
      <c r="D10" s="53"/>
      <c r="E10" s="258">
        <v>195</v>
      </c>
      <c r="F10" s="259">
        <v>195</v>
      </c>
      <c r="G10" s="258"/>
      <c r="H10" s="260"/>
      <c r="I10" s="258"/>
      <c r="J10" s="259"/>
      <c r="K10" s="258"/>
      <c r="L10" s="260"/>
      <c r="M10" s="258"/>
      <c r="N10" s="260"/>
    </row>
    <row r="11" spans="1:14" ht="18" customHeight="1">
      <c r="A11" s="311"/>
      <c r="B11" s="311"/>
      <c r="C11" s="52" t="s">
        <v>216</v>
      </c>
      <c r="D11" s="53"/>
      <c r="E11" s="258">
        <v>0</v>
      </c>
      <c r="F11" s="259">
        <v>0</v>
      </c>
      <c r="G11" s="258"/>
      <c r="H11" s="260"/>
      <c r="I11" s="258"/>
      <c r="J11" s="259"/>
      <c r="K11" s="258"/>
      <c r="L11" s="260"/>
      <c r="M11" s="258"/>
      <c r="N11" s="260"/>
    </row>
    <row r="12" spans="1:14" ht="18" customHeight="1">
      <c r="A12" s="311"/>
      <c r="B12" s="311"/>
      <c r="C12" s="52" t="s">
        <v>217</v>
      </c>
      <c r="D12" s="53"/>
      <c r="E12" s="258">
        <v>53</v>
      </c>
      <c r="F12" s="259">
        <v>53</v>
      </c>
      <c r="G12" s="258"/>
      <c r="H12" s="260"/>
      <c r="I12" s="258"/>
      <c r="J12" s="259"/>
      <c r="K12" s="258"/>
      <c r="L12" s="260"/>
      <c r="M12" s="258"/>
      <c r="N12" s="260"/>
    </row>
    <row r="13" spans="1:14" ht="18" customHeight="1">
      <c r="A13" s="311"/>
      <c r="B13" s="311"/>
      <c r="C13" s="52" t="s">
        <v>218</v>
      </c>
      <c r="D13" s="53"/>
      <c r="E13" s="258">
        <v>0</v>
      </c>
      <c r="F13" s="259">
        <v>0</v>
      </c>
      <c r="G13" s="258"/>
      <c r="H13" s="260"/>
      <c r="I13" s="258"/>
      <c r="J13" s="259"/>
      <c r="K13" s="258"/>
      <c r="L13" s="260"/>
      <c r="M13" s="258"/>
      <c r="N13" s="260"/>
    </row>
    <row r="14" spans="1:14" ht="18" customHeight="1">
      <c r="A14" s="312"/>
      <c r="B14" s="312"/>
      <c r="C14" s="59" t="s">
        <v>79</v>
      </c>
      <c r="D14" s="37"/>
      <c r="E14" s="261">
        <v>3</v>
      </c>
      <c r="F14" s="262">
        <v>3</v>
      </c>
      <c r="G14" s="261"/>
      <c r="H14" s="263"/>
      <c r="I14" s="261"/>
      <c r="J14" s="262"/>
      <c r="K14" s="261"/>
      <c r="L14" s="263"/>
      <c r="M14" s="261"/>
      <c r="N14" s="263"/>
    </row>
    <row r="15" spans="1:14" ht="18" customHeight="1">
      <c r="A15" s="310" t="s">
        <v>219</v>
      </c>
      <c r="B15" s="356" t="s">
        <v>220</v>
      </c>
      <c r="C15" s="207" t="s">
        <v>221</v>
      </c>
      <c r="D15" s="208"/>
      <c r="E15" s="264">
        <v>156</v>
      </c>
      <c r="F15" s="265">
        <v>165</v>
      </c>
      <c r="G15" s="264"/>
      <c r="H15" s="152"/>
      <c r="I15" s="264"/>
      <c r="J15" s="265"/>
      <c r="K15" s="264"/>
      <c r="L15" s="152"/>
      <c r="M15" s="264"/>
      <c r="N15" s="152"/>
    </row>
    <row r="16" spans="1:14" ht="18" customHeight="1">
      <c r="A16" s="311"/>
      <c r="B16" s="311"/>
      <c r="C16" s="52" t="s">
        <v>222</v>
      </c>
      <c r="D16" s="53"/>
      <c r="E16" s="117">
        <v>319</v>
      </c>
      <c r="F16" s="119">
        <v>321</v>
      </c>
      <c r="G16" s="117"/>
      <c r="H16" s="150"/>
      <c r="I16" s="117"/>
      <c r="J16" s="119"/>
      <c r="K16" s="117"/>
      <c r="L16" s="150"/>
      <c r="M16" s="117"/>
      <c r="N16" s="150"/>
    </row>
    <row r="17" spans="1:14" ht="18" customHeight="1">
      <c r="A17" s="311"/>
      <c r="B17" s="311"/>
      <c r="C17" s="52" t="s">
        <v>223</v>
      </c>
      <c r="D17" s="53"/>
      <c r="E17" s="117">
        <v>0</v>
      </c>
      <c r="F17" s="119">
        <v>0</v>
      </c>
      <c r="G17" s="117"/>
      <c r="H17" s="150"/>
      <c r="I17" s="117"/>
      <c r="J17" s="119"/>
      <c r="K17" s="117"/>
      <c r="L17" s="150"/>
      <c r="M17" s="117"/>
      <c r="N17" s="150"/>
    </row>
    <row r="18" spans="1:14" ht="18" customHeight="1">
      <c r="A18" s="311"/>
      <c r="B18" s="312"/>
      <c r="C18" s="59" t="s">
        <v>224</v>
      </c>
      <c r="D18" s="37"/>
      <c r="E18" s="165">
        <v>475</v>
      </c>
      <c r="F18" s="266">
        <v>486</v>
      </c>
      <c r="G18" s="165"/>
      <c r="H18" s="266"/>
      <c r="I18" s="165"/>
      <c r="J18" s="266"/>
      <c r="K18" s="165"/>
      <c r="L18" s="266"/>
      <c r="M18" s="165"/>
      <c r="N18" s="266"/>
    </row>
    <row r="19" spans="1:14" ht="18" customHeight="1">
      <c r="A19" s="311"/>
      <c r="B19" s="356" t="s">
        <v>225</v>
      </c>
      <c r="C19" s="207" t="s">
        <v>226</v>
      </c>
      <c r="D19" s="208"/>
      <c r="E19" s="168">
        <v>24</v>
      </c>
      <c r="F19" s="152">
        <v>34</v>
      </c>
      <c r="G19" s="168"/>
      <c r="H19" s="152"/>
      <c r="I19" s="168"/>
      <c r="J19" s="152"/>
      <c r="K19" s="168"/>
      <c r="L19" s="152"/>
      <c r="M19" s="168"/>
      <c r="N19" s="152"/>
    </row>
    <row r="20" spans="1:14" ht="18" customHeight="1">
      <c r="A20" s="311"/>
      <c r="B20" s="311"/>
      <c r="C20" s="52" t="s">
        <v>227</v>
      </c>
      <c r="D20" s="53"/>
      <c r="E20" s="161">
        <v>116</v>
      </c>
      <c r="F20" s="150">
        <v>122</v>
      </c>
      <c r="G20" s="161"/>
      <c r="H20" s="150"/>
      <c r="I20" s="161"/>
      <c r="J20" s="150"/>
      <c r="K20" s="161"/>
      <c r="L20" s="150"/>
      <c r="M20" s="161"/>
      <c r="N20" s="150"/>
    </row>
    <row r="21" spans="1:14" s="271" customFormat="1" ht="18" customHeight="1">
      <c r="A21" s="311"/>
      <c r="B21" s="311"/>
      <c r="C21" s="267" t="s">
        <v>228</v>
      </c>
      <c r="D21" s="268"/>
      <c r="E21" s="269">
        <v>0</v>
      </c>
      <c r="F21" s="270">
        <v>0</v>
      </c>
      <c r="G21" s="269"/>
      <c r="H21" s="270"/>
      <c r="I21" s="269"/>
      <c r="J21" s="270"/>
      <c r="K21" s="269"/>
      <c r="L21" s="270"/>
      <c r="M21" s="269"/>
      <c r="N21" s="270"/>
    </row>
    <row r="22" spans="1:14" ht="18" customHeight="1">
      <c r="A22" s="311"/>
      <c r="B22" s="312"/>
      <c r="C22" s="6" t="s">
        <v>229</v>
      </c>
      <c r="D22" s="7"/>
      <c r="E22" s="165">
        <v>140</v>
      </c>
      <c r="F22" s="151">
        <v>157</v>
      </c>
      <c r="G22" s="165"/>
      <c r="H22" s="151"/>
      <c r="I22" s="165"/>
      <c r="J22" s="151"/>
      <c r="K22" s="165"/>
      <c r="L22" s="151"/>
      <c r="M22" s="165"/>
      <c r="N22" s="151"/>
    </row>
    <row r="23" spans="1:14" ht="18" customHeight="1">
      <c r="A23" s="311"/>
      <c r="B23" s="356" t="s">
        <v>230</v>
      </c>
      <c r="C23" s="207" t="s">
        <v>231</v>
      </c>
      <c r="D23" s="208"/>
      <c r="E23" s="168">
        <v>250</v>
      </c>
      <c r="F23" s="152">
        <v>250</v>
      </c>
      <c r="G23" s="168"/>
      <c r="H23" s="152"/>
      <c r="I23" s="168"/>
      <c r="J23" s="152"/>
      <c r="K23" s="168"/>
      <c r="L23" s="152"/>
      <c r="M23" s="168"/>
      <c r="N23" s="152"/>
    </row>
    <row r="24" spans="1:14" ht="18" customHeight="1">
      <c r="A24" s="311"/>
      <c r="B24" s="311"/>
      <c r="C24" s="52" t="s">
        <v>232</v>
      </c>
      <c r="D24" s="53"/>
      <c r="E24" s="161">
        <v>85</v>
      </c>
      <c r="F24" s="150">
        <v>80</v>
      </c>
      <c r="G24" s="161"/>
      <c r="H24" s="150"/>
      <c r="I24" s="161"/>
      <c r="J24" s="150"/>
      <c r="K24" s="161"/>
      <c r="L24" s="150"/>
      <c r="M24" s="161"/>
      <c r="N24" s="150"/>
    </row>
    <row r="25" spans="1:14" ht="18" customHeight="1">
      <c r="A25" s="311"/>
      <c r="B25" s="311"/>
      <c r="C25" s="52" t="s">
        <v>233</v>
      </c>
      <c r="D25" s="53"/>
      <c r="E25" s="161">
        <v>0</v>
      </c>
      <c r="F25" s="150">
        <v>0</v>
      </c>
      <c r="G25" s="161"/>
      <c r="H25" s="150"/>
      <c r="I25" s="161"/>
      <c r="J25" s="150"/>
      <c r="K25" s="161"/>
      <c r="L25" s="150"/>
      <c r="M25" s="161"/>
      <c r="N25" s="150"/>
    </row>
    <row r="26" spans="1:14" ht="18" customHeight="1">
      <c r="A26" s="311"/>
      <c r="B26" s="312"/>
      <c r="C26" s="57" t="s">
        <v>234</v>
      </c>
      <c r="D26" s="58"/>
      <c r="E26" s="272">
        <v>335</v>
      </c>
      <c r="F26" s="151">
        <v>329</v>
      </c>
      <c r="G26" s="272"/>
      <c r="H26" s="151"/>
      <c r="I26" s="142"/>
      <c r="J26" s="151"/>
      <c r="K26" s="272"/>
      <c r="L26" s="151"/>
      <c r="M26" s="272"/>
      <c r="N26" s="151"/>
    </row>
    <row r="27" spans="1:14" ht="18" customHeight="1">
      <c r="A27" s="312"/>
      <c r="B27" s="59" t="s">
        <v>235</v>
      </c>
      <c r="C27" s="37"/>
      <c r="D27" s="37"/>
      <c r="E27" s="273">
        <v>475</v>
      </c>
      <c r="F27" s="151">
        <v>486</v>
      </c>
      <c r="G27" s="165"/>
      <c r="H27" s="151"/>
      <c r="I27" s="273"/>
      <c r="J27" s="151"/>
      <c r="K27" s="165"/>
      <c r="L27" s="151"/>
      <c r="M27" s="165"/>
      <c r="N27" s="151"/>
    </row>
    <row r="28" spans="1:14" ht="18" customHeight="1">
      <c r="A28" s="356" t="s">
        <v>236</v>
      </c>
      <c r="B28" s="356" t="s">
        <v>237</v>
      </c>
      <c r="C28" s="207" t="s">
        <v>238</v>
      </c>
      <c r="D28" s="274" t="s">
        <v>37</v>
      </c>
      <c r="E28" s="168">
        <v>148</v>
      </c>
      <c r="F28" s="152">
        <v>243</v>
      </c>
      <c r="G28" s="168"/>
      <c r="H28" s="152"/>
      <c r="I28" s="168"/>
      <c r="J28" s="152"/>
      <c r="K28" s="168"/>
      <c r="L28" s="152"/>
      <c r="M28" s="168"/>
      <c r="N28" s="152"/>
    </row>
    <row r="29" spans="1:14" ht="18" customHeight="1">
      <c r="A29" s="311"/>
      <c r="B29" s="311"/>
      <c r="C29" s="52" t="s">
        <v>239</v>
      </c>
      <c r="D29" s="275" t="s">
        <v>38</v>
      </c>
      <c r="E29" s="161">
        <v>8</v>
      </c>
      <c r="F29" s="150">
        <v>5</v>
      </c>
      <c r="G29" s="161"/>
      <c r="H29" s="150"/>
      <c r="I29" s="161"/>
      <c r="J29" s="150"/>
      <c r="K29" s="161"/>
      <c r="L29" s="150"/>
      <c r="M29" s="161"/>
      <c r="N29" s="150"/>
    </row>
    <row r="30" spans="1:14" ht="18" customHeight="1">
      <c r="A30" s="311"/>
      <c r="B30" s="311"/>
      <c r="C30" s="52" t="s">
        <v>240</v>
      </c>
      <c r="D30" s="275" t="s">
        <v>241</v>
      </c>
      <c r="E30" s="161">
        <v>133</v>
      </c>
      <c r="F30" s="150">
        <v>216</v>
      </c>
      <c r="G30" s="117"/>
      <c r="H30" s="150"/>
      <c r="I30" s="161"/>
      <c r="J30" s="150"/>
      <c r="K30" s="161"/>
      <c r="L30" s="150"/>
      <c r="M30" s="161"/>
      <c r="N30" s="150"/>
    </row>
    <row r="31" spans="1:15" ht="18" customHeight="1">
      <c r="A31" s="311"/>
      <c r="B31" s="311"/>
      <c r="C31" s="6" t="s">
        <v>242</v>
      </c>
      <c r="D31" s="276" t="s">
        <v>243</v>
      </c>
      <c r="E31" s="165">
        <f aca="true" t="shared" si="0" ref="E31:N31">E28-E29-E30</f>
        <v>7</v>
      </c>
      <c r="F31" s="266">
        <f t="shared" si="0"/>
        <v>22</v>
      </c>
      <c r="G31" s="165">
        <f t="shared" si="0"/>
        <v>0</v>
      </c>
      <c r="H31" s="266">
        <f t="shared" si="0"/>
        <v>0</v>
      </c>
      <c r="I31" s="165">
        <f t="shared" si="0"/>
        <v>0</v>
      </c>
      <c r="J31" s="277">
        <f t="shared" si="0"/>
        <v>0</v>
      </c>
      <c r="K31" s="165">
        <f t="shared" si="0"/>
        <v>0</v>
      </c>
      <c r="L31" s="277">
        <f t="shared" si="0"/>
        <v>0</v>
      </c>
      <c r="M31" s="165">
        <f t="shared" si="0"/>
        <v>0</v>
      </c>
      <c r="N31" s="266">
        <f t="shared" si="0"/>
        <v>0</v>
      </c>
      <c r="O31" s="8"/>
    </row>
    <row r="32" spans="1:14" ht="18" customHeight="1">
      <c r="A32" s="311"/>
      <c r="B32" s="311"/>
      <c r="C32" s="207" t="s">
        <v>244</v>
      </c>
      <c r="D32" s="274" t="s">
        <v>245</v>
      </c>
      <c r="E32" s="168">
        <v>0.1</v>
      </c>
      <c r="F32" s="152">
        <v>1</v>
      </c>
      <c r="G32" s="168"/>
      <c r="H32" s="152"/>
      <c r="I32" s="168"/>
      <c r="J32" s="152"/>
      <c r="K32" s="168"/>
      <c r="L32" s="152"/>
      <c r="M32" s="168"/>
      <c r="N32" s="152"/>
    </row>
    <row r="33" spans="1:14" ht="18" customHeight="1">
      <c r="A33" s="311"/>
      <c r="B33" s="311"/>
      <c r="C33" s="52" t="s">
        <v>246</v>
      </c>
      <c r="D33" s="275" t="s">
        <v>247</v>
      </c>
      <c r="E33" s="161">
        <v>0</v>
      </c>
      <c r="F33" s="150">
        <v>0.03</v>
      </c>
      <c r="G33" s="161"/>
      <c r="H33" s="150"/>
      <c r="I33" s="161"/>
      <c r="J33" s="150"/>
      <c r="K33" s="161"/>
      <c r="L33" s="150"/>
      <c r="M33" s="161"/>
      <c r="N33" s="150"/>
    </row>
    <row r="34" spans="1:14" ht="18" customHeight="1">
      <c r="A34" s="311"/>
      <c r="B34" s="312"/>
      <c r="C34" s="6" t="s">
        <v>248</v>
      </c>
      <c r="D34" s="276" t="s">
        <v>249</v>
      </c>
      <c r="E34" s="165">
        <f aca="true" t="shared" si="1" ref="E34:N34">E31+E32-E33</f>
        <v>7.1</v>
      </c>
      <c r="F34" s="151">
        <f t="shared" si="1"/>
        <v>22.97</v>
      </c>
      <c r="G34" s="165">
        <f t="shared" si="1"/>
        <v>0</v>
      </c>
      <c r="H34" s="151">
        <f t="shared" si="1"/>
        <v>0</v>
      </c>
      <c r="I34" s="165">
        <f t="shared" si="1"/>
        <v>0</v>
      </c>
      <c r="J34" s="151">
        <f t="shared" si="1"/>
        <v>0</v>
      </c>
      <c r="K34" s="165">
        <f t="shared" si="1"/>
        <v>0</v>
      </c>
      <c r="L34" s="151">
        <f t="shared" si="1"/>
        <v>0</v>
      </c>
      <c r="M34" s="165">
        <f t="shared" si="1"/>
        <v>0</v>
      </c>
      <c r="N34" s="151">
        <f t="shared" si="1"/>
        <v>0</v>
      </c>
    </row>
    <row r="35" spans="1:14" ht="18" customHeight="1">
      <c r="A35" s="311"/>
      <c r="B35" s="356" t="s">
        <v>250</v>
      </c>
      <c r="C35" s="207" t="s">
        <v>251</v>
      </c>
      <c r="D35" s="274" t="s">
        <v>252</v>
      </c>
      <c r="E35" s="168">
        <v>0</v>
      </c>
      <c r="F35" s="152">
        <v>0.5</v>
      </c>
      <c r="G35" s="168"/>
      <c r="H35" s="152"/>
      <c r="I35" s="168"/>
      <c r="J35" s="152"/>
      <c r="K35" s="168"/>
      <c r="L35" s="152"/>
      <c r="M35" s="168"/>
      <c r="N35" s="152"/>
    </row>
    <row r="36" spans="1:14" ht="18" customHeight="1">
      <c r="A36" s="311"/>
      <c r="B36" s="311"/>
      <c r="C36" s="52" t="s">
        <v>253</v>
      </c>
      <c r="D36" s="275" t="s">
        <v>254</v>
      </c>
      <c r="E36" s="161">
        <v>0</v>
      </c>
      <c r="F36" s="150">
        <v>0</v>
      </c>
      <c r="G36" s="161"/>
      <c r="H36" s="150"/>
      <c r="I36" s="161"/>
      <c r="J36" s="150"/>
      <c r="K36" s="161"/>
      <c r="L36" s="150"/>
      <c r="M36" s="161"/>
      <c r="N36" s="150"/>
    </row>
    <row r="37" spans="1:14" ht="18" customHeight="1">
      <c r="A37" s="311"/>
      <c r="B37" s="311"/>
      <c r="C37" s="52" t="s">
        <v>255</v>
      </c>
      <c r="D37" s="275" t="s">
        <v>256</v>
      </c>
      <c r="E37" s="161">
        <f aca="true" t="shared" si="2" ref="E37:N37">E34+E35-E36</f>
        <v>7.1</v>
      </c>
      <c r="F37" s="150">
        <f t="shared" si="2"/>
        <v>23.47</v>
      </c>
      <c r="G37" s="161">
        <f t="shared" si="2"/>
        <v>0</v>
      </c>
      <c r="H37" s="150">
        <f t="shared" si="2"/>
        <v>0</v>
      </c>
      <c r="I37" s="161">
        <f t="shared" si="2"/>
        <v>0</v>
      </c>
      <c r="J37" s="150">
        <f t="shared" si="2"/>
        <v>0</v>
      </c>
      <c r="K37" s="161">
        <f t="shared" si="2"/>
        <v>0</v>
      </c>
      <c r="L37" s="150">
        <f t="shared" si="2"/>
        <v>0</v>
      </c>
      <c r="M37" s="161">
        <f t="shared" si="2"/>
        <v>0</v>
      </c>
      <c r="N37" s="150">
        <f t="shared" si="2"/>
        <v>0</v>
      </c>
    </row>
    <row r="38" spans="1:14" ht="18" customHeight="1">
      <c r="A38" s="311"/>
      <c r="B38" s="311"/>
      <c r="C38" s="52" t="s">
        <v>257</v>
      </c>
      <c r="D38" s="275" t="s">
        <v>258</v>
      </c>
      <c r="E38" s="161">
        <v>0</v>
      </c>
      <c r="F38" s="150">
        <v>0</v>
      </c>
      <c r="G38" s="161"/>
      <c r="H38" s="150"/>
      <c r="I38" s="161"/>
      <c r="J38" s="150"/>
      <c r="K38" s="161"/>
      <c r="L38" s="150"/>
      <c r="M38" s="161"/>
      <c r="N38" s="150"/>
    </row>
    <row r="39" spans="1:14" ht="18" customHeight="1">
      <c r="A39" s="311"/>
      <c r="B39" s="311"/>
      <c r="C39" s="52" t="s">
        <v>259</v>
      </c>
      <c r="D39" s="275" t="s">
        <v>260</v>
      </c>
      <c r="E39" s="161">
        <v>0</v>
      </c>
      <c r="F39" s="150">
        <v>0</v>
      </c>
      <c r="G39" s="161"/>
      <c r="H39" s="150"/>
      <c r="I39" s="161"/>
      <c r="J39" s="150"/>
      <c r="K39" s="161"/>
      <c r="L39" s="150"/>
      <c r="M39" s="161"/>
      <c r="N39" s="150"/>
    </row>
    <row r="40" spans="1:14" ht="18" customHeight="1">
      <c r="A40" s="311"/>
      <c r="B40" s="311"/>
      <c r="C40" s="52" t="s">
        <v>261</v>
      </c>
      <c r="D40" s="275" t="s">
        <v>262</v>
      </c>
      <c r="E40" s="161">
        <v>3</v>
      </c>
      <c r="F40" s="150">
        <v>10</v>
      </c>
      <c r="G40" s="161"/>
      <c r="H40" s="150"/>
      <c r="I40" s="161"/>
      <c r="J40" s="150"/>
      <c r="K40" s="161"/>
      <c r="L40" s="150"/>
      <c r="M40" s="161"/>
      <c r="N40" s="150"/>
    </row>
    <row r="41" spans="1:14" ht="18" customHeight="1">
      <c r="A41" s="311"/>
      <c r="B41" s="311"/>
      <c r="C41" s="219" t="s">
        <v>263</v>
      </c>
      <c r="D41" s="275" t="s">
        <v>264</v>
      </c>
      <c r="E41" s="161">
        <f aca="true" t="shared" si="3" ref="E41:N41">E34+E35-E36-E40</f>
        <v>4.1</v>
      </c>
      <c r="F41" s="150">
        <f t="shared" si="3"/>
        <v>13.469999999999999</v>
      </c>
      <c r="G41" s="161">
        <f t="shared" si="3"/>
        <v>0</v>
      </c>
      <c r="H41" s="150">
        <f t="shared" si="3"/>
        <v>0</v>
      </c>
      <c r="I41" s="161">
        <f t="shared" si="3"/>
        <v>0</v>
      </c>
      <c r="J41" s="150">
        <f t="shared" si="3"/>
        <v>0</v>
      </c>
      <c r="K41" s="161">
        <f t="shared" si="3"/>
        <v>0</v>
      </c>
      <c r="L41" s="150">
        <f t="shared" si="3"/>
        <v>0</v>
      </c>
      <c r="M41" s="161">
        <f t="shared" si="3"/>
        <v>0</v>
      </c>
      <c r="N41" s="150">
        <f t="shared" si="3"/>
        <v>0</v>
      </c>
    </row>
    <row r="42" spans="1:14" ht="18" customHeight="1">
      <c r="A42" s="311"/>
      <c r="B42" s="311"/>
      <c r="C42" s="357" t="s">
        <v>265</v>
      </c>
      <c r="D42" s="358"/>
      <c r="E42" s="117">
        <f aca="true" t="shared" si="4" ref="E42:N42">E37+E38-E39-E40</f>
        <v>4.1</v>
      </c>
      <c r="F42" s="118">
        <f t="shared" si="4"/>
        <v>13.469999999999999</v>
      </c>
      <c r="G42" s="117">
        <f t="shared" si="4"/>
        <v>0</v>
      </c>
      <c r="H42" s="118">
        <f t="shared" si="4"/>
        <v>0</v>
      </c>
      <c r="I42" s="117">
        <f t="shared" si="4"/>
        <v>0</v>
      </c>
      <c r="J42" s="118">
        <f t="shared" si="4"/>
        <v>0</v>
      </c>
      <c r="K42" s="117">
        <f t="shared" si="4"/>
        <v>0</v>
      </c>
      <c r="L42" s="118">
        <f t="shared" si="4"/>
        <v>0</v>
      </c>
      <c r="M42" s="117">
        <f t="shared" si="4"/>
        <v>0</v>
      </c>
      <c r="N42" s="150">
        <f t="shared" si="4"/>
        <v>0</v>
      </c>
    </row>
    <row r="43" spans="1:14" ht="18" customHeight="1">
      <c r="A43" s="311"/>
      <c r="B43" s="311"/>
      <c r="C43" s="52" t="s">
        <v>266</v>
      </c>
      <c r="D43" s="275" t="s">
        <v>267</v>
      </c>
      <c r="E43" s="161">
        <v>80</v>
      </c>
      <c r="F43" s="150">
        <v>64</v>
      </c>
      <c r="G43" s="161"/>
      <c r="H43" s="150"/>
      <c r="I43" s="161"/>
      <c r="J43" s="150"/>
      <c r="K43" s="161"/>
      <c r="L43" s="150"/>
      <c r="M43" s="161"/>
      <c r="N43" s="150"/>
    </row>
    <row r="44" spans="1:14" ht="18" customHeight="1">
      <c r="A44" s="312"/>
      <c r="B44" s="312"/>
      <c r="C44" s="6" t="s">
        <v>268</v>
      </c>
      <c r="D44" s="110" t="s">
        <v>269</v>
      </c>
      <c r="E44" s="165">
        <f aca="true" t="shared" si="5" ref="E44:N44">E41+E43</f>
        <v>84.1</v>
      </c>
      <c r="F44" s="151">
        <f t="shared" si="5"/>
        <v>77.47</v>
      </c>
      <c r="G44" s="165">
        <f t="shared" si="5"/>
        <v>0</v>
      </c>
      <c r="H44" s="151">
        <f t="shared" si="5"/>
        <v>0</v>
      </c>
      <c r="I44" s="165">
        <f t="shared" si="5"/>
        <v>0</v>
      </c>
      <c r="J44" s="151">
        <f t="shared" si="5"/>
        <v>0</v>
      </c>
      <c r="K44" s="165">
        <f t="shared" si="5"/>
        <v>0</v>
      </c>
      <c r="L44" s="151">
        <f t="shared" si="5"/>
        <v>0</v>
      </c>
      <c r="M44" s="165">
        <f t="shared" si="5"/>
        <v>0</v>
      </c>
      <c r="N44" s="151">
        <f t="shared" si="5"/>
        <v>0</v>
      </c>
    </row>
    <row r="45" ht="13.5" customHeight="1">
      <c r="A45" s="27" t="s">
        <v>270</v>
      </c>
    </row>
    <row r="46" ht="13.5" customHeight="1">
      <c r="A46" s="27" t="s">
        <v>271</v>
      </c>
    </row>
    <row r="47" ht="13.5">
      <c r="A47" s="278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今井　貴伸</cp:lastModifiedBy>
  <cp:lastPrinted>2018-08-14T02:10:14Z</cp:lastPrinted>
  <dcterms:created xsi:type="dcterms:W3CDTF">1999-07-06T05:17:05Z</dcterms:created>
  <dcterms:modified xsi:type="dcterms:W3CDTF">2018-10-29T05:44:05Z</dcterms:modified>
  <cp:category/>
  <cp:version/>
  <cp:contentType/>
  <cp:contentStatus/>
</cp:coreProperties>
</file>