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100147\Desktop\"/>
    </mc:Choice>
  </mc:AlternateContent>
  <bookViews>
    <workbookView xWindow="1920" yWindow="-120" windowWidth="29040" windowHeight="15840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9" l="1"/>
  <c r="H39" i="9"/>
  <c r="H45" i="9" s="1"/>
  <c r="H24" i="6"/>
  <c r="H27" i="6" s="1"/>
  <c r="H16" i="6"/>
  <c r="H15" i="6"/>
  <c r="H14" i="6"/>
  <c r="F44" i="9" l="1"/>
  <c r="F45" i="9" s="1"/>
  <c r="F44" i="6"/>
  <c r="F39" i="6"/>
  <c r="F45" i="6" s="1"/>
  <c r="F24" i="6"/>
  <c r="F27" i="6" s="1"/>
  <c r="F16" i="6"/>
  <c r="F15" i="6"/>
  <c r="F14" i="6"/>
  <c r="F24" i="9" l="1"/>
  <c r="F27" i="9" s="1"/>
  <c r="F16" i="9"/>
  <c r="F15" i="9"/>
  <c r="F14" i="9"/>
  <c r="F21" i="2" l="1"/>
  <c r="F27" i="2"/>
  <c r="F40" i="2"/>
  <c r="F34" i="2"/>
  <c r="F36" i="2"/>
  <c r="F23" i="2"/>
  <c r="F21" i="7"/>
  <c r="F16" i="7"/>
  <c r="F27" i="7"/>
  <c r="F34" i="7"/>
  <c r="I12" i="8"/>
  <c r="I10" i="8"/>
  <c r="I44" i="6"/>
  <c r="I39" i="6"/>
  <c r="I45" i="6" s="1"/>
  <c r="G44" i="6"/>
  <c r="G39" i="6"/>
  <c r="G45" i="6" s="1"/>
  <c r="G24" i="6"/>
  <c r="G27" i="6" s="1"/>
  <c r="F31" i="10"/>
  <c r="F34" i="10" s="1"/>
  <c r="G44" i="9"/>
  <c r="G39" i="9"/>
  <c r="G45" i="9" s="1"/>
  <c r="I44" i="9"/>
  <c r="I39" i="9"/>
  <c r="I45" i="9" s="1"/>
  <c r="G24" i="9"/>
  <c r="G27" i="9" s="1"/>
  <c r="G16" i="9"/>
  <c r="G15" i="9"/>
  <c r="G14" i="9"/>
  <c r="H34" i="7"/>
  <c r="H40" i="7" s="1"/>
  <c r="H27" i="7"/>
  <c r="H23" i="7"/>
  <c r="H21" i="7"/>
  <c r="H16" i="7"/>
  <c r="H36" i="2"/>
  <c r="H35" i="2"/>
  <c r="H34" i="2"/>
  <c r="H27" i="2"/>
  <c r="H23" i="2"/>
  <c r="H40" i="2" s="1"/>
  <c r="H22" i="2"/>
  <c r="H21" i="2"/>
  <c r="H22" i="7" l="1"/>
  <c r="F41" i="10"/>
  <c r="F44" i="10" s="1"/>
  <c r="F37" i="10"/>
  <c r="F42" i="10" s="1"/>
  <c r="I24" i="8" l="1"/>
  <c r="F40" i="7"/>
  <c r="I40" i="7" s="1"/>
  <c r="AC14" i="7" s="1"/>
  <c r="F22" i="7"/>
  <c r="G9" i="7" s="1"/>
  <c r="AD5" i="7" s="1"/>
  <c r="G38" i="2"/>
  <c r="F22" i="2"/>
  <c r="G20" i="2" s="1"/>
  <c r="AJ5" i="2" s="1"/>
  <c r="I36" i="2"/>
  <c r="N31" i="10"/>
  <c r="N34" i="10" s="1"/>
  <c r="M31" i="10"/>
  <c r="M34" i="10" s="1"/>
  <c r="L31" i="10"/>
  <c r="L34" i="10"/>
  <c r="L41" i="10" s="1"/>
  <c r="L44" i="10" s="1"/>
  <c r="K31" i="10"/>
  <c r="K34" i="10"/>
  <c r="K41" i="10" s="1"/>
  <c r="K44" i="10" s="1"/>
  <c r="J31" i="10"/>
  <c r="J34" i="10" s="1"/>
  <c r="I31" i="10"/>
  <c r="I34" i="10" s="1"/>
  <c r="H31" i="10"/>
  <c r="H34" i="10" s="1"/>
  <c r="G31" i="10"/>
  <c r="G34" i="10" s="1"/>
  <c r="E31" i="10"/>
  <c r="E34" i="10"/>
  <c r="E37" i="10" s="1"/>
  <c r="E42" i="10" s="1"/>
  <c r="O44" i="9"/>
  <c r="O45" i="9" s="1"/>
  <c r="N44" i="9"/>
  <c r="M44" i="9"/>
  <c r="L44" i="9"/>
  <c r="K44" i="9"/>
  <c r="K45" i="9" s="1"/>
  <c r="J44" i="9"/>
  <c r="O39" i="9"/>
  <c r="N39" i="9"/>
  <c r="N45" i="9" s="1"/>
  <c r="M39" i="9"/>
  <c r="M45" i="9" s="1"/>
  <c r="L39" i="9"/>
  <c r="K39" i="9"/>
  <c r="J39" i="9"/>
  <c r="J45" i="9" s="1"/>
  <c r="O24" i="9"/>
  <c r="O27" i="9"/>
  <c r="N24" i="9"/>
  <c r="N27" i="9" s="1"/>
  <c r="M24" i="9"/>
  <c r="M27" i="9"/>
  <c r="L24" i="9"/>
  <c r="L27" i="9" s="1"/>
  <c r="K24" i="9"/>
  <c r="K27" i="9" s="1"/>
  <c r="J24" i="9"/>
  <c r="J27" i="9" s="1"/>
  <c r="I24" i="9"/>
  <c r="I27" i="9"/>
  <c r="H24" i="9"/>
  <c r="H27" i="9" s="1"/>
  <c r="O16" i="9"/>
  <c r="N16" i="9"/>
  <c r="M16" i="9"/>
  <c r="L16" i="9"/>
  <c r="K16" i="9"/>
  <c r="J16" i="9"/>
  <c r="I16" i="9"/>
  <c r="H16" i="9"/>
  <c r="O15" i="9"/>
  <c r="N15" i="9"/>
  <c r="M15" i="9"/>
  <c r="L15" i="9"/>
  <c r="K15" i="9"/>
  <c r="J15" i="9"/>
  <c r="I15" i="9"/>
  <c r="H15" i="9"/>
  <c r="O14" i="9"/>
  <c r="N14" i="9"/>
  <c r="M14" i="9"/>
  <c r="L14" i="9"/>
  <c r="K14" i="9"/>
  <c r="J14" i="9"/>
  <c r="I14" i="9"/>
  <c r="H14" i="9"/>
  <c r="I20" i="8"/>
  <c r="I19" i="8"/>
  <c r="I21" i="8" s="1"/>
  <c r="AS2" i="8" s="1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I14" i="7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H6" i="7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K44" i="6"/>
  <c r="J44" i="6"/>
  <c r="H44" i="6"/>
  <c r="O39" i="6"/>
  <c r="O45" i="6" s="1"/>
  <c r="N39" i="6"/>
  <c r="N45" i="6"/>
  <c r="M39" i="6"/>
  <c r="L39" i="6"/>
  <c r="L45" i="6"/>
  <c r="K39" i="6"/>
  <c r="K45" i="6" s="1"/>
  <c r="J39" i="6"/>
  <c r="H39" i="6"/>
  <c r="H45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O16" i="6"/>
  <c r="N16" i="6"/>
  <c r="M16" i="6"/>
  <c r="L16" i="6"/>
  <c r="K16" i="6"/>
  <c r="J16" i="6"/>
  <c r="I16" i="6"/>
  <c r="O15" i="6"/>
  <c r="N15" i="6"/>
  <c r="M15" i="6"/>
  <c r="L15" i="6"/>
  <c r="K15" i="6"/>
  <c r="J15" i="6"/>
  <c r="I15" i="6"/>
  <c r="O14" i="6"/>
  <c r="N14" i="6"/>
  <c r="M14" i="6"/>
  <c r="L14" i="6"/>
  <c r="K14" i="6"/>
  <c r="J14" i="6"/>
  <c r="I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6" i="2"/>
  <c r="I18" i="2"/>
  <c r="I19" i="2"/>
  <c r="G10" i="7"/>
  <c r="AE5" i="7" s="1"/>
  <c r="G13" i="2"/>
  <c r="AF5" i="2" s="1"/>
  <c r="G17" i="7"/>
  <c r="AI5" i="7" s="1"/>
  <c r="G20" i="7"/>
  <c r="AJ5" i="7" s="1"/>
  <c r="G12" i="7"/>
  <c r="G19" i="7"/>
  <c r="K37" i="10"/>
  <c r="K42" i="10" s="1"/>
  <c r="G21" i="2"/>
  <c r="AK5" i="2" s="1"/>
  <c r="G14" i="7"/>
  <c r="AG5" i="7" s="1"/>
  <c r="E41" i="10" l="1"/>
  <c r="E44" i="10" s="1"/>
  <c r="AC4" i="2"/>
  <c r="G40" i="2"/>
  <c r="G34" i="2"/>
  <c r="AJ13" i="2" s="1"/>
  <c r="G31" i="2"/>
  <c r="G26" i="2"/>
  <c r="AF13" i="2" s="1"/>
  <c r="G21" i="7"/>
  <c r="AK5" i="7" s="1"/>
  <c r="G32" i="7"/>
  <c r="AI13" i="7" s="1"/>
  <c r="G30" i="7"/>
  <c r="G28" i="7"/>
  <c r="AH13" i="7" s="1"/>
  <c r="G24" i="7"/>
  <c r="AE13" i="7" s="1"/>
  <c r="G26" i="7"/>
  <c r="AF13" i="7" s="1"/>
  <c r="G23" i="7"/>
  <c r="AD13" i="7" s="1"/>
  <c r="G34" i="7"/>
  <c r="AJ13" i="7" s="1"/>
  <c r="G38" i="7"/>
  <c r="AC12" i="7"/>
  <c r="G25" i="7"/>
  <c r="G27" i="7"/>
  <c r="AG13" i="7" s="1"/>
  <c r="G29" i="7"/>
  <c r="G31" i="7"/>
  <c r="G33" i="7"/>
  <c r="G35" i="7"/>
  <c r="AK13" i="7" s="1"/>
  <c r="G37" i="7"/>
  <c r="G39" i="7"/>
  <c r="G36" i="7"/>
  <c r="G40" i="7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AD5" i="2" s="1"/>
  <c r="I22" i="2"/>
  <c r="AC6" i="2" s="1"/>
  <c r="G22" i="2"/>
  <c r="G10" i="2"/>
  <c r="AE5" i="2" s="1"/>
  <c r="L45" i="9"/>
  <c r="G16" i="2"/>
  <c r="G14" i="2"/>
  <c r="AG5" i="2" s="1"/>
  <c r="J45" i="6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I22" i="8"/>
  <c r="I23" i="8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sharedStrings.xml><?xml version="1.0" encoding="utf-8"?>
<sst xmlns="http://schemas.openxmlformats.org/spreadsheetml/2006/main" count="505" uniqueCount="294">
  <si>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</si>
  <si>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</si>
  <si>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</si>
  <si>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</si>
  <si>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</si>
  <si>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</si>
  <si>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</si>
  <si>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</si>
  <si>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</si>
  <si>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</si>
  <si>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</si>
  <si>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</si>
  <si>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</si>
  <si>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</si>
  <si>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</si>
  <si>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</si>
  <si>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</si>
  <si>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</si>
  <si>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</si>
  <si>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</si>
  <si>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</si>
  <si>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</si>
  <si>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</si>
  <si>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</si>
  <si>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</si>
  <si>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</si>
  <si>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</si>
  <si>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</si>
  <si>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</si>
  <si>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</si>
  <si>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</si>
  <si>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</si>
  <si>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</si>
  <si>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</si>
  <si>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</si>
  <si>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</si>
  <si>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</si>
  <si>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</si>
  <si>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</si>
  <si>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</si>
  <si>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</si>
  <si>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</si>
  <si>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</si>
  <si>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</si>
  <si>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</si>
  <si>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</si>
  <si>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</si>
  <si>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</si>
  <si>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</si>
  <si>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</si>
  <si>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</si>
  <si>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</si>
  <si>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</si>
  <si>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</si>
  <si>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</si>
  <si>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</si>
  <si>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</si>
  <si>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</si>
  <si>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</si>
  <si>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</si>
  <si>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</si>
  <si>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</si>
  <si>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</si>
  <si>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</si>
  <si>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</si>
  <si>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</si>
  <si>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</si>
  <si>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</si>
  <si>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</si>
  <si>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</si>
  <si>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</si>
  <si>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</si>
  <si>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</si>
  <si>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</si>
  <si>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</si>
  <si>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</si>
  <si>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</si>
  <si>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</si>
  <si>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</si>
  <si>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</si>
  <si>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</si>
  <si>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</si>
  <si>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</si>
  <si>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</si>
  <si>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</si>
  <si>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</si>
  <si>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</si>
  <si>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</si>
  <si>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</si>
  <si>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</si>
  <si>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</si>
  <si>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</si>
  <si>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</si>
  <si>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</si>
  <si>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</si>
  <si>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</si>
  <si>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</si>
  <si>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</si>
  <si>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</si>
  <si>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</si>
  <si>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</si>
  <si>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</si>
  <si>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</si>
  <si>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</si>
  <si>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</si>
  <si>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</si>
  <si>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</si>
  <si>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</si>
  <si>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</si>
  <si>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</si>
  <si>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</si>
  <si>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</si>
  <si>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</si>
  <si>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</si>
  <si>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</si>
  <si>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</si>
  <si>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</si>
  <si>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</si>
  <si>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</si>
  <si>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</si>
  <si>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</si>
  <si>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</si>
  <si>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</si>
  <si>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</si>
  <si>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</si>
  <si>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</si>
  <si>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</si>
  <si>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</si>
  <si>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</si>
  <si>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</si>
  <si>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</si>
  <si>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</si>
  <si>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</si>
  <si>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</si>
  <si>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</si>
  <si>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</si>
  <si>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</si>
  <si>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</si>
  <si>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</si>
  <si>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</si>
  <si>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</si>
  <si>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</si>
  <si>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</si>
  <si>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</si>
  <si>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</si>
  <si>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</si>
  <si>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</si>
  <si>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</si>
  <si>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</si>
  <si>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</si>
  <si>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</si>
  <si>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</si>
  <si>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</si>
  <si>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</si>
  <si>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</si>
  <si>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</si>
  <si>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</si>
  <si>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</si>
  <si>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</si>
  <si>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</si>
  <si>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</si>
  <si>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</si>
  <si>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</si>
  <si>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</si>
  <si>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</si>
  <si>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</si>
  <si>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</si>
  <si>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</si>
  <si>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</si>
  <si>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</si>
  <si>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</si>
  <si>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</si>
  <si>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</si>
  <si>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</si>
  <si>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</si>
  <si>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</si>
  <si>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</si>
  <si>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</si>
  <si>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</si>
  <si>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</si>
  <si>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</si>
  <si>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</si>
  <si>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</si>
  <si>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</si>
  <si>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</si>
  <si>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</si>
  <si>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</si>
  <si>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</si>
  <si>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</si>
  <si>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</si>
  <si>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</si>
  <si>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</si>
  <si>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</si>
  <si>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</si>
  <si>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</si>
  <si>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</si>
  <si>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</si>
  <si>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</si>
  <si>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</si>
  <si>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</si>
  <si>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</si>
  <si>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</si>
  <si>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</si>
  <si>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</si>
  <si>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</si>
  <si>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</si>
  <si>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</si>
  <si>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</si>
  <si>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</si>
  <si>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</si>
  <si>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</si>
  <si>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</si>
  <si>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</si>
  <si>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</si>
  <si>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</si>
  <si>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</si>
  <si>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</si>
  <si>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</si>
  <si>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</si>
  <si>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</si>
  <si>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</si>
  <si>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</si>
  <si>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</si>
  <si>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</si>
  <si>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</si>
  <si>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</si>
  <si>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</si>
  <si>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</si>
  <si>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</si>
  <si>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</si>
  <si>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</si>
  <si>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</si>
  <si>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</si>
  <si>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</si>
  <si>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</si>
  <si>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</si>
  <si>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</si>
  <si>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</si>
  <si>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</si>
  <si>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</si>
  <si>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</si>
  <si>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</si>
  <si>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</si>
  <si>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</si>
  <si>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</si>
  <si>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</si>
  <si>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</si>
  <si>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</si>
  <si>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</si>
  <si>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</si>
  <si>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</si>
  <si>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</si>
  <si>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</si>
  <si>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</si>
  <si>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</si>
  <si>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</si>
  <si>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</si>
  <si>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</si>
  <si>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</si>
  <si>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</si>
  <si>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</si>
  <si>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</si>
  <si>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</si>
  <si>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</si>
  <si>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</si>
  <si>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</si>
  <si>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</si>
  <si>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</si>
  <si>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</si>
  <si>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</si>
  <si>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</si>
  <si>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</si>
  <si>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26年度</t>
    <rPh sb="2" eb="4">
      <t>ネンド</t>
    </rPh>
    <phoneticPr fontId="7"/>
  </si>
  <si>
    <t>27年度</t>
    <rPh sb="2" eb="4">
      <t>ネンド</t>
    </rPh>
    <phoneticPr fontId="7"/>
  </si>
  <si>
    <t>28年度</t>
    <rPh sb="2" eb="4">
      <t>ネンド</t>
    </rPh>
    <phoneticPr fontId="7"/>
  </si>
  <si>
    <t>29年度</t>
    <rPh sb="2" eb="4">
      <t>ネンド</t>
    </rPh>
    <phoneticPr fontId="7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</si>
  <si>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</si>
  <si>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令和２年度</t>
    <rPh sb="0" eb="1">
      <t>レイ</t>
    </rPh>
    <rPh sb="1" eb="2">
      <t>ワ</t>
    </rPh>
    <phoneticPr fontId="7"/>
  </si>
  <si>
    <t>(令和２年度予算ﾍﾞｰｽ）</t>
    <rPh sb="1" eb="2">
      <t>レイ</t>
    </rPh>
    <rPh sb="2" eb="3">
      <t>ワ</t>
    </rPh>
    <rPh sb="6" eb="8">
      <t>ヨサン</t>
    </rPh>
    <phoneticPr fontId="7"/>
  </si>
  <si>
    <t>（1）平成30年度普通会計決算の状況</t>
    <phoneticPr fontId="7"/>
  </si>
  <si>
    <t>平成30年度</t>
    <phoneticPr fontId="15"/>
  </si>
  <si>
    <t>30年度</t>
    <rPh sb="2" eb="4">
      <t>ネンド</t>
    </rPh>
    <phoneticPr fontId="7"/>
  </si>
  <si>
    <t>（注1）平成25年度～26年度は平成22年国勢調査、平成27年度～平成30年度は平成27年度国勢調査を基に計上している。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</si>
  <si>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(平成30年度決算ﾍﾞｰｽ）</t>
    <phoneticPr fontId="15"/>
  </si>
  <si>
    <t>30年度</t>
    <phoneticPr fontId="15"/>
  </si>
  <si>
    <t>(平成30年度決算額）</t>
    <phoneticPr fontId="15"/>
  </si>
  <si>
    <t>-</t>
    <phoneticPr fontId="7"/>
  </si>
  <si>
    <t>相模原市</t>
    <rPh sb="0" eb="4">
      <t>サガミハラシ</t>
    </rPh>
    <phoneticPr fontId="15"/>
  </si>
  <si>
    <t>下水道事業会計</t>
    <rPh sb="0" eb="3">
      <t>ゲスイドウ</t>
    </rPh>
    <rPh sb="2" eb="3">
      <t>カンスイ</t>
    </rPh>
    <rPh sb="3" eb="5">
      <t>ジギョウ</t>
    </rPh>
    <rPh sb="5" eb="7">
      <t>カイケイ</t>
    </rPh>
    <phoneticPr fontId="7"/>
  </si>
  <si>
    <t>簡易水道特別会計</t>
    <rPh sb="0" eb="2">
      <t>カンイ</t>
    </rPh>
    <rPh sb="2" eb="4">
      <t>スイドウ</t>
    </rPh>
    <rPh sb="4" eb="6">
      <t>トクベツ</t>
    </rPh>
    <rPh sb="6" eb="8">
      <t>カイケイ</t>
    </rPh>
    <phoneticPr fontId="7"/>
  </si>
  <si>
    <t>自動車駐車場事業特別会計</t>
    <rPh sb="0" eb="3">
      <t>ジドウシャ</t>
    </rPh>
    <rPh sb="3" eb="6">
      <t>チュウシャジョウ</t>
    </rPh>
    <rPh sb="6" eb="8">
      <t>ジギョウ</t>
    </rPh>
    <rPh sb="8" eb="10">
      <t>トクベツ</t>
    </rPh>
    <rPh sb="10" eb="12">
      <t>カイケイ</t>
    </rPh>
    <phoneticPr fontId="7"/>
  </si>
  <si>
    <t>-</t>
    <phoneticPr fontId="7"/>
  </si>
  <si>
    <t>-</t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</si>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</sst>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8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478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17" fillId="2" borderId="37" xfId="1" applyNumberFormat="1" applyFont="1" applyFill="1" applyBorder="1" applyAlignment="1">
      <alignment vertical="center"/>
    </xf>
    <xf numFmtId="179" fontId="2" fillId="0" borderId="48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3" xfId="1" applyNumberFormat="1" applyFill="1" applyBorder="1" applyAlignment="1">
      <alignment vertical="center"/>
    </xf>
    <xf numFmtId="179" fontId="2" fillId="0" borderId="54" xfId="1" applyNumberFormat="1" applyFill="1" applyBorder="1" applyAlignment="1">
      <alignment vertical="center"/>
    </xf>
    <xf numFmtId="179" fontId="2" fillId="0" borderId="50" xfId="1" quotePrefix="1" applyNumberFormat="1" applyFon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0" fontId="2" fillId="0" borderId="39" xfId="0" applyNumberFormat="1" applyFont="1" applyBorder="1" applyAlignment="1">
      <alignment horizontal="centerContinuous" vertical="center" wrapText="1"/>
    </xf>
    <xf numFmtId="0" fontId="0" fillId="0" borderId="11" xfId="0" applyNumberFormat="1" applyBorder="1" applyAlignment="1">
      <alignment vertical="center"/>
    </xf>
    <xf numFmtId="180" fontId="0" fillId="0" borderId="64" xfId="1" applyNumberFormat="1" applyFont="1" applyBorder="1" applyAlignment="1">
      <alignment vertical="center"/>
    </xf>
    <xf numFmtId="179" fontId="2" fillId="0" borderId="38" xfId="1" applyNumberFormat="1" applyFont="1" applyFill="1" applyBorder="1" applyAlignment="1">
      <alignment vertical="center"/>
    </xf>
    <xf numFmtId="179" fontId="2" fillId="0" borderId="40" xfId="1" applyNumberFormat="1" applyFont="1" applyFill="1" applyBorder="1" applyAlignment="1">
      <alignment vertical="center"/>
    </xf>
    <xf numFmtId="179" fontId="2" fillId="0" borderId="21" xfId="1" applyNumberFormat="1" applyFont="1" applyFill="1" applyBorder="1" applyAlignment="1">
      <alignment vertical="center"/>
    </xf>
    <xf numFmtId="179" fontId="2" fillId="0" borderId="42" xfId="1" applyNumberFormat="1" applyFont="1" applyFill="1" applyBorder="1" applyAlignment="1">
      <alignment vertical="center"/>
    </xf>
    <xf numFmtId="179" fontId="2" fillId="0" borderId="44" xfId="1" applyNumberFormat="1" applyFont="1" applyFill="1" applyBorder="1" applyAlignment="1">
      <alignment vertical="center"/>
    </xf>
    <xf numFmtId="179" fontId="2" fillId="0" borderId="18" xfId="1" applyNumberFormat="1" applyFont="1" applyFill="1" applyBorder="1" applyAlignment="1">
      <alignment vertical="center"/>
    </xf>
    <xf numFmtId="179" fontId="2" fillId="0" borderId="12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179" fontId="0" fillId="0" borderId="57" xfId="1" quotePrefix="1" applyNumberFormat="1" applyFont="1" applyFill="1" applyBorder="1" applyAlignment="1">
      <alignment horizontal="right"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58" xfId="1" applyNumberFormat="1" applyFill="1" applyBorder="1" applyAlignment="1">
      <alignment vertical="center"/>
    </xf>
    <xf numFmtId="179" fontId="0" fillId="0" borderId="50" xfId="1" quotePrefix="1" applyNumberFormat="1" applyFont="1" applyFill="1" applyBorder="1" applyAlignment="1">
      <alignment horizontal="right" vertical="center"/>
    </xf>
    <xf numFmtId="179" fontId="0" fillId="0" borderId="50" xfId="1" applyNumberFormat="1" applyFont="1" applyFill="1" applyBorder="1" applyAlignment="1">
      <alignment horizontal="right" vertical="center"/>
    </xf>
    <xf numFmtId="179" fontId="0" fillId="0" borderId="52" xfId="1" applyNumberFormat="1" applyFont="1" applyFill="1" applyBorder="1" applyAlignment="1">
      <alignment horizontal="right" vertical="center"/>
    </xf>
    <xf numFmtId="179" fontId="0" fillId="0" borderId="57" xfId="0" quotePrefix="1" applyNumberFormat="1" applyFill="1" applyBorder="1" applyAlignment="1">
      <alignment horizontal="right"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179" fontId="2" fillId="0" borderId="62" xfId="1" applyNumberFormat="1" applyBorder="1" applyAlignment="1">
      <alignment horizontal="center" vertical="center"/>
    </xf>
    <xf numFmtId="179" fontId="2" fillId="0" borderId="8" xfId="1" applyNumberFormat="1" applyBorder="1" applyAlignment="1">
      <alignment horizontal="center" vertical="center"/>
    </xf>
    <xf numFmtId="179" fontId="2" fillId="0" borderId="27" xfId="1" applyNumberFormat="1" applyBorder="1" applyAlignment="1">
      <alignment horizontal="center" vertical="center"/>
    </xf>
    <xf numFmtId="179" fontId="2" fillId="0" borderId="3" xfId="1" applyNumberFormat="1" applyBorder="1" applyAlignment="1">
      <alignment horizontal="center" vertical="center"/>
    </xf>
    <xf numFmtId="179" fontId="0" fillId="0" borderId="57" xfId="1" applyNumberFormat="1" applyFont="1" applyBorder="1" applyAlignment="1">
      <alignment vertical="center"/>
    </xf>
    <xf numFmtId="179" fontId="2" fillId="0" borderId="73" xfId="1" applyNumberFormat="1" applyBorder="1" applyAlignment="1">
      <alignment vertical="center"/>
    </xf>
    <xf numFmtId="179" fontId="17" fillId="2" borderId="66" xfId="0" applyNumberFormat="1" applyFont="1" applyFill="1" applyBorder="1" applyAlignment="1">
      <alignment vertical="center"/>
    </xf>
    <xf numFmtId="179" fontId="0" fillId="0" borderId="68" xfId="1" applyNumberFormat="1" applyFont="1" applyBorder="1" applyAlignment="1">
      <alignment horizontal="right" vertical="center"/>
    </xf>
    <xf numFmtId="179" fontId="2" fillId="0" borderId="55" xfId="1" applyNumberFormat="1" applyFill="1" applyBorder="1" applyAlignment="1">
      <alignment vertical="center"/>
    </xf>
    <xf numFmtId="179" fontId="2" fillId="0" borderId="56" xfId="1" applyNumberFormat="1" applyFill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179" fontId="2" fillId="0" borderId="55" xfId="1" applyNumberFormat="1" applyFill="1" applyBorder="1" applyAlignment="1">
      <alignment vertical="center"/>
    </xf>
    <xf numFmtId="179" fontId="2" fillId="0" borderId="56" xfId="1" applyNumberFormat="1" applyFill="1" applyBorder="1" applyAlignment="1">
      <alignment vertical="center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179" fontId="2" fillId="0" borderId="1" xfId="1" applyNumberFormat="1" applyFill="1" applyBorder="1" applyAlignment="1">
      <alignment vertical="center"/>
    </xf>
    <xf numFmtId="179" fontId="2" fillId="0" borderId="8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0" fillId="0" borderId="7" xfId="0" quotePrefix="1" applyNumberFormat="1" applyFill="1" applyBorder="1" applyAlignment="1">
      <alignment horizontal="right" vertical="center"/>
    </xf>
    <xf numFmtId="179" fontId="2" fillId="0" borderId="5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0" fontId="0" fillId="0" borderId="52" xfId="0" applyNumberForma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179" fontId="2" fillId="0" borderId="2" xfId="1" applyNumberFormat="1" applyFill="1" applyBorder="1" applyAlignment="1">
      <alignment vertical="center"/>
    </xf>
    <xf numFmtId="179" fontId="2" fillId="0" borderId="49" xfId="1" applyNumberFormat="1" applyFill="1" applyBorder="1" applyAlignment="1">
      <alignment vertical="center"/>
    </xf>
    <xf numFmtId="179" fontId="2" fillId="0" borderId="28" xfId="1" applyNumberFormat="1" applyFill="1" applyBorder="1" applyAlignment="1">
      <alignment vertical="center"/>
    </xf>
    <xf numFmtId="179" fontId="2" fillId="0" borderId="7" xfId="1" applyNumberFormat="1" applyFill="1" applyBorder="1" applyAlignment="1">
      <alignment vertical="center"/>
    </xf>
    <xf numFmtId="179" fontId="2" fillId="0" borderId="36" xfId="1" applyNumberFormat="1" applyFill="1" applyBorder="1" applyAlignment="1">
      <alignment vertical="center"/>
    </xf>
    <xf numFmtId="179" fontId="2" fillId="0" borderId="9" xfId="1" applyNumberFormat="1" applyFill="1" applyBorder="1" applyAlignment="1">
      <alignment vertical="center"/>
    </xf>
    <xf numFmtId="179" fontId="0" fillId="0" borderId="50" xfId="0" quotePrefix="1" applyNumberFormat="1" applyFill="1" applyBorder="1" applyAlignment="1">
      <alignment horizontal="right" vertical="center"/>
    </xf>
    <xf numFmtId="179" fontId="0" fillId="0" borderId="28" xfId="0" quotePrefix="1" applyNumberFormat="1" applyFill="1" applyBorder="1" applyAlignment="1">
      <alignment horizontal="right" vertical="center"/>
    </xf>
    <xf numFmtId="179" fontId="2" fillId="0" borderId="52" xfId="1" quotePrefix="1" applyNumberFormat="1" applyFont="1" applyFill="1" applyBorder="1" applyAlignment="1">
      <alignment horizontal="right" vertical="center"/>
    </xf>
    <xf numFmtId="179" fontId="2" fillId="0" borderId="4" xfId="1" quotePrefix="1" applyNumberFormat="1" applyFont="1" applyFill="1" applyBorder="1" applyAlignment="1">
      <alignment horizontal="right" vertical="center"/>
    </xf>
    <xf numFmtId="179" fontId="2" fillId="0" borderId="22" xfId="1" applyNumberFormat="1" applyFill="1" applyBorder="1" applyAlignment="1">
      <alignment vertical="center"/>
    </xf>
    <xf numFmtId="179" fontId="2" fillId="0" borderId="24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9" fontId="0" fillId="0" borderId="27" xfId="1" quotePrefix="1" applyNumberFormat="1" applyFont="1" applyFill="1" applyBorder="1" applyAlignment="1">
      <alignment horizontal="right" vertical="center"/>
    </xf>
    <xf numFmtId="179" fontId="2" fillId="0" borderId="52" xfId="1" applyNumberForma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4" xfId="0" applyNumberFormat="1" applyFill="1" applyBorder="1" applyAlignment="1">
      <alignment horizontal="left" vertical="center"/>
    </xf>
    <xf numFmtId="0" fontId="10" fillId="0" borderId="1" xfId="2" applyNumberFormat="1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0" fontId="10" fillId="0" borderId="39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2" fillId="0" borderId="53" xfId="0" applyNumberFormat="1" applyFont="1" applyFill="1" applyBorder="1" applyAlignment="1">
      <alignment horizontal="center" vertical="center"/>
    </xf>
    <xf numFmtId="181" fontId="9" fillId="0" borderId="76" xfId="1" applyNumberFormat="1" applyFont="1" applyFill="1" applyBorder="1" applyAlignment="1">
      <alignment vertical="center" textRotation="255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41" fontId="0" fillId="0" borderId="39" xfId="0" applyNumberFormat="1" applyFill="1" applyBorder="1" applyAlignment="1">
      <alignment horizontal="right" vertical="center"/>
    </xf>
    <xf numFmtId="181" fontId="9" fillId="0" borderId="77" xfId="1" applyNumberFormat="1" applyFont="1" applyFill="1" applyBorder="1" applyAlignment="1">
      <alignment vertical="center" textRotation="255"/>
    </xf>
    <xf numFmtId="41" fontId="0" fillId="0" borderId="0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right" vertical="center"/>
    </xf>
    <xf numFmtId="41" fontId="0" fillId="0" borderId="8" xfId="0" applyNumberFormat="1" applyFill="1" applyBorder="1" applyAlignment="1">
      <alignment vertical="center"/>
    </xf>
    <xf numFmtId="41" fontId="0" fillId="0" borderId="5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right" vertical="center"/>
    </xf>
    <xf numFmtId="41" fontId="0" fillId="0" borderId="5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center" vertical="center"/>
    </xf>
    <xf numFmtId="181" fontId="9" fillId="0" borderId="61" xfId="1" applyNumberFormat="1" applyFont="1" applyFill="1" applyBorder="1" applyAlignment="1">
      <alignment vertical="center" textRotation="255"/>
    </xf>
    <xf numFmtId="41" fontId="0" fillId="0" borderId="3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46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horizontal="left" vertical="center"/>
    </xf>
    <xf numFmtId="41" fontId="0" fillId="0" borderId="47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horizontal="distributed" vertical="center" justifyLastLine="1"/>
    </xf>
    <xf numFmtId="0" fontId="10" fillId="0" borderId="2" xfId="0" applyNumberFormat="1" applyFont="1" applyFill="1" applyBorder="1" applyAlignment="1">
      <alignment horizontal="distributed" vertical="center" justifyLastLine="1"/>
    </xf>
    <xf numFmtId="0" fontId="10" fillId="0" borderId="39" xfId="0" applyNumberFormat="1" applyFont="1" applyFill="1" applyBorder="1" applyAlignment="1">
      <alignment horizontal="distributed" vertical="center" justifyLastLine="1"/>
    </xf>
    <xf numFmtId="0" fontId="10" fillId="0" borderId="3" xfId="0" applyNumberFormat="1" applyFont="1" applyFill="1" applyBorder="1" applyAlignment="1">
      <alignment horizontal="distributed" vertical="center" justifyLastLine="1"/>
    </xf>
    <xf numFmtId="0" fontId="10" fillId="0" borderId="4" xfId="0" applyNumberFormat="1" applyFont="1" applyFill="1" applyBorder="1" applyAlignment="1">
      <alignment horizontal="distributed" vertical="center" justifyLastLine="1"/>
    </xf>
    <xf numFmtId="0" fontId="10" fillId="0" borderId="11" xfId="0" applyNumberFormat="1" applyFont="1" applyFill="1" applyBorder="1" applyAlignment="1">
      <alignment horizontal="distributed" vertical="center" justifyLastLine="1"/>
    </xf>
    <xf numFmtId="41" fontId="0" fillId="0" borderId="0" xfId="0" applyNumberFormat="1" applyFill="1" applyBorder="1" applyAlignment="1">
      <alignment horizontal="right" vertical="center"/>
    </xf>
    <xf numFmtId="0" fontId="12" fillId="0" borderId="77" xfId="3" applyFont="1" applyFill="1" applyBorder="1" applyAlignment="1">
      <alignment vertical="center" textRotation="255"/>
    </xf>
    <xf numFmtId="41" fontId="0" fillId="0" borderId="37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0" fontId="12" fillId="0" borderId="61" xfId="3" applyFont="1" applyFill="1" applyBorder="1" applyAlignment="1">
      <alignment vertical="center" textRotation="255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0" fontId="12" fillId="0" borderId="77" xfId="3" applyFont="1" applyFill="1" applyBorder="1" applyAlignment="1">
      <alignment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0" fontId="12" fillId="0" borderId="61" xfId="3" applyFont="1" applyFill="1" applyBorder="1" applyAlignment="1">
      <alignment vertical="center"/>
    </xf>
    <xf numFmtId="181" fontId="9" fillId="0" borderId="5" xfId="1" applyNumberFormat="1" applyFont="1" applyFill="1" applyBorder="1" applyAlignment="1">
      <alignment vertical="center" textRotation="255"/>
    </xf>
    <xf numFmtId="41" fontId="0" fillId="0" borderId="14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right" vertical="center"/>
    </xf>
    <xf numFmtId="0" fontId="12" fillId="0" borderId="5" xfId="3" applyFont="1" applyFill="1" applyBorder="1" applyAlignment="1">
      <alignment vertical="center"/>
    </xf>
    <xf numFmtId="0" fontId="12" fillId="0" borderId="3" xfId="3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385053</xdr:colOff>
      <xdr:row>34</xdr:row>
      <xdr:rowOff>121596</xdr:rowOff>
    </xdr:from>
    <xdr:to>
      <xdr:col>7</xdr:col>
      <xdr:colOff>800506</xdr:colOff>
      <xdr:row>45</xdr:row>
      <xdr:rowOff>101330</xdr:rowOff>
    </xdr:to>
    <xdr:sp macro="" textlink="">
      <xdr:nvSpPr>
        <xdr:cNvPr id="2" name="テキスト ボックス 1"/>
        <xdr:cNvSpPr txBox="1"/>
      </xdr:nvSpPr>
      <xdr:spPr>
        <a:xfrm>
          <a:off x="5502207" y="7204548"/>
          <a:ext cx="415453" cy="2208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R2.4.1</a:t>
          </a:r>
          <a:r>
            <a:rPr kumimoji="1" lang="ja-JP" altLang="en-US" sz="1100"/>
            <a:t>法適用</a:t>
          </a:r>
        </a:p>
      </xdr:txBody>
    </xdr:sp>
    <xdr:clientData/>
  </xdr:twoCellAnchor>
  <xdr:twoCellAnchor>
    <xdr:from>
      <xdr:col>8</xdr:col>
      <xdr:colOff>324256</xdr:colOff>
      <xdr:row>9</xdr:row>
      <xdr:rowOff>192526</xdr:rowOff>
    </xdr:from>
    <xdr:to>
      <xdr:col>8</xdr:col>
      <xdr:colOff>739709</xdr:colOff>
      <xdr:row>20</xdr:row>
      <xdr:rowOff>172260</xdr:rowOff>
    </xdr:to>
    <xdr:sp macro="" textlink="">
      <xdr:nvSpPr>
        <xdr:cNvPr id="3" name="テキスト ボックス 2"/>
        <xdr:cNvSpPr txBox="1"/>
      </xdr:nvSpPr>
      <xdr:spPr>
        <a:xfrm>
          <a:off x="6474974" y="2208989"/>
          <a:ext cx="415453" cy="2208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R2.4.1</a:t>
          </a:r>
          <a:r>
            <a:rPr kumimoji="1" lang="ja-JP" altLang="en-US" sz="1100"/>
            <a:t>法適用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E4" sqref="E4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31" t="s">
        <v>0</v>
      </c>
      <c r="B1" s="331"/>
      <c r="C1" s="331"/>
      <c r="D1" s="331"/>
      <c r="E1" s="75" t="s">
        <v>287</v>
      </c>
      <c r="F1" s="2"/>
      <c r="AA1" s="330" t="s">
        <v>105</v>
      </c>
      <c r="AB1" s="330"/>
    </row>
    <row r="2" spans="1:38">
      <c r="AA2" s="318" t="s">
        <v>106</v>
      </c>
      <c r="AB2" s="318"/>
      <c r="AC2" s="321" t="s">
        <v>107</v>
      </c>
      <c r="AD2" s="319" t="s">
        <v>108</v>
      </c>
      <c r="AE2" s="328"/>
      <c r="AF2" s="329"/>
      <c r="AG2" s="318" t="s">
        <v>109</v>
      </c>
      <c r="AH2" s="318" t="s">
        <v>110</v>
      </c>
      <c r="AI2" s="318" t="s">
        <v>111</v>
      </c>
      <c r="AJ2" s="318" t="s">
        <v>112</v>
      </c>
      <c r="AK2" s="318" t="s">
        <v>113</v>
      </c>
    </row>
    <row r="3" spans="1:38" ht="14.25">
      <c r="A3" s="21" t="s">
        <v>104</v>
      </c>
      <c r="AA3" s="318"/>
      <c r="AB3" s="318"/>
      <c r="AC3" s="323"/>
      <c r="AD3" s="159"/>
      <c r="AE3" s="158" t="s">
        <v>126</v>
      </c>
      <c r="AF3" s="158" t="s">
        <v>127</v>
      </c>
      <c r="AG3" s="318"/>
      <c r="AH3" s="318"/>
      <c r="AI3" s="318"/>
      <c r="AJ3" s="318"/>
      <c r="AK3" s="318"/>
    </row>
    <row r="4" spans="1:38">
      <c r="AA4" s="321" t="str">
        <f>E1</f>
        <v>相模原市</v>
      </c>
      <c r="AB4" s="160" t="s">
        <v>114</v>
      </c>
      <c r="AC4" s="161">
        <f>F22</f>
        <v>310826</v>
      </c>
      <c r="AD4" s="161">
        <f>F9</f>
        <v>129700</v>
      </c>
      <c r="AE4" s="161">
        <f>F10</f>
        <v>66335</v>
      </c>
      <c r="AF4" s="161">
        <f>F13</f>
        <v>45837</v>
      </c>
      <c r="AG4" s="161">
        <f>F14</f>
        <v>1780</v>
      </c>
      <c r="AH4" s="161">
        <f>F15</f>
        <v>16600</v>
      </c>
      <c r="AI4" s="161">
        <f>F17</f>
        <v>62793</v>
      </c>
      <c r="AJ4" s="161">
        <f>F20</f>
        <v>32131</v>
      </c>
      <c r="AK4" s="161">
        <f>F21</f>
        <v>44379</v>
      </c>
      <c r="AL4" s="162"/>
    </row>
    <row r="5" spans="1:38">
      <c r="A5" s="20" t="s">
        <v>276</v>
      </c>
      <c r="AA5" s="322"/>
      <c r="AB5" s="160" t="s">
        <v>115</v>
      </c>
      <c r="AC5" s="163"/>
      <c r="AD5" s="163">
        <f>G9</f>
        <v>41.727526011337531</v>
      </c>
      <c r="AE5" s="163">
        <f>G10</f>
        <v>21.341522266477064</v>
      </c>
      <c r="AF5" s="163">
        <f>G13</f>
        <v>14.746835850282794</v>
      </c>
      <c r="AG5" s="163">
        <f>G14</f>
        <v>0.57266766615405407</v>
      </c>
      <c r="AH5" s="163">
        <f>G15</f>
        <v>5.340608571998481</v>
      </c>
      <c r="AI5" s="163">
        <f>G17</f>
        <v>20.201977955512088</v>
      </c>
      <c r="AJ5" s="163">
        <f>G20</f>
        <v>10.337294820896577</v>
      </c>
      <c r="AK5" s="163">
        <f>G21</f>
        <v>14.277763121489192</v>
      </c>
    </row>
    <row r="6" spans="1:38" ht="14.25">
      <c r="A6" s="3"/>
      <c r="G6" s="335" t="s">
        <v>128</v>
      </c>
      <c r="H6" s="336"/>
      <c r="I6" s="336"/>
      <c r="AA6" s="323"/>
      <c r="AB6" s="160" t="s">
        <v>116</v>
      </c>
      <c r="AC6" s="163">
        <f>I22</f>
        <v>0.47810387687612366</v>
      </c>
      <c r="AD6" s="163">
        <f>I9</f>
        <v>-0.84097859327216806</v>
      </c>
      <c r="AE6" s="163">
        <f>I10</f>
        <v>-1.9003253475303183</v>
      </c>
      <c r="AF6" s="163">
        <f>I13</f>
        <v>0.54178547927177245</v>
      </c>
      <c r="AG6" s="163">
        <f>I14</f>
        <v>1.3667425968109326</v>
      </c>
      <c r="AH6" s="163">
        <f>I15</f>
        <v>19.424460431654666</v>
      </c>
      <c r="AI6" s="163">
        <f>I17</f>
        <v>0.41899217987877435</v>
      </c>
      <c r="AJ6" s="163">
        <f>I20</f>
        <v>-5.7354925775978449</v>
      </c>
      <c r="AK6" s="163">
        <f>I21</f>
        <v>0.77661966073983013</v>
      </c>
    </row>
    <row r="7" spans="1:38" ht="27" customHeight="1">
      <c r="A7" s="18"/>
      <c r="B7" s="5"/>
      <c r="C7" s="5"/>
      <c r="D7" s="5"/>
      <c r="E7" s="22"/>
      <c r="F7" s="61" t="s">
        <v>277</v>
      </c>
      <c r="G7" s="62"/>
      <c r="H7" s="63" t="s">
        <v>1</v>
      </c>
      <c r="I7" s="288" t="s">
        <v>21</v>
      </c>
    </row>
    <row r="8" spans="1:38" ht="17.100000000000001" customHeight="1">
      <c r="A8" s="6"/>
      <c r="B8" s="7"/>
      <c r="C8" s="7"/>
      <c r="D8" s="7"/>
      <c r="E8" s="23"/>
      <c r="F8" s="27" t="s">
        <v>102</v>
      </c>
      <c r="G8" s="28" t="s">
        <v>2</v>
      </c>
      <c r="H8" s="64"/>
      <c r="I8" s="289"/>
    </row>
    <row r="9" spans="1:38" ht="18" customHeight="1">
      <c r="A9" s="332" t="s">
        <v>80</v>
      </c>
      <c r="B9" s="332" t="s">
        <v>81</v>
      </c>
      <c r="C9" s="46" t="s">
        <v>3</v>
      </c>
      <c r="D9" s="47"/>
      <c r="E9" s="48"/>
      <c r="F9" s="76">
        <v>129700</v>
      </c>
      <c r="G9" s="77">
        <f t="shared" ref="G9:G22" si="0">F9/$F$22*100</f>
        <v>41.727526011337531</v>
      </c>
      <c r="H9" s="291">
        <v>130800</v>
      </c>
      <c r="I9" s="78">
        <f t="shared" ref="I9:I21" si="1">(F9/H9-1)*100</f>
        <v>-0.84097859327216806</v>
      </c>
      <c r="AA9" s="325" t="s">
        <v>105</v>
      </c>
      <c r="AB9" s="326"/>
      <c r="AC9" s="327" t="s">
        <v>117</v>
      </c>
    </row>
    <row r="10" spans="1:38" ht="18" customHeight="1">
      <c r="A10" s="333"/>
      <c r="B10" s="333"/>
      <c r="C10" s="8"/>
      <c r="D10" s="49" t="s">
        <v>22</v>
      </c>
      <c r="E10" s="29"/>
      <c r="F10" s="79">
        <v>66335</v>
      </c>
      <c r="G10" s="80">
        <f t="shared" si="0"/>
        <v>21.341522266477064</v>
      </c>
      <c r="H10" s="292">
        <v>67620</v>
      </c>
      <c r="I10" s="81">
        <f t="shared" si="1"/>
        <v>-1.9003253475303183</v>
      </c>
      <c r="AA10" s="318" t="s">
        <v>106</v>
      </c>
      <c r="AB10" s="318"/>
      <c r="AC10" s="327"/>
      <c r="AD10" s="319" t="s">
        <v>118</v>
      </c>
      <c r="AE10" s="328"/>
      <c r="AF10" s="329"/>
      <c r="AG10" s="319" t="s">
        <v>119</v>
      </c>
      <c r="AH10" s="324"/>
      <c r="AI10" s="320"/>
      <c r="AJ10" s="319" t="s">
        <v>120</v>
      </c>
      <c r="AK10" s="320"/>
    </row>
    <row r="11" spans="1:38" ht="18" customHeight="1">
      <c r="A11" s="333"/>
      <c r="B11" s="333"/>
      <c r="C11" s="33"/>
      <c r="D11" s="34"/>
      <c r="E11" s="32" t="s">
        <v>23</v>
      </c>
      <c r="F11" s="82">
        <v>58710</v>
      </c>
      <c r="G11" s="83">
        <f t="shared" si="0"/>
        <v>18.88838128084523</v>
      </c>
      <c r="H11" s="293">
        <v>58967</v>
      </c>
      <c r="I11" s="84">
        <f t="shared" si="1"/>
        <v>-0.43583699357268024</v>
      </c>
      <c r="AA11" s="318"/>
      <c r="AB11" s="318"/>
      <c r="AC11" s="325"/>
      <c r="AD11" s="159"/>
      <c r="AE11" s="158" t="s">
        <v>121</v>
      </c>
      <c r="AF11" s="158" t="s">
        <v>122</v>
      </c>
      <c r="AG11" s="159"/>
      <c r="AH11" s="158" t="s">
        <v>123</v>
      </c>
      <c r="AI11" s="158" t="s">
        <v>124</v>
      </c>
      <c r="AJ11" s="159"/>
      <c r="AK11" s="164" t="s">
        <v>125</v>
      </c>
    </row>
    <row r="12" spans="1:38" ht="18" customHeight="1">
      <c r="A12" s="333"/>
      <c r="B12" s="333"/>
      <c r="C12" s="33"/>
      <c r="D12" s="35"/>
      <c r="E12" s="32" t="s">
        <v>24</v>
      </c>
      <c r="F12" s="82">
        <v>3819</v>
      </c>
      <c r="G12" s="83">
        <f>F12/$F$22*100</f>
        <v>1.2286616949676024</v>
      </c>
      <c r="H12" s="293">
        <v>4870</v>
      </c>
      <c r="I12" s="84">
        <f t="shared" si="1"/>
        <v>-21.581108829568784</v>
      </c>
      <c r="AA12" s="321" t="str">
        <f>E1</f>
        <v>相模原市</v>
      </c>
      <c r="AB12" s="160" t="s">
        <v>114</v>
      </c>
      <c r="AC12" s="161">
        <f>F40</f>
        <v>310826</v>
      </c>
      <c r="AD12" s="161">
        <f>F23</f>
        <v>196079</v>
      </c>
      <c r="AE12" s="161">
        <f>F24</f>
        <v>76347</v>
      </c>
      <c r="AF12" s="161">
        <f>F26</f>
        <v>26697</v>
      </c>
      <c r="AG12" s="161">
        <f>F27</f>
        <v>88815</v>
      </c>
      <c r="AH12" s="161">
        <f>F28</f>
        <v>38920</v>
      </c>
      <c r="AI12" s="161">
        <f>F32</f>
        <v>323</v>
      </c>
      <c r="AJ12" s="161">
        <f>F34</f>
        <v>25932</v>
      </c>
      <c r="AK12" s="161">
        <f>F35</f>
        <v>22795</v>
      </c>
      <c r="AL12" s="165"/>
    </row>
    <row r="13" spans="1:38" ht="18" customHeight="1">
      <c r="A13" s="333"/>
      <c r="B13" s="333"/>
      <c r="C13" s="11"/>
      <c r="D13" s="30" t="s">
        <v>25</v>
      </c>
      <c r="E13" s="31"/>
      <c r="F13" s="85">
        <v>45837</v>
      </c>
      <c r="G13" s="86">
        <f t="shared" si="0"/>
        <v>14.746835850282794</v>
      </c>
      <c r="H13" s="294">
        <v>45590</v>
      </c>
      <c r="I13" s="87">
        <f t="shared" si="1"/>
        <v>0.54178547927177245</v>
      </c>
      <c r="AA13" s="322"/>
      <c r="AB13" s="160" t="s">
        <v>115</v>
      </c>
      <c r="AC13" s="163"/>
      <c r="AD13" s="163">
        <f>G23</f>
        <v>63.083204107764466</v>
      </c>
      <c r="AE13" s="163">
        <f>G24</f>
        <v>24.562617026889644</v>
      </c>
      <c r="AF13" s="163">
        <f>G26</f>
        <v>8.589049822086956</v>
      </c>
      <c r="AG13" s="163">
        <f>G27</f>
        <v>28.573864477231638</v>
      </c>
      <c r="AH13" s="163">
        <f>G28</f>
        <v>12.521475037480778</v>
      </c>
      <c r="AI13" s="163">
        <f>G32</f>
        <v>0.1039166607684042</v>
      </c>
      <c r="AJ13" s="163">
        <f>G34</f>
        <v>8.3429314150038927</v>
      </c>
      <c r="AK13" s="163">
        <f>G35</f>
        <v>7.3336850842593604</v>
      </c>
    </row>
    <row r="14" spans="1:38" ht="18" customHeight="1">
      <c r="A14" s="333"/>
      <c r="B14" s="333"/>
      <c r="C14" s="51" t="s">
        <v>4</v>
      </c>
      <c r="D14" s="52"/>
      <c r="E14" s="53"/>
      <c r="F14" s="82">
        <v>1780</v>
      </c>
      <c r="G14" s="83">
        <f t="shared" si="0"/>
        <v>0.57266766615405407</v>
      </c>
      <c r="H14" s="293">
        <v>1756</v>
      </c>
      <c r="I14" s="84">
        <f t="shared" si="1"/>
        <v>1.3667425968109326</v>
      </c>
      <c r="AA14" s="323"/>
      <c r="AB14" s="160" t="s">
        <v>116</v>
      </c>
      <c r="AC14" s="163">
        <f>I40</f>
        <v>0.47810387687612366</v>
      </c>
      <c r="AD14" s="163">
        <f>I23</f>
        <v>4.9330785985304493</v>
      </c>
      <c r="AE14" s="163">
        <f>I24</f>
        <v>6.7044025157232623</v>
      </c>
      <c r="AF14" s="163">
        <f>I26</f>
        <v>2.3030349478847301</v>
      </c>
      <c r="AG14" s="163">
        <f>I27</f>
        <v>-5.4233931081483995</v>
      </c>
      <c r="AH14" s="163">
        <f>I28</f>
        <v>-4.9386937619070874</v>
      </c>
      <c r="AI14" s="163">
        <f>I32</f>
        <v>-49.053627760252361</v>
      </c>
      <c r="AJ14" s="163">
        <f>I34</f>
        <v>-9.2588704597942435</v>
      </c>
      <c r="AK14" s="163">
        <f>I35</f>
        <v>-16.721467192751717</v>
      </c>
    </row>
    <row r="15" spans="1:38" ht="18" customHeight="1">
      <c r="A15" s="333"/>
      <c r="B15" s="333"/>
      <c r="C15" s="51" t="s">
        <v>5</v>
      </c>
      <c r="D15" s="52"/>
      <c r="E15" s="53"/>
      <c r="F15" s="82">
        <v>16600</v>
      </c>
      <c r="G15" s="83">
        <f t="shared" si="0"/>
        <v>5.340608571998481</v>
      </c>
      <c r="H15" s="293">
        <v>13900</v>
      </c>
      <c r="I15" s="84">
        <f t="shared" si="1"/>
        <v>19.424460431654666</v>
      </c>
    </row>
    <row r="16" spans="1:38" ht="18" customHeight="1">
      <c r="A16" s="333"/>
      <c r="B16" s="333"/>
      <c r="C16" s="51" t="s">
        <v>26</v>
      </c>
      <c r="D16" s="52"/>
      <c r="E16" s="53"/>
      <c r="F16" s="82">
        <v>5417</v>
      </c>
      <c r="G16" s="83">
        <f t="shared" si="0"/>
        <v>1.7427757008744442</v>
      </c>
      <c r="H16" s="293">
        <v>5341</v>
      </c>
      <c r="I16" s="84">
        <f t="shared" si="1"/>
        <v>1.4229545029020851</v>
      </c>
    </row>
    <row r="17" spans="1:9" ht="18" customHeight="1">
      <c r="A17" s="333"/>
      <c r="B17" s="333"/>
      <c r="C17" s="51" t="s">
        <v>6</v>
      </c>
      <c r="D17" s="52"/>
      <c r="E17" s="53"/>
      <c r="F17" s="82">
        <v>62793</v>
      </c>
      <c r="G17" s="83">
        <f t="shared" si="0"/>
        <v>20.201977955512088</v>
      </c>
      <c r="H17" s="293">
        <v>62531</v>
      </c>
      <c r="I17" s="84">
        <f t="shared" si="1"/>
        <v>0.41899217987877435</v>
      </c>
    </row>
    <row r="18" spans="1:9" ht="18" customHeight="1">
      <c r="A18" s="333"/>
      <c r="B18" s="333"/>
      <c r="C18" s="51" t="s">
        <v>27</v>
      </c>
      <c r="D18" s="52"/>
      <c r="E18" s="53"/>
      <c r="F18" s="82">
        <v>17870</v>
      </c>
      <c r="G18" s="83">
        <f t="shared" si="0"/>
        <v>5.749197300097161</v>
      </c>
      <c r="H18" s="293">
        <v>16699</v>
      </c>
      <c r="I18" s="84">
        <f t="shared" si="1"/>
        <v>7.0123959518534118</v>
      </c>
    </row>
    <row r="19" spans="1:9" ht="18" customHeight="1">
      <c r="A19" s="333"/>
      <c r="B19" s="333"/>
      <c r="C19" s="51" t="s">
        <v>28</v>
      </c>
      <c r="D19" s="52"/>
      <c r="E19" s="53"/>
      <c r="F19" s="82">
        <v>156</v>
      </c>
      <c r="G19" s="83">
        <f t="shared" si="0"/>
        <v>5.0188851640467651E-2</v>
      </c>
      <c r="H19" s="293">
        <v>197</v>
      </c>
      <c r="I19" s="84">
        <f t="shared" si="1"/>
        <v>-20.812182741116747</v>
      </c>
    </row>
    <row r="20" spans="1:9" ht="18" customHeight="1">
      <c r="A20" s="333"/>
      <c r="B20" s="333"/>
      <c r="C20" s="51" t="s">
        <v>7</v>
      </c>
      <c r="D20" s="52"/>
      <c r="E20" s="53"/>
      <c r="F20" s="82">
        <v>32131</v>
      </c>
      <c r="G20" s="83">
        <f t="shared" si="0"/>
        <v>10.337294820896577</v>
      </c>
      <c r="H20" s="293">
        <v>34086</v>
      </c>
      <c r="I20" s="84">
        <f t="shared" si="1"/>
        <v>-5.7354925775978449</v>
      </c>
    </row>
    <row r="21" spans="1:9" ht="18" customHeight="1">
      <c r="A21" s="333"/>
      <c r="B21" s="333"/>
      <c r="C21" s="56" t="s">
        <v>8</v>
      </c>
      <c r="D21" s="57"/>
      <c r="E21" s="55"/>
      <c r="F21" s="88">
        <f>310826-266447</f>
        <v>44379</v>
      </c>
      <c r="G21" s="89">
        <f t="shared" si="0"/>
        <v>14.277763121489192</v>
      </c>
      <c r="H21" s="295">
        <f>309347-265310</f>
        <v>44037</v>
      </c>
      <c r="I21" s="90">
        <f t="shared" si="1"/>
        <v>0.77661966073983013</v>
      </c>
    </row>
    <row r="22" spans="1:9" ht="18" customHeight="1">
      <c r="A22" s="333"/>
      <c r="B22" s="334"/>
      <c r="C22" s="58" t="s">
        <v>9</v>
      </c>
      <c r="D22" s="36"/>
      <c r="E22" s="59"/>
      <c r="F22" s="91">
        <f>SUM(F9,F14:F21)</f>
        <v>310826</v>
      </c>
      <c r="G22" s="92">
        <f t="shared" si="0"/>
        <v>100</v>
      </c>
      <c r="H22" s="296">
        <f>SUM(H9,H14:H21)</f>
        <v>309347</v>
      </c>
      <c r="I22" s="290">
        <f t="shared" ref="I22:I40" si="2">(F22/H22-1)*100</f>
        <v>0.47810387687612366</v>
      </c>
    </row>
    <row r="23" spans="1:9" ht="18" customHeight="1">
      <c r="A23" s="333"/>
      <c r="B23" s="332" t="s">
        <v>82</v>
      </c>
      <c r="C23" s="4" t="s">
        <v>10</v>
      </c>
      <c r="D23" s="5"/>
      <c r="E23" s="22"/>
      <c r="F23" s="76">
        <f>SUM(F24:F26)</f>
        <v>196079</v>
      </c>
      <c r="G23" s="77">
        <f t="shared" ref="G23:G37" si="3">F23/$F$40*100</f>
        <v>63.083204107764466</v>
      </c>
      <c r="H23" s="291">
        <f>H24+H25+H26</f>
        <v>186861</v>
      </c>
      <c r="I23" s="93">
        <f t="shared" si="2"/>
        <v>4.9330785985304493</v>
      </c>
    </row>
    <row r="24" spans="1:9" ht="18" customHeight="1">
      <c r="A24" s="333"/>
      <c r="B24" s="333"/>
      <c r="C24" s="8"/>
      <c r="D24" s="10" t="s">
        <v>11</v>
      </c>
      <c r="E24" s="37"/>
      <c r="F24" s="82">
        <v>76347</v>
      </c>
      <c r="G24" s="83">
        <f t="shared" si="3"/>
        <v>24.562617026889644</v>
      </c>
      <c r="H24" s="293">
        <v>71550</v>
      </c>
      <c r="I24" s="84">
        <f t="shared" si="2"/>
        <v>6.7044025157232623</v>
      </c>
    </row>
    <row r="25" spans="1:9" ht="18" customHeight="1">
      <c r="A25" s="333"/>
      <c r="B25" s="333"/>
      <c r="C25" s="8"/>
      <c r="D25" s="10" t="s">
        <v>29</v>
      </c>
      <c r="E25" s="37"/>
      <c r="F25" s="82">
        <v>93035</v>
      </c>
      <c r="G25" s="83">
        <f t="shared" si="3"/>
        <v>29.931537258787877</v>
      </c>
      <c r="H25" s="293">
        <v>89215</v>
      </c>
      <c r="I25" s="84">
        <f t="shared" si="2"/>
        <v>4.2817911786134699</v>
      </c>
    </row>
    <row r="26" spans="1:9" ht="18" customHeight="1">
      <c r="A26" s="333"/>
      <c r="B26" s="333"/>
      <c r="C26" s="11"/>
      <c r="D26" s="10" t="s">
        <v>12</v>
      </c>
      <c r="E26" s="37"/>
      <c r="F26" s="82">
        <v>26697</v>
      </c>
      <c r="G26" s="83">
        <f t="shared" si="3"/>
        <v>8.589049822086956</v>
      </c>
      <c r="H26" s="293">
        <v>26096</v>
      </c>
      <c r="I26" s="84">
        <f t="shared" si="2"/>
        <v>2.3030349478847301</v>
      </c>
    </row>
    <row r="27" spans="1:9" ht="18" customHeight="1">
      <c r="A27" s="333"/>
      <c r="B27" s="333"/>
      <c r="C27" s="8" t="s">
        <v>13</v>
      </c>
      <c r="D27" s="14"/>
      <c r="E27" s="24"/>
      <c r="F27" s="76">
        <f>310826-222011</f>
        <v>88815</v>
      </c>
      <c r="G27" s="77">
        <f t="shared" si="3"/>
        <v>28.573864477231638</v>
      </c>
      <c r="H27" s="291">
        <f>309347-215439</f>
        <v>93908</v>
      </c>
      <c r="I27" s="93">
        <f t="shared" si="2"/>
        <v>-5.4233931081483995</v>
      </c>
    </row>
    <row r="28" spans="1:9" ht="18" customHeight="1">
      <c r="A28" s="333"/>
      <c r="B28" s="333"/>
      <c r="C28" s="8"/>
      <c r="D28" s="10" t="s">
        <v>14</v>
      </c>
      <c r="E28" s="37"/>
      <c r="F28" s="82">
        <v>38920</v>
      </c>
      <c r="G28" s="83">
        <f t="shared" si="3"/>
        <v>12.521475037480778</v>
      </c>
      <c r="H28" s="293">
        <v>40942</v>
      </c>
      <c r="I28" s="84">
        <f t="shared" si="2"/>
        <v>-4.9386937619070874</v>
      </c>
    </row>
    <row r="29" spans="1:9" ht="18" customHeight="1">
      <c r="A29" s="333"/>
      <c r="B29" s="333"/>
      <c r="C29" s="8"/>
      <c r="D29" s="10" t="s">
        <v>30</v>
      </c>
      <c r="E29" s="37"/>
      <c r="F29" s="82">
        <v>3876</v>
      </c>
      <c r="G29" s="83">
        <f t="shared" si="3"/>
        <v>1.2469999292208502</v>
      </c>
      <c r="H29" s="293">
        <v>4567</v>
      </c>
      <c r="I29" s="84">
        <f t="shared" si="2"/>
        <v>-15.130282461134225</v>
      </c>
    </row>
    <row r="30" spans="1:9" ht="18" customHeight="1">
      <c r="A30" s="333"/>
      <c r="B30" s="333"/>
      <c r="C30" s="8"/>
      <c r="D30" s="10" t="s">
        <v>31</v>
      </c>
      <c r="E30" s="37"/>
      <c r="F30" s="82">
        <v>14283</v>
      </c>
      <c r="G30" s="83">
        <f t="shared" si="3"/>
        <v>4.5951754357743564</v>
      </c>
      <c r="H30" s="293">
        <v>15479</v>
      </c>
      <c r="I30" s="84">
        <f t="shared" si="2"/>
        <v>-7.7265973254086129</v>
      </c>
    </row>
    <row r="31" spans="1:9" ht="18" customHeight="1">
      <c r="A31" s="333"/>
      <c r="B31" s="333"/>
      <c r="C31" s="8"/>
      <c r="D31" s="10" t="s">
        <v>32</v>
      </c>
      <c r="E31" s="37"/>
      <c r="F31" s="82">
        <v>21570</v>
      </c>
      <c r="G31" s="83">
        <f t="shared" si="3"/>
        <v>6.9395739095185096</v>
      </c>
      <c r="H31" s="293">
        <v>22177</v>
      </c>
      <c r="I31" s="84">
        <f t="shared" si="2"/>
        <v>-2.7370699373224561</v>
      </c>
    </row>
    <row r="32" spans="1:9" ht="18" customHeight="1">
      <c r="A32" s="333"/>
      <c r="B32" s="333"/>
      <c r="C32" s="8"/>
      <c r="D32" s="10" t="s">
        <v>15</v>
      </c>
      <c r="E32" s="37"/>
      <c r="F32" s="82">
        <v>323</v>
      </c>
      <c r="G32" s="83">
        <f t="shared" si="3"/>
        <v>0.1039166607684042</v>
      </c>
      <c r="H32" s="293">
        <v>634</v>
      </c>
      <c r="I32" s="84">
        <f t="shared" si="2"/>
        <v>-49.053627760252361</v>
      </c>
    </row>
    <row r="33" spans="1:9" ht="18" customHeight="1">
      <c r="A33" s="333"/>
      <c r="B33" s="333"/>
      <c r="C33" s="11"/>
      <c r="D33" s="10" t="s">
        <v>33</v>
      </c>
      <c r="E33" s="37"/>
      <c r="F33" s="82">
        <v>9743</v>
      </c>
      <c r="G33" s="83">
        <f t="shared" si="3"/>
        <v>3.1345511636735663</v>
      </c>
      <c r="H33" s="293">
        <v>10009</v>
      </c>
      <c r="I33" s="84">
        <f t="shared" si="2"/>
        <v>-2.657608152662605</v>
      </c>
    </row>
    <row r="34" spans="1:9" ht="18" customHeight="1">
      <c r="A34" s="333"/>
      <c r="B34" s="333"/>
      <c r="C34" s="8" t="s">
        <v>16</v>
      </c>
      <c r="D34" s="14"/>
      <c r="E34" s="24"/>
      <c r="F34" s="76">
        <f>F35+F38</f>
        <v>25932</v>
      </c>
      <c r="G34" s="77">
        <f t="shared" si="3"/>
        <v>8.3429314150038927</v>
      </c>
      <c r="H34" s="291">
        <f>H35+H38</f>
        <v>28578</v>
      </c>
      <c r="I34" s="93">
        <f t="shared" si="2"/>
        <v>-9.2588704597942435</v>
      </c>
    </row>
    <row r="35" spans="1:9" ht="18" customHeight="1">
      <c r="A35" s="333"/>
      <c r="B35" s="333"/>
      <c r="C35" s="8"/>
      <c r="D35" s="38" t="s">
        <v>17</v>
      </c>
      <c r="E35" s="39"/>
      <c r="F35" s="79">
        <v>22795</v>
      </c>
      <c r="G35" s="80">
        <f t="shared" si="3"/>
        <v>7.3336850842593604</v>
      </c>
      <c r="H35" s="292">
        <f>H36+H37</f>
        <v>27372</v>
      </c>
      <c r="I35" s="81">
        <f t="shared" si="2"/>
        <v>-16.721467192751717</v>
      </c>
    </row>
    <row r="36" spans="1:9" ht="18" customHeight="1">
      <c r="A36" s="333"/>
      <c r="B36" s="333"/>
      <c r="C36" s="8"/>
      <c r="D36" s="40"/>
      <c r="E36" s="151" t="s">
        <v>103</v>
      </c>
      <c r="F36" s="82">
        <f>6839+340</f>
        <v>7179</v>
      </c>
      <c r="G36" s="83">
        <f t="shared" si="3"/>
        <v>2.3096523456853673</v>
      </c>
      <c r="H36" s="293">
        <f>11432+500</f>
        <v>11932</v>
      </c>
      <c r="I36" s="84">
        <f>(F36/H36-1)*100</f>
        <v>-39.834059671471678</v>
      </c>
    </row>
    <row r="37" spans="1:9" ht="18" customHeight="1">
      <c r="A37" s="333"/>
      <c r="B37" s="333"/>
      <c r="C37" s="8"/>
      <c r="D37" s="12"/>
      <c r="E37" s="32" t="s">
        <v>34</v>
      </c>
      <c r="F37" s="82">
        <v>15616</v>
      </c>
      <c r="G37" s="83">
        <f t="shared" si="3"/>
        <v>5.0240327385739931</v>
      </c>
      <c r="H37" s="293">
        <v>15440</v>
      </c>
      <c r="I37" s="84">
        <f t="shared" si="2"/>
        <v>1.1398963730570033</v>
      </c>
    </row>
    <row r="38" spans="1:9" ht="18" customHeight="1">
      <c r="A38" s="333"/>
      <c r="B38" s="333"/>
      <c r="C38" s="8"/>
      <c r="D38" s="60" t="s">
        <v>35</v>
      </c>
      <c r="E38" s="53"/>
      <c r="F38" s="82">
        <v>3137</v>
      </c>
      <c r="G38" s="80">
        <f>F38/$F$40*100</f>
        <v>1.0092463307445323</v>
      </c>
      <c r="H38" s="293">
        <v>1206</v>
      </c>
      <c r="I38" s="84">
        <f t="shared" si="2"/>
        <v>160.11608623548921</v>
      </c>
    </row>
    <row r="39" spans="1:9" ht="18" customHeight="1">
      <c r="A39" s="333"/>
      <c r="B39" s="333"/>
      <c r="C39" s="6"/>
      <c r="D39" s="54" t="s">
        <v>36</v>
      </c>
      <c r="E39" s="55"/>
      <c r="F39" s="88">
        <v>0</v>
      </c>
      <c r="G39" s="89">
        <f>F39/$F$40*100</f>
        <v>0</v>
      </c>
      <c r="H39" s="295">
        <v>0</v>
      </c>
      <c r="I39" s="90" t="e">
        <f t="shared" si="2"/>
        <v>#DIV/0!</v>
      </c>
    </row>
    <row r="40" spans="1:9" ht="18" customHeight="1">
      <c r="A40" s="334"/>
      <c r="B40" s="334"/>
      <c r="C40" s="6" t="s">
        <v>18</v>
      </c>
      <c r="D40" s="7"/>
      <c r="E40" s="23"/>
      <c r="F40" s="91">
        <f>SUM(F23,F27,F34)</f>
        <v>310826</v>
      </c>
      <c r="G40" s="266">
        <f>F40/$F$40*100</f>
        <v>100</v>
      </c>
      <c r="H40" s="296">
        <f>SUM(H23,H27,H34)</f>
        <v>309347</v>
      </c>
      <c r="I40" s="290">
        <f t="shared" si="2"/>
        <v>0.47810387687612366</v>
      </c>
    </row>
    <row r="41" spans="1:9" ht="18" customHeight="1">
      <c r="A41" s="149" t="s">
        <v>19</v>
      </c>
      <c r="B41" s="149"/>
    </row>
    <row r="42" spans="1:9" ht="18" customHeight="1">
      <c r="A42" s="150" t="s">
        <v>20</v>
      </c>
      <c r="B42" s="149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verticalDpi="0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selection activeCell="F53" sqref="F53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69" t="s">
        <v>0</v>
      </c>
      <c r="B1" s="41"/>
      <c r="C1" s="41"/>
      <c r="D1" s="101" t="s">
        <v>287</v>
      </c>
      <c r="E1" s="43"/>
      <c r="F1" s="43"/>
      <c r="G1" s="43"/>
    </row>
    <row r="2" spans="1:25" ht="15" customHeight="1"/>
    <row r="3" spans="1:25" ht="15" customHeight="1">
      <c r="A3" s="44" t="s">
        <v>43</v>
      </c>
      <c r="B3" s="44"/>
      <c r="C3" s="44"/>
      <c r="D3" s="44"/>
    </row>
    <row r="4" spans="1:25" ht="15" customHeight="1">
      <c r="A4" s="44"/>
      <c r="B4" s="44"/>
      <c r="C4" s="44"/>
      <c r="D4" s="44"/>
      <c r="F4" s="258"/>
      <c r="G4" s="258"/>
      <c r="H4" s="258"/>
      <c r="I4" s="258"/>
    </row>
    <row r="5" spans="1:25" ht="15.95" customHeight="1">
      <c r="A5" s="36" t="s">
        <v>278</v>
      </c>
      <c r="B5" s="36"/>
      <c r="C5" s="36"/>
      <c r="D5" s="36"/>
      <c r="F5" s="258"/>
      <c r="G5" s="258"/>
      <c r="H5" s="258"/>
      <c r="I5" s="258"/>
      <c r="K5" s="45"/>
      <c r="O5" s="45" t="s">
        <v>44</v>
      </c>
    </row>
    <row r="6" spans="1:25" ht="15.95" customHeight="1">
      <c r="A6" s="348" t="s">
        <v>45</v>
      </c>
      <c r="B6" s="349"/>
      <c r="C6" s="349"/>
      <c r="D6" s="349"/>
      <c r="E6" s="350"/>
      <c r="F6" s="369" t="s">
        <v>288</v>
      </c>
      <c r="G6" s="370"/>
      <c r="H6" s="369" t="s">
        <v>289</v>
      </c>
      <c r="I6" s="370"/>
      <c r="J6" s="365"/>
      <c r="K6" s="366"/>
      <c r="L6" s="365"/>
      <c r="M6" s="366"/>
      <c r="N6" s="365"/>
      <c r="O6" s="366"/>
    </row>
    <row r="7" spans="1:25" ht="15.95" customHeight="1">
      <c r="A7" s="351"/>
      <c r="B7" s="352"/>
      <c r="C7" s="352"/>
      <c r="D7" s="352"/>
      <c r="E7" s="353"/>
      <c r="F7" s="387" t="s">
        <v>277</v>
      </c>
      <c r="G7" s="388" t="s">
        <v>1</v>
      </c>
      <c r="H7" s="387" t="s">
        <v>277</v>
      </c>
      <c r="I7" s="388" t="s">
        <v>1</v>
      </c>
      <c r="J7" s="166" t="s">
        <v>277</v>
      </c>
      <c r="K7" s="50" t="s">
        <v>1</v>
      </c>
      <c r="L7" s="166" t="s">
        <v>277</v>
      </c>
      <c r="M7" s="50" t="s">
        <v>1</v>
      </c>
      <c r="N7" s="166" t="s">
        <v>277</v>
      </c>
      <c r="O7" s="276" t="s">
        <v>1</v>
      </c>
    </row>
    <row r="8" spans="1:25" ht="15.95" customHeight="1">
      <c r="A8" s="354" t="s">
        <v>84</v>
      </c>
      <c r="B8" s="46" t="s">
        <v>46</v>
      </c>
      <c r="C8" s="47"/>
      <c r="D8" s="47"/>
      <c r="E8" s="94" t="s">
        <v>37</v>
      </c>
      <c r="F8" s="279">
        <v>16160</v>
      </c>
      <c r="G8" s="389">
        <v>16204</v>
      </c>
      <c r="H8" s="279">
        <v>319</v>
      </c>
      <c r="I8" s="390"/>
      <c r="J8" s="107"/>
      <c r="K8" s="109"/>
      <c r="L8" s="107"/>
      <c r="M8" s="108"/>
      <c r="N8" s="107"/>
      <c r="O8" s="109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5.95" customHeight="1">
      <c r="A9" s="355"/>
      <c r="B9" s="14"/>
      <c r="C9" s="60" t="s">
        <v>47</v>
      </c>
      <c r="D9" s="52"/>
      <c r="E9" s="95" t="s">
        <v>38</v>
      </c>
      <c r="F9" s="280">
        <v>16133</v>
      </c>
      <c r="G9" s="391">
        <v>16178</v>
      </c>
      <c r="H9" s="280">
        <v>319</v>
      </c>
      <c r="I9" s="392"/>
      <c r="J9" s="110"/>
      <c r="K9" s="113"/>
      <c r="L9" s="110"/>
      <c r="M9" s="112"/>
      <c r="N9" s="110"/>
      <c r="O9" s="113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5.95" customHeight="1">
      <c r="A10" s="355"/>
      <c r="B10" s="11"/>
      <c r="C10" s="60" t="s">
        <v>48</v>
      </c>
      <c r="D10" s="52"/>
      <c r="E10" s="95" t="s">
        <v>39</v>
      </c>
      <c r="F10" s="280">
        <v>27</v>
      </c>
      <c r="G10" s="391">
        <v>26</v>
      </c>
      <c r="H10" s="280">
        <v>0</v>
      </c>
      <c r="I10" s="392"/>
      <c r="J10" s="114"/>
      <c r="K10" s="115"/>
      <c r="L10" s="110"/>
      <c r="M10" s="112"/>
      <c r="N10" s="110"/>
      <c r="O10" s="113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5.95" customHeight="1">
      <c r="A11" s="355"/>
      <c r="B11" s="65" t="s">
        <v>49</v>
      </c>
      <c r="C11" s="66"/>
      <c r="D11" s="66"/>
      <c r="E11" s="97" t="s">
        <v>40</v>
      </c>
      <c r="F11" s="281">
        <v>15833</v>
      </c>
      <c r="G11" s="393">
        <v>15801</v>
      </c>
      <c r="H11" s="281">
        <v>387</v>
      </c>
      <c r="I11" s="394"/>
      <c r="J11" s="116"/>
      <c r="K11" s="119"/>
      <c r="L11" s="116"/>
      <c r="M11" s="118"/>
      <c r="N11" s="116"/>
      <c r="O11" s="119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5.95" customHeight="1">
      <c r="A12" s="355"/>
      <c r="B12" s="8"/>
      <c r="C12" s="60" t="s">
        <v>50</v>
      </c>
      <c r="D12" s="52"/>
      <c r="E12" s="95" t="s">
        <v>41</v>
      </c>
      <c r="F12" s="280">
        <v>15833</v>
      </c>
      <c r="G12" s="391">
        <v>15801</v>
      </c>
      <c r="H12" s="281">
        <v>379</v>
      </c>
      <c r="I12" s="392"/>
      <c r="J12" s="116"/>
      <c r="K12" s="113"/>
      <c r="L12" s="110"/>
      <c r="M12" s="112"/>
      <c r="N12" s="110"/>
      <c r="O12" s="113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5.95" customHeight="1">
      <c r="A13" s="355"/>
      <c r="B13" s="14"/>
      <c r="C13" s="49" t="s">
        <v>51</v>
      </c>
      <c r="D13" s="67"/>
      <c r="E13" s="98" t="s">
        <v>42</v>
      </c>
      <c r="F13" s="382">
        <v>0</v>
      </c>
      <c r="G13" s="316">
        <v>0</v>
      </c>
      <c r="H13" s="395">
        <v>8</v>
      </c>
      <c r="I13" s="396"/>
      <c r="J13" s="114"/>
      <c r="K13" s="115"/>
      <c r="L13" s="120"/>
      <c r="M13" s="122"/>
      <c r="N13" s="120"/>
      <c r="O13" s="123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5.95" customHeight="1">
      <c r="A14" s="355"/>
      <c r="B14" s="51" t="s">
        <v>52</v>
      </c>
      <c r="C14" s="52"/>
      <c r="D14" s="52"/>
      <c r="E14" s="95" t="s">
        <v>88</v>
      </c>
      <c r="F14" s="256">
        <f t="shared" ref="F14:F15" si="0">F9-F12</f>
        <v>300</v>
      </c>
      <c r="G14" s="257">
        <v>377</v>
      </c>
      <c r="H14" s="256">
        <f t="shared" ref="H14:H15" si="1">H9-H12</f>
        <v>-60</v>
      </c>
      <c r="I14" s="257">
        <f t="shared" ref="F14:O14" si="2">I9-I12</f>
        <v>0</v>
      </c>
      <c r="J14" s="153">
        <f t="shared" si="2"/>
        <v>0</v>
      </c>
      <c r="K14" s="143">
        <f t="shared" si="2"/>
        <v>0</v>
      </c>
      <c r="L14" s="153">
        <f t="shared" si="2"/>
        <v>0</v>
      </c>
      <c r="M14" s="143">
        <f t="shared" si="2"/>
        <v>0</v>
      </c>
      <c r="N14" s="153">
        <f t="shared" si="2"/>
        <v>0</v>
      </c>
      <c r="O14" s="143">
        <f t="shared" si="2"/>
        <v>0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5.95" customHeight="1">
      <c r="A15" s="355"/>
      <c r="B15" s="51" t="s">
        <v>53</v>
      </c>
      <c r="C15" s="52"/>
      <c r="D15" s="52"/>
      <c r="E15" s="95" t="s">
        <v>89</v>
      </c>
      <c r="F15" s="256">
        <f t="shared" si="0"/>
        <v>27</v>
      </c>
      <c r="G15" s="257">
        <v>26</v>
      </c>
      <c r="H15" s="256">
        <f t="shared" si="1"/>
        <v>-8</v>
      </c>
      <c r="I15" s="257">
        <f t="shared" ref="F15:O15" si="3">I10-I13</f>
        <v>0</v>
      </c>
      <c r="J15" s="153">
        <f t="shared" si="3"/>
        <v>0</v>
      </c>
      <c r="K15" s="143">
        <f t="shared" si="3"/>
        <v>0</v>
      </c>
      <c r="L15" s="153">
        <f t="shared" si="3"/>
        <v>0</v>
      </c>
      <c r="M15" s="143">
        <f t="shared" si="3"/>
        <v>0</v>
      </c>
      <c r="N15" s="153">
        <f t="shared" si="3"/>
        <v>0</v>
      </c>
      <c r="O15" s="143">
        <f t="shared" si="3"/>
        <v>0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5.95" customHeight="1">
      <c r="A16" s="355"/>
      <c r="B16" s="51" t="s">
        <v>54</v>
      </c>
      <c r="C16" s="52"/>
      <c r="D16" s="52"/>
      <c r="E16" s="95" t="s">
        <v>90</v>
      </c>
      <c r="F16" s="382">
        <f t="shared" ref="F16" si="4">F8-F11</f>
        <v>327</v>
      </c>
      <c r="G16" s="316">
        <v>403</v>
      </c>
      <c r="H16" s="382">
        <f t="shared" ref="H16" si="5">H8-H11</f>
        <v>-68</v>
      </c>
      <c r="I16" s="316">
        <f t="shared" ref="F16:O16" si="6">I8-I11</f>
        <v>0</v>
      </c>
      <c r="J16" s="152">
        <f t="shared" si="6"/>
        <v>0</v>
      </c>
      <c r="K16" s="132">
        <f t="shared" si="6"/>
        <v>0</v>
      </c>
      <c r="L16" s="152">
        <f t="shared" si="6"/>
        <v>0</v>
      </c>
      <c r="M16" s="132">
        <f t="shared" si="6"/>
        <v>0</v>
      </c>
      <c r="N16" s="152">
        <f t="shared" si="6"/>
        <v>0</v>
      </c>
      <c r="O16" s="132">
        <f t="shared" si="6"/>
        <v>0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5.95" customHeight="1">
      <c r="A17" s="355"/>
      <c r="B17" s="51" t="s">
        <v>55</v>
      </c>
      <c r="C17" s="52"/>
      <c r="D17" s="52"/>
      <c r="E17" s="42"/>
      <c r="F17" s="256">
        <v>0</v>
      </c>
      <c r="G17" s="257">
        <v>0</v>
      </c>
      <c r="H17" s="395">
        <v>0</v>
      </c>
      <c r="I17" s="396"/>
      <c r="J17" s="110"/>
      <c r="K17" s="113"/>
      <c r="L17" s="110"/>
      <c r="M17" s="112"/>
      <c r="N17" s="114"/>
      <c r="O17" s="124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5.95" customHeight="1">
      <c r="A18" s="356"/>
      <c r="B18" s="58" t="s">
        <v>56</v>
      </c>
      <c r="C18" s="36"/>
      <c r="D18" s="36"/>
      <c r="E18" s="15"/>
      <c r="F18" s="283">
        <v>0</v>
      </c>
      <c r="G18" s="301">
        <v>0</v>
      </c>
      <c r="H18" s="397">
        <v>0</v>
      </c>
      <c r="I18" s="398"/>
      <c r="J18" s="125"/>
      <c r="K18" s="126"/>
      <c r="L18" s="125"/>
      <c r="M18" s="126"/>
      <c r="N18" s="125"/>
      <c r="O18" s="127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5.95" customHeight="1">
      <c r="A19" s="355" t="s">
        <v>85</v>
      </c>
      <c r="B19" s="65" t="s">
        <v>57</v>
      </c>
      <c r="C19" s="68"/>
      <c r="D19" s="68"/>
      <c r="E19" s="99"/>
      <c r="F19" s="384">
        <v>8913</v>
      </c>
      <c r="G19" s="297">
        <v>7807</v>
      </c>
      <c r="H19" s="285">
        <v>137</v>
      </c>
      <c r="I19" s="399"/>
      <c r="J19" s="128"/>
      <c r="K19" s="131"/>
      <c r="L19" s="128"/>
      <c r="M19" s="130"/>
      <c r="N19" s="128"/>
      <c r="O19" s="131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5.95" customHeight="1">
      <c r="A20" s="355"/>
      <c r="B20" s="13"/>
      <c r="C20" s="60" t="s">
        <v>58</v>
      </c>
      <c r="D20" s="52"/>
      <c r="E20" s="95"/>
      <c r="F20" s="256">
        <v>6721</v>
      </c>
      <c r="G20" s="257">
        <v>5747</v>
      </c>
      <c r="H20" s="280">
        <v>137</v>
      </c>
      <c r="I20" s="392"/>
      <c r="J20" s="110"/>
      <c r="K20" s="115"/>
      <c r="L20" s="110"/>
      <c r="M20" s="112"/>
      <c r="N20" s="110"/>
      <c r="O20" s="113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5.95" customHeight="1">
      <c r="A21" s="355"/>
      <c r="B21" s="25" t="s">
        <v>59</v>
      </c>
      <c r="C21" s="66"/>
      <c r="D21" s="66"/>
      <c r="E21" s="97" t="s">
        <v>91</v>
      </c>
      <c r="F21" s="381">
        <v>8913</v>
      </c>
      <c r="G21" s="317">
        <v>7807</v>
      </c>
      <c r="H21" s="281">
        <v>137</v>
      </c>
      <c r="I21" s="394"/>
      <c r="J21" s="116"/>
      <c r="K21" s="119"/>
      <c r="L21" s="116"/>
      <c r="M21" s="118"/>
      <c r="N21" s="116"/>
      <c r="O21" s="119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5.95" customHeight="1">
      <c r="A22" s="355"/>
      <c r="B22" s="65" t="s">
        <v>60</v>
      </c>
      <c r="C22" s="68"/>
      <c r="D22" s="68"/>
      <c r="E22" s="99" t="s">
        <v>92</v>
      </c>
      <c r="F22" s="384">
        <v>15652</v>
      </c>
      <c r="G22" s="298">
        <v>14479</v>
      </c>
      <c r="H22" s="285">
        <v>160</v>
      </c>
      <c r="I22" s="399"/>
      <c r="J22" s="128"/>
      <c r="K22" s="131"/>
      <c r="L22" s="128"/>
      <c r="M22" s="130"/>
      <c r="N22" s="128"/>
      <c r="O22" s="131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5.95" customHeight="1">
      <c r="A23" s="355"/>
      <c r="B23" s="8" t="s">
        <v>61</v>
      </c>
      <c r="C23" s="49" t="s">
        <v>62</v>
      </c>
      <c r="D23" s="67"/>
      <c r="E23" s="98"/>
      <c r="F23" s="382">
        <v>7131</v>
      </c>
      <c r="G23" s="316">
        <v>7209</v>
      </c>
      <c r="H23" s="282">
        <v>23</v>
      </c>
      <c r="I23" s="400"/>
      <c r="J23" s="120"/>
      <c r="K23" s="123"/>
      <c r="L23" s="120"/>
      <c r="M23" s="122"/>
      <c r="N23" s="120"/>
      <c r="O23" s="123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5.95" customHeight="1">
      <c r="A24" s="355"/>
      <c r="B24" s="51" t="s">
        <v>93</v>
      </c>
      <c r="C24" s="52"/>
      <c r="D24" s="52"/>
      <c r="E24" s="95" t="s">
        <v>94</v>
      </c>
      <c r="F24" s="256">
        <f t="shared" ref="F24" si="7">F21-F22</f>
        <v>-6739</v>
      </c>
      <c r="G24" s="257">
        <f>G21-G22</f>
        <v>-6672</v>
      </c>
      <c r="H24" s="256">
        <f t="shared" ref="H24" si="8">H21-H22</f>
        <v>-23</v>
      </c>
      <c r="I24" s="257">
        <f t="shared" ref="F24:O24" si="9">I21-I22</f>
        <v>0</v>
      </c>
      <c r="J24" s="153">
        <f t="shared" si="9"/>
        <v>0</v>
      </c>
      <c r="K24" s="143">
        <f t="shared" si="9"/>
        <v>0</v>
      </c>
      <c r="L24" s="153">
        <f t="shared" si="9"/>
        <v>0</v>
      </c>
      <c r="M24" s="143">
        <f t="shared" si="9"/>
        <v>0</v>
      </c>
      <c r="N24" s="153">
        <f t="shared" si="9"/>
        <v>0</v>
      </c>
      <c r="O24" s="143">
        <f t="shared" si="9"/>
        <v>0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5.95" customHeight="1">
      <c r="A25" s="355"/>
      <c r="B25" s="106" t="s">
        <v>63</v>
      </c>
      <c r="C25" s="67"/>
      <c r="D25" s="67"/>
      <c r="E25" s="357" t="s">
        <v>95</v>
      </c>
      <c r="F25" s="385">
        <v>6739</v>
      </c>
      <c r="G25" s="361">
        <v>6672</v>
      </c>
      <c r="H25" s="401">
        <v>23</v>
      </c>
      <c r="I25" s="361"/>
      <c r="J25" s="371"/>
      <c r="K25" s="337"/>
      <c r="L25" s="371"/>
      <c r="M25" s="337"/>
      <c r="N25" s="371"/>
      <c r="O25" s="337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5.95" customHeight="1">
      <c r="A26" s="355"/>
      <c r="B26" s="25" t="s">
        <v>64</v>
      </c>
      <c r="C26" s="66"/>
      <c r="D26" s="66"/>
      <c r="E26" s="358"/>
      <c r="F26" s="386"/>
      <c r="G26" s="362"/>
      <c r="H26" s="402"/>
      <c r="I26" s="403"/>
      <c r="J26" s="372"/>
      <c r="K26" s="338"/>
      <c r="L26" s="372"/>
      <c r="M26" s="338"/>
      <c r="N26" s="372"/>
      <c r="O26" s="338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5.95" customHeight="1">
      <c r="A27" s="356"/>
      <c r="B27" s="58" t="s">
        <v>96</v>
      </c>
      <c r="C27" s="36"/>
      <c r="D27" s="36"/>
      <c r="E27" s="100" t="s">
        <v>97</v>
      </c>
      <c r="F27" s="284">
        <f t="shared" ref="F27" si="10">F24+F25</f>
        <v>0</v>
      </c>
      <c r="G27" s="299">
        <f>G24+G25</f>
        <v>0</v>
      </c>
      <c r="H27" s="284">
        <f t="shared" ref="H27" si="11">H24+H25</f>
        <v>0</v>
      </c>
      <c r="I27" s="299">
        <f t="shared" ref="F27:O27" si="12">I24+I25</f>
        <v>0</v>
      </c>
      <c r="J27" s="155">
        <f t="shared" si="12"/>
        <v>0</v>
      </c>
      <c r="K27" s="144">
        <f t="shared" si="12"/>
        <v>0</v>
      </c>
      <c r="L27" s="155">
        <f t="shared" si="12"/>
        <v>0</v>
      </c>
      <c r="M27" s="144">
        <f t="shared" si="12"/>
        <v>0</v>
      </c>
      <c r="N27" s="155">
        <f t="shared" si="12"/>
        <v>0</v>
      </c>
      <c r="O27" s="144">
        <f t="shared" si="12"/>
        <v>0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5.95" customHeight="1">
      <c r="A28" s="26"/>
      <c r="F28" s="404"/>
      <c r="G28" s="404"/>
      <c r="H28" s="404"/>
      <c r="I28" s="404"/>
      <c r="J28" s="70"/>
      <c r="K28" s="70"/>
      <c r="L28" s="71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5.95" customHeight="1">
      <c r="A29" s="36"/>
      <c r="F29" s="404"/>
      <c r="G29" s="404"/>
      <c r="H29" s="404"/>
      <c r="I29" s="404"/>
      <c r="J29" s="72"/>
      <c r="K29" s="72"/>
      <c r="L29" s="71"/>
      <c r="M29" s="70"/>
      <c r="N29" s="70"/>
      <c r="O29" s="72" t="s">
        <v>101</v>
      </c>
      <c r="P29" s="70"/>
      <c r="Q29" s="70"/>
      <c r="R29" s="70"/>
      <c r="S29" s="70"/>
      <c r="T29" s="70"/>
      <c r="U29" s="70"/>
      <c r="V29" s="70"/>
      <c r="W29" s="70"/>
      <c r="X29" s="70"/>
      <c r="Y29" s="72"/>
    </row>
    <row r="30" spans="1:25" ht="15.95" customHeight="1">
      <c r="A30" s="342" t="s">
        <v>65</v>
      </c>
      <c r="B30" s="343"/>
      <c r="C30" s="343"/>
      <c r="D30" s="343"/>
      <c r="E30" s="344"/>
      <c r="F30" s="373" t="s">
        <v>290</v>
      </c>
      <c r="G30" s="374"/>
      <c r="H30" s="369" t="s">
        <v>289</v>
      </c>
      <c r="I30" s="370"/>
      <c r="J30" s="367"/>
      <c r="K30" s="368"/>
      <c r="L30" s="367"/>
      <c r="M30" s="368"/>
      <c r="N30" s="367"/>
      <c r="O30" s="368"/>
      <c r="P30" s="141"/>
      <c r="Q30" s="71"/>
      <c r="R30" s="141"/>
      <c r="S30" s="71"/>
      <c r="T30" s="141"/>
      <c r="U30" s="71"/>
      <c r="V30" s="141"/>
      <c r="W30" s="71"/>
      <c r="X30" s="141"/>
      <c r="Y30" s="71"/>
    </row>
    <row r="31" spans="1:25" ht="15.95" customHeight="1">
      <c r="A31" s="345"/>
      <c r="B31" s="346"/>
      <c r="C31" s="346"/>
      <c r="D31" s="346"/>
      <c r="E31" s="347"/>
      <c r="F31" s="405" t="s">
        <v>277</v>
      </c>
      <c r="G31" s="406" t="s">
        <v>1</v>
      </c>
      <c r="H31" s="387" t="s">
        <v>277</v>
      </c>
      <c r="I31" s="407" t="s">
        <v>1</v>
      </c>
      <c r="J31" s="166" t="s">
        <v>277</v>
      </c>
      <c r="K31" s="74" t="s">
        <v>1</v>
      </c>
      <c r="L31" s="166" t="s">
        <v>277</v>
      </c>
      <c r="M31" s="73" t="s">
        <v>1</v>
      </c>
      <c r="N31" s="166" t="s">
        <v>277</v>
      </c>
      <c r="O31" s="146" t="s">
        <v>1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95" customHeight="1">
      <c r="A32" s="354" t="s">
        <v>86</v>
      </c>
      <c r="B32" s="46" t="s">
        <v>46</v>
      </c>
      <c r="C32" s="47"/>
      <c r="D32" s="47"/>
      <c r="E32" s="16" t="s">
        <v>37</v>
      </c>
      <c r="F32" s="384">
        <v>897</v>
      </c>
      <c r="G32" s="298">
        <v>1070</v>
      </c>
      <c r="H32" s="279"/>
      <c r="I32" s="279">
        <v>85</v>
      </c>
      <c r="J32" s="107"/>
      <c r="K32" s="109"/>
      <c r="L32" s="128"/>
      <c r="M32" s="129"/>
      <c r="N32" s="107"/>
      <c r="O32" s="147"/>
      <c r="P32" s="129"/>
      <c r="Q32" s="129"/>
      <c r="R32" s="129"/>
      <c r="S32" s="129"/>
      <c r="T32" s="140"/>
      <c r="U32" s="140"/>
      <c r="V32" s="129"/>
      <c r="W32" s="129"/>
      <c r="X32" s="140"/>
      <c r="Y32" s="140"/>
    </row>
    <row r="33" spans="1:25" ht="15.95" customHeight="1">
      <c r="A33" s="359"/>
      <c r="B33" s="14"/>
      <c r="C33" s="49" t="s">
        <v>66</v>
      </c>
      <c r="D33" s="67"/>
      <c r="E33" s="102"/>
      <c r="F33" s="382">
        <v>792</v>
      </c>
      <c r="G33" s="316">
        <v>972</v>
      </c>
      <c r="H33" s="282"/>
      <c r="I33" s="282">
        <v>20</v>
      </c>
      <c r="J33" s="120"/>
      <c r="K33" s="123"/>
      <c r="L33" s="120"/>
      <c r="M33" s="121"/>
      <c r="N33" s="120"/>
      <c r="O33" s="132"/>
      <c r="P33" s="129"/>
      <c r="Q33" s="129"/>
      <c r="R33" s="129"/>
      <c r="S33" s="129"/>
      <c r="T33" s="140"/>
      <c r="U33" s="140"/>
      <c r="V33" s="129"/>
      <c r="W33" s="129"/>
      <c r="X33" s="140"/>
      <c r="Y33" s="140"/>
    </row>
    <row r="34" spans="1:25" ht="15.95" customHeight="1">
      <c r="A34" s="359"/>
      <c r="B34" s="14"/>
      <c r="C34" s="12"/>
      <c r="D34" s="60" t="s">
        <v>67</v>
      </c>
      <c r="E34" s="96"/>
      <c r="F34" s="256">
        <v>792</v>
      </c>
      <c r="G34" s="257">
        <v>972</v>
      </c>
      <c r="H34" s="280"/>
      <c r="I34" s="280">
        <v>20</v>
      </c>
      <c r="J34" s="110"/>
      <c r="K34" s="113"/>
      <c r="L34" s="110"/>
      <c r="M34" s="111"/>
      <c r="N34" s="110"/>
      <c r="O34" s="143"/>
      <c r="P34" s="129"/>
      <c r="Q34" s="129"/>
      <c r="R34" s="129"/>
      <c r="S34" s="129"/>
      <c r="T34" s="140"/>
      <c r="U34" s="140"/>
      <c r="V34" s="129"/>
      <c r="W34" s="129"/>
      <c r="X34" s="140"/>
      <c r="Y34" s="140"/>
    </row>
    <row r="35" spans="1:25" ht="15.95" customHeight="1">
      <c r="A35" s="359"/>
      <c r="B35" s="11"/>
      <c r="C35" s="30" t="s">
        <v>68</v>
      </c>
      <c r="D35" s="66"/>
      <c r="E35" s="103"/>
      <c r="F35" s="381">
        <v>105</v>
      </c>
      <c r="G35" s="317">
        <v>98</v>
      </c>
      <c r="H35" s="281"/>
      <c r="I35" s="281">
        <v>65</v>
      </c>
      <c r="J35" s="137"/>
      <c r="K35" s="138"/>
      <c r="L35" s="116"/>
      <c r="M35" s="117"/>
      <c r="N35" s="116"/>
      <c r="O35" s="142"/>
      <c r="P35" s="129"/>
      <c r="Q35" s="129"/>
      <c r="R35" s="129"/>
      <c r="S35" s="129"/>
      <c r="T35" s="140"/>
      <c r="U35" s="140"/>
      <c r="V35" s="129"/>
      <c r="W35" s="129"/>
      <c r="X35" s="140"/>
      <c r="Y35" s="140"/>
    </row>
    <row r="36" spans="1:25" ht="15.95" customHeight="1">
      <c r="A36" s="359"/>
      <c r="B36" s="65" t="s">
        <v>49</v>
      </c>
      <c r="C36" s="68"/>
      <c r="D36" s="68"/>
      <c r="E36" s="16" t="s">
        <v>38</v>
      </c>
      <c r="F36" s="384">
        <v>902</v>
      </c>
      <c r="G36" s="298">
        <v>843</v>
      </c>
      <c r="H36" s="285"/>
      <c r="I36" s="285">
        <v>172</v>
      </c>
      <c r="J36" s="128"/>
      <c r="K36" s="131"/>
      <c r="L36" s="128"/>
      <c r="M36" s="129"/>
      <c r="N36" s="128"/>
      <c r="O36" s="148"/>
      <c r="P36" s="129"/>
      <c r="Q36" s="129"/>
      <c r="R36" s="129"/>
      <c r="S36" s="129"/>
      <c r="T36" s="129"/>
      <c r="U36" s="129"/>
      <c r="V36" s="129"/>
      <c r="W36" s="129"/>
      <c r="X36" s="140"/>
      <c r="Y36" s="140"/>
    </row>
    <row r="37" spans="1:25" ht="15.95" customHeight="1">
      <c r="A37" s="359"/>
      <c r="B37" s="14"/>
      <c r="C37" s="60" t="s">
        <v>69</v>
      </c>
      <c r="D37" s="52"/>
      <c r="E37" s="96"/>
      <c r="F37" s="256">
        <v>822</v>
      </c>
      <c r="G37" s="257">
        <v>749</v>
      </c>
      <c r="H37" s="280"/>
      <c r="I37" s="280">
        <v>159</v>
      </c>
      <c r="J37" s="110"/>
      <c r="K37" s="113"/>
      <c r="L37" s="110"/>
      <c r="M37" s="111"/>
      <c r="N37" s="110"/>
      <c r="O37" s="143"/>
      <c r="P37" s="129"/>
      <c r="Q37" s="129"/>
      <c r="R37" s="129"/>
      <c r="S37" s="129"/>
      <c r="T37" s="129"/>
      <c r="U37" s="129"/>
      <c r="V37" s="129"/>
      <c r="W37" s="129"/>
      <c r="X37" s="140"/>
      <c r="Y37" s="140"/>
    </row>
    <row r="38" spans="1:25" ht="15.95" customHeight="1">
      <c r="A38" s="359"/>
      <c r="B38" s="11"/>
      <c r="C38" s="60" t="s">
        <v>70</v>
      </c>
      <c r="D38" s="52"/>
      <c r="E38" s="96"/>
      <c r="F38" s="256">
        <v>79</v>
      </c>
      <c r="G38" s="257">
        <v>94</v>
      </c>
      <c r="H38" s="280"/>
      <c r="I38" s="280">
        <v>13</v>
      </c>
      <c r="J38" s="110"/>
      <c r="K38" s="138"/>
      <c r="L38" s="110"/>
      <c r="M38" s="111"/>
      <c r="N38" s="110"/>
      <c r="O38" s="143"/>
      <c r="P38" s="129"/>
      <c r="Q38" s="129"/>
      <c r="R38" s="140"/>
      <c r="S38" s="140"/>
      <c r="T38" s="129"/>
      <c r="U38" s="129"/>
      <c r="V38" s="129"/>
      <c r="W38" s="129"/>
      <c r="X38" s="140"/>
      <c r="Y38" s="140"/>
    </row>
    <row r="39" spans="1:25" ht="15.95" customHeight="1">
      <c r="A39" s="360"/>
      <c r="B39" s="6" t="s">
        <v>71</v>
      </c>
      <c r="C39" s="7"/>
      <c r="D39" s="7"/>
      <c r="E39" s="104" t="s">
        <v>98</v>
      </c>
      <c r="F39" s="284">
        <f t="shared" ref="F39" si="13">F32-F36</f>
        <v>-5</v>
      </c>
      <c r="G39" s="299">
        <f t="shared" ref="F39:O39" si="14">G32-G36</f>
        <v>227</v>
      </c>
      <c r="H39" s="284">
        <f t="shared" si="14"/>
        <v>0</v>
      </c>
      <c r="I39" s="284">
        <f t="shared" si="14"/>
        <v>-87</v>
      </c>
      <c r="J39" s="155">
        <f t="shared" si="14"/>
        <v>0</v>
      </c>
      <c r="K39" s="144">
        <f t="shared" si="14"/>
        <v>0</v>
      </c>
      <c r="L39" s="155">
        <f t="shared" si="14"/>
        <v>0</v>
      </c>
      <c r="M39" s="144">
        <f t="shared" si="14"/>
        <v>0</v>
      </c>
      <c r="N39" s="155">
        <f t="shared" si="14"/>
        <v>0</v>
      </c>
      <c r="O39" s="144">
        <f t="shared" si="14"/>
        <v>0</v>
      </c>
      <c r="P39" s="129"/>
      <c r="Q39" s="129"/>
      <c r="R39" s="129"/>
      <c r="S39" s="129"/>
      <c r="T39" s="129"/>
      <c r="U39" s="129"/>
      <c r="V39" s="129"/>
      <c r="W39" s="129"/>
      <c r="X39" s="140"/>
      <c r="Y39" s="140"/>
    </row>
    <row r="40" spans="1:25" ht="15.95" customHeight="1">
      <c r="A40" s="354" t="s">
        <v>87</v>
      </c>
      <c r="B40" s="65" t="s">
        <v>72</v>
      </c>
      <c r="C40" s="68"/>
      <c r="D40" s="68"/>
      <c r="E40" s="16" t="s">
        <v>40</v>
      </c>
      <c r="F40" s="384">
        <v>667</v>
      </c>
      <c r="G40" s="298">
        <v>698</v>
      </c>
      <c r="H40" s="285"/>
      <c r="I40" s="285">
        <v>449</v>
      </c>
      <c r="J40" s="128"/>
      <c r="K40" s="131"/>
      <c r="L40" s="128"/>
      <c r="M40" s="129"/>
      <c r="N40" s="128"/>
      <c r="O40" s="148"/>
      <c r="P40" s="129"/>
      <c r="Q40" s="129"/>
      <c r="R40" s="129"/>
      <c r="S40" s="129"/>
      <c r="T40" s="140"/>
      <c r="U40" s="140"/>
      <c r="V40" s="140"/>
      <c r="W40" s="140"/>
      <c r="X40" s="129"/>
      <c r="Y40" s="129"/>
    </row>
    <row r="41" spans="1:25" ht="15.95" customHeight="1">
      <c r="A41" s="363"/>
      <c r="B41" s="11"/>
      <c r="C41" s="60" t="s">
        <v>73</v>
      </c>
      <c r="D41" s="52"/>
      <c r="E41" s="96"/>
      <c r="F41" s="408" t="s">
        <v>293</v>
      </c>
      <c r="G41" s="300" t="s">
        <v>291</v>
      </c>
      <c r="H41" s="286"/>
      <c r="I41" s="286">
        <v>278</v>
      </c>
      <c r="J41" s="110"/>
      <c r="K41" s="113"/>
      <c r="L41" s="110"/>
      <c r="M41" s="111"/>
      <c r="N41" s="110"/>
      <c r="O41" s="143"/>
      <c r="P41" s="140"/>
      <c r="Q41" s="140"/>
      <c r="R41" s="140"/>
      <c r="S41" s="140"/>
      <c r="T41" s="140"/>
      <c r="U41" s="140"/>
      <c r="V41" s="140"/>
      <c r="W41" s="140"/>
      <c r="X41" s="129"/>
      <c r="Y41" s="129"/>
    </row>
    <row r="42" spans="1:25" ht="15.95" customHeight="1">
      <c r="A42" s="363"/>
      <c r="B42" s="65" t="s">
        <v>60</v>
      </c>
      <c r="C42" s="68"/>
      <c r="D42" s="68"/>
      <c r="E42" s="16" t="s">
        <v>41</v>
      </c>
      <c r="F42" s="384">
        <v>667</v>
      </c>
      <c r="G42" s="298">
        <v>921</v>
      </c>
      <c r="H42" s="285"/>
      <c r="I42" s="285">
        <v>413</v>
      </c>
      <c r="J42" s="128"/>
      <c r="K42" s="131"/>
      <c r="L42" s="128"/>
      <c r="M42" s="129"/>
      <c r="N42" s="128"/>
      <c r="O42" s="148"/>
      <c r="P42" s="129"/>
      <c r="Q42" s="129"/>
      <c r="R42" s="129"/>
      <c r="S42" s="129"/>
      <c r="T42" s="140"/>
      <c r="U42" s="140"/>
      <c r="V42" s="129"/>
      <c r="W42" s="129"/>
      <c r="X42" s="129"/>
      <c r="Y42" s="129"/>
    </row>
    <row r="43" spans="1:25" ht="15.95" customHeight="1">
      <c r="A43" s="363"/>
      <c r="B43" s="11"/>
      <c r="C43" s="60" t="s">
        <v>74</v>
      </c>
      <c r="D43" s="52"/>
      <c r="E43" s="96"/>
      <c r="F43" s="256">
        <v>667</v>
      </c>
      <c r="G43" s="257">
        <v>921</v>
      </c>
      <c r="H43" s="280"/>
      <c r="I43" s="280">
        <v>13</v>
      </c>
      <c r="J43" s="137"/>
      <c r="K43" s="138"/>
      <c r="L43" s="110"/>
      <c r="M43" s="111"/>
      <c r="N43" s="110"/>
      <c r="O43" s="143"/>
      <c r="P43" s="129"/>
      <c r="Q43" s="129"/>
      <c r="R43" s="140"/>
      <c r="S43" s="129"/>
      <c r="T43" s="140"/>
      <c r="U43" s="140"/>
      <c r="V43" s="129"/>
      <c r="W43" s="129"/>
      <c r="X43" s="140"/>
      <c r="Y43" s="140"/>
    </row>
    <row r="44" spans="1:25" ht="15.95" customHeight="1">
      <c r="A44" s="364"/>
      <c r="B44" s="58" t="s">
        <v>71</v>
      </c>
      <c r="C44" s="36"/>
      <c r="D44" s="36"/>
      <c r="E44" s="104" t="s">
        <v>99</v>
      </c>
      <c r="F44" s="283">
        <f t="shared" ref="F44" si="15">F40-F42</f>
        <v>0</v>
      </c>
      <c r="G44" s="301">
        <f t="shared" ref="F44:O44" si="16">G40-G42</f>
        <v>-223</v>
      </c>
      <c r="H44" s="283">
        <f t="shared" si="16"/>
        <v>0</v>
      </c>
      <c r="I44" s="283">
        <f t="shared" si="16"/>
        <v>36</v>
      </c>
      <c r="J44" s="154">
        <f t="shared" si="16"/>
        <v>0</v>
      </c>
      <c r="K44" s="156">
        <f t="shared" si="16"/>
        <v>0</v>
      </c>
      <c r="L44" s="154">
        <f t="shared" si="16"/>
        <v>0</v>
      </c>
      <c r="M44" s="156">
        <f t="shared" si="16"/>
        <v>0</v>
      </c>
      <c r="N44" s="154">
        <f t="shared" si="16"/>
        <v>0</v>
      </c>
      <c r="O44" s="156">
        <f t="shared" si="16"/>
        <v>0</v>
      </c>
      <c r="P44" s="140"/>
      <c r="Q44" s="140"/>
      <c r="R44" s="129"/>
      <c r="S44" s="129"/>
      <c r="T44" s="140"/>
      <c r="U44" s="140"/>
      <c r="V44" s="129"/>
      <c r="W44" s="129"/>
      <c r="X44" s="129"/>
      <c r="Y44" s="129"/>
    </row>
    <row r="45" spans="1:25" ht="15.95" customHeight="1">
      <c r="A45" s="339" t="s">
        <v>79</v>
      </c>
      <c r="B45" s="19" t="s">
        <v>75</v>
      </c>
      <c r="C45" s="9"/>
      <c r="D45" s="9"/>
      <c r="E45" s="105" t="s">
        <v>100</v>
      </c>
      <c r="F45" s="287">
        <f t="shared" ref="F45" si="17">F39+F44</f>
        <v>-5</v>
      </c>
      <c r="G45" s="302">
        <f t="shared" ref="F45:O45" si="18">G39+G44</f>
        <v>4</v>
      </c>
      <c r="H45" s="287">
        <f t="shared" si="18"/>
        <v>0</v>
      </c>
      <c r="I45" s="287">
        <f t="shared" si="18"/>
        <v>-51</v>
      </c>
      <c r="J45" s="157">
        <f t="shared" si="18"/>
        <v>0</v>
      </c>
      <c r="K45" s="145">
        <f t="shared" si="18"/>
        <v>0</v>
      </c>
      <c r="L45" s="157">
        <f t="shared" si="18"/>
        <v>0</v>
      </c>
      <c r="M45" s="145">
        <f t="shared" si="18"/>
        <v>0</v>
      </c>
      <c r="N45" s="157">
        <f t="shared" si="18"/>
        <v>0</v>
      </c>
      <c r="O45" s="145">
        <f t="shared" si="18"/>
        <v>0</v>
      </c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5.95" customHeight="1">
      <c r="A46" s="340"/>
      <c r="B46" s="51" t="s">
        <v>76</v>
      </c>
      <c r="C46" s="52"/>
      <c r="D46" s="52"/>
      <c r="E46" s="52"/>
      <c r="F46" s="408" t="s">
        <v>293</v>
      </c>
      <c r="G46" s="300" t="s">
        <v>292</v>
      </c>
      <c r="H46" s="286"/>
      <c r="I46" s="303" t="s">
        <v>286</v>
      </c>
      <c r="J46" s="137"/>
      <c r="K46" s="138"/>
      <c r="L46" s="110"/>
      <c r="M46" s="111"/>
      <c r="N46" s="137"/>
      <c r="O46" s="124"/>
      <c r="P46" s="140"/>
      <c r="Q46" s="140"/>
      <c r="R46" s="140"/>
      <c r="S46" s="140"/>
      <c r="T46" s="140"/>
      <c r="U46" s="140"/>
      <c r="V46" s="140"/>
      <c r="W46" s="140"/>
      <c r="X46" s="140"/>
      <c r="Y46" s="140"/>
    </row>
    <row r="47" spans="1:25" ht="15.95" customHeight="1">
      <c r="A47" s="340"/>
      <c r="B47" s="51" t="s">
        <v>77</v>
      </c>
      <c r="C47" s="52"/>
      <c r="D47" s="52"/>
      <c r="E47" s="52"/>
      <c r="F47" s="256">
        <v>-2</v>
      </c>
      <c r="G47" s="257">
        <v>7</v>
      </c>
      <c r="H47" s="280"/>
      <c r="I47" s="304" t="s">
        <v>286</v>
      </c>
      <c r="J47" s="110"/>
      <c r="K47" s="113"/>
      <c r="L47" s="110"/>
      <c r="M47" s="111"/>
      <c r="N47" s="110"/>
      <c r="O47" s="143"/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1:25" ht="15.95" customHeight="1">
      <c r="A48" s="341"/>
      <c r="B48" s="58" t="s">
        <v>78</v>
      </c>
      <c r="C48" s="36"/>
      <c r="D48" s="36"/>
      <c r="E48" s="36"/>
      <c r="F48" s="284">
        <v>-2</v>
      </c>
      <c r="G48" s="299">
        <v>36</v>
      </c>
      <c r="H48" s="409"/>
      <c r="I48" s="305" t="s">
        <v>286</v>
      </c>
      <c r="J48" s="133"/>
      <c r="K48" s="136"/>
      <c r="L48" s="133"/>
      <c r="M48" s="134"/>
      <c r="N48" s="133"/>
      <c r="O48" s="144"/>
      <c r="P48" s="129"/>
      <c r="Q48" s="129"/>
      <c r="R48" s="129"/>
      <c r="S48" s="129"/>
      <c r="T48" s="129"/>
      <c r="U48" s="129"/>
      <c r="V48" s="129"/>
      <c r="W48" s="129"/>
      <c r="X48" s="129"/>
      <c r="Y48" s="129"/>
    </row>
    <row r="49" spans="1:16" ht="15.95" customHeight="1">
      <c r="A49" s="26" t="s">
        <v>83</v>
      </c>
      <c r="O49" s="14"/>
      <c r="P49" s="14"/>
    </row>
    <row r="50" spans="1:16" ht="15.95" customHeight="1">
      <c r="A50" s="26"/>
      <c r="O50" s="14"/>
      <c r="P50" s="14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orientation="portrait" verticalDpi="0" r:id="rId1"/>
  <headerFooter alignWithMargins="0">
    <oddHeader>&amp;R&amp;"明朝,斜体"&amp;9指定都市－2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H9" activePane="bottomRight" state="frozen"/>
      <selection activeCell="G46" sqref="G46"/>
      <selection pane="topRight" activeCell="G46" sqref="G46"/>
      <selection pane="bottomLeft" activeCell="G46" sqref="G46"/>
      <selection pane="bottomRight" activeCell="M12" sqref="M1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31" t="s">
        <v>0</v>
      </c>
      <c r="B1" s="331"/>
      <c r="C1" s="331"/>
      <c r="D1" s="331"/>
      <c r="E1" s="75" t="s">
        <v>287</v>
      </c>
      <c r="F1" s="2"/>
      <c r="AA1" s="330" t="s">
        <v>129</v>
      </c>
      <c r="AB1" s="330"/>
    </row>
    <row r="2" spans="1:38">
      <c r="AA2" s="318" t="s">
        <v>106</v>
      </c>
      <c r="AB2" s="318"/>
      <c r="AC2" s="321" t="s">
        <v>107</v>
      </c>
      <c r="AD2" s="319" t="s">
        <v>108</v>
      </c>
      <c r="AE2" s="328"/>
      <c r="AF2" s="329"/>
      <c r="AG2" s="318" t="s">
        <v>109</v>
      </c>
      <c r="AH2" s="318" t="s">
        <v>110</v>
      </c>
      <c r="AI2" s="318" t="s">
        <v>111</v>
      </c>
      <c r="AJ2" s="318" t="s">
        <v>112</v>
      </c>
      <c r="AK2" s="318" t="s">
        <v>113</v>
      </c>
    </row>
    <row r="3" spans="1:38" ht="14.25">
      <c r="A3" s="21" t="s">
        <v>130</v>
      </c>
      <c r="AA3" s="318"/>
      <c r="AB3" s="318"/>
      <c r="AC3" s="323"/>
      <c r="AD3" s="159"/>
      <c r="AE3" s="158" t="s">
        <v>126</v>
      </c>
      <c r="AF3" s="158" t="s">
        <v>127</v>
      </c>
      <c r="AG3" s="318"/>
      <c r="AH3" s="318"/>
      <c r="AI3" s="318"/>
      <c r="AJ3" s="318"/>
      <c r="AK3" s="318"/>
    </row>
    <row r="4" spans="1:38">
      <c r="AA4" s="160" t="str">
        <f>E1</f>
        <v>相模原市</v>
      </c>
      <c r="AB4" s="160" t="s">
        <v>131</v>
      </c>
      <c r="AC4" s="161">
        <f>SUM(F22)</f>
        <v>297262</v>
      </c>
      <c r="AD4" s="161">
        <f>F9</f>
        <v>127892</v>
      </c>
      <c r="AE4" s="161">
        <f>F10</f>
        <v>65251</v>
      </c>
      <c r="AF4" s="161">
        <f>F13</f>
        <v>45180</v>
      </c>
      <c r="AG4" s="161">
        <f>F14</f>
        <v>1725</v>
      </c>
      <c r="AH4" s="161">
        <f>F15</f>
        <v>13757</v>
      </c>
      <c r="AI4" s="161">
        <f>F17</f>
        <v>54545</v>
      </c>
      <c r="AJ4" s="161">
        <f>F20</f>
        <v>29191</v>
      </c>
      <c r="AK4" s="161">
        <f>F21</f>
        <v>48492</v>
      </c>
      <c r="AL4" s="162"/>
    </row>
    <row r="5" spans="1:38" ht="14.25">
      <c r="A5" s="20" t="s">
        <v>279</v>
      </c>
      <c r="E5" s="3"/>
      <c r="AA5" s="160" t="str">
        <f>E1</f>
        <v>相模原市</v>
      </c>
      <c r="AB5" s="160" t="s">
        <v>115</v>
      </c>
      <c r="AC5" s="163"/>
      <c r="AD5" s="163">
        <f>G9</f>
        <v>43.023326224004414</v>
      </c>
      <c r="AE5" s="163">
        <f>G10</f>
        <v>21.950669779521096</v>
      </c>
      <c r="AF5" s="163">
        <f>G13</f>
        <v>15.198713592722918</v>
      </c>
      <c r="AG5" s="163">
        <f>G14</f>
        <v>0.58029616970887632</v>
      </c>
      <c r="AH5" s="163">
        <f>G15</f>
        <v>4.6279040038753694</v>
      </c>
      <c r="AI5" s="163">
        <f>G17</f>
        <v>18.349133087982992</v>
      </c>
      <c r="AJ5" s="163">
        <f>G20</f>
        <v>9.8199568057807589</v>
      </c>
      <c r="AK5" s="163">
        <f>G21</f>
        <v>16.312882238563962</v>
      </c>
    </row>
    <row r="6" spans="1:38" ht="14.25">
      <c r="A6" s="3"/>
      <c r="G6" s="335" t="s">
        <v>132</v>
      </c>
      <c r="H6" s="336"/>
      <c r="I6" s="336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AA6" s="160" t="str">
        <f>E1</f>
        <v>相模原市</v>
      </c>
      <c r="AB6" s="160" t="s">
        <v>116</v>
      </c>
      <c r="AC6" s="163">
        <f>SUM(I22)</f>
        <v>1.607538992134927</v>
      </c>
      <c r="AD6" s="163">
        <f>I9</f>
        <v>11.842588543944021</v>
      </c>
      <c r="AE6" s="163">
        <f>I10</f>
        <v>25.581708654900972</v>
      </c>
      <c r="AF6" s="163">
        <f>I13</f>
        <v>0</v>
      </c>
      <c r="AG6" s="163">
        <f>I14</f>
        <v>1.4109347442680775</v>
      </c>
      <c r="AH6" s="163">
        <f>I15</f>
        <v>1.3033873343151647</v>
      </c>
      <c r="AI6" s="163">
        <f>I17</f>
        <v>0.83932632045997657</v>
      </c>
      <c r="AJ6" s="163">
        <f>I20</f>
        <v>6.2031579713308638</v>
      </c>
      <c r="AK6" s="163">
        <f>I21</f>
        <v>-21.018942293597409</v>
      </c>
    </row>
    <row r="7" spans="1:38" ht="27" customHeight="1">
      <c r="A7" s="18"/>
      <c r="B7" s="5"/>
      <c r="C7" s="5"/>
      <c r="D7" s="5"/>
      <c r="E7" s="22"/>
      <c r="F7" s="61" t="s">
        <v>280</v>
      </c>
      <c r="G7" s="62"/>
      <c r="H7" s="267" t="s">
        <v>1</v>
      </c>
      <c r="I7" s="169" t="s">
        <v>21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38" ht="17.100000000000001" customHeight="1">
      <c r="A8" s="6"/>
      <c r="B8" s="7"/>
      <c r="C8" s="7"/>
      <c r="D8" s="7"/>
      <c r="E8" s="23"/>
      <c r="F8" s="27" t="s">
        <v>133</v>
      </c>
      <c r="G8" s="28" t="s">
        <v>2</v>
      </c>
      <c r="H8" s="268"/>
      <c r="I8" s="17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</row>
    <row r="9" spans="1:38" ht="18" customHeight="1">
      <c r="A9" s="332" t="s">
        <v>80</v>
      </c>
      <c r="B9" s="332" t="s">
        <v>81</v>
      </c>
      <c r="C9" s="46" t="s">
        <v>3</v>
      </c>
      <c r="D9" s="47"/>
      <c r="E9" s="48"/>
      <c r="F9" s="76">
        <v>127892</v>
      </c>
      <c r="G9" s="77">
        <f t="shared" ref="G9:G22" si="0">F9/$F$22*100</f>
        <v>43.023326224004414</v>
      </c>
      <c r="H9" s="76">
        <v>114350</v>
      </c>
      <c r="I9" s="269">
        <f t="shared" ref="I9:I40" si="1">(F9/H9-1)*100</f>
        <v>11.842588543944021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AA9" s="325" t="s">
        <v>129</v>
      </c>
      <c r="AB9" s="326"/>
      <c r="AC9" s="327" t="s">
        <v>117</v>
      </c>
    </row>
    <row r="10" spans="1:38" ht="18" customHeight="1">
      <c r="A10" s="333"/>
      <c r="B10" s="333"/>
      <c r="C10" s="8"/>
      <c r="D10" s="49" t="s">
        <v>22</v>
      </c>
      <c r="E10" s="29"/>
      <c r="F10" s="79">
        <v>65251</v>
      </c>
      <c r="G10" s="80">
        <f t="shared" si="0"/>
        <v>21.950669779521096</v>
      </c>
      <c r="H10" s="278">
        <v>51959</v>
      </c>
      <c r="I10" s="270">
        <f t="shared" si="1"/>
        <v>25.581708654900972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AA10" s="318" t="s">
        <v>106</v>
      </c>
      <c r="AB10" s="318"/>
      <c r="AC10" s="327"/>
      <c r="AD10" s="319" t="s">
        <v>118</v>
      </c>
      <c r="AE10" s="328"/>
      <c r="AF10" s="329"/>
      <c r="AG10" s="319" t="s">
        <v>119</v>
      </c>
      <c r="AH10" s="324"/>
      <c r="AI10" s="320"/>
      <c r="AJ10" s="319" t="s">
        <v>120</v>
      </c>
      <c r="AK10" s="320"/>
    </row>
    <row r="11" spans="1:38" ht="18" customHeight="1">
      <c r="A11" s="333"/>
      <c r="B11" s="333"/>
      <c r="C11" s="33"/>
      <c r="D11" s="34"/>
      <c r="E11" s="32" t="s">
        <v>23</v>
      </c>
      <c r="F11" s="82">
        <v>56536</v>
      </c>
      <c r="G11" s="83">
        <f t="shared" si="0"/>
        <v>19.018912609078857</v>
      </c>
      <c r="H11" s="82">
        <v>43109</v>
      </c>
      <c r="I11" s="271">
        <f t="shared" si="1"/>
        <v>31.14662831427313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AA11" s="318"/>
      <c r="AB11" s="318"/>
      <c r="AC11" s="325"/>
      <c r="AD11" s="159"/>
      <c r="AE11" s="158" t="s">
        <v>121</v>
      </c>
      <c r="AF11" s="158" t="s">
        <v>122</v>
      </c>
      <c r="AG11" s="159"/>
      <c r="AH11" s="158" t="s">
        <v>123</v>
      </c>
      <c r="AI11" s="158" t="s">
        <v>124</v>
      </c>
      <c r="AJ11" s="159"/>
      <c r="AK11" s="164" t="s">
        <v>125</v>
      </c>
    </row>
    <row r="12" spans="1:38" ht="18" customHeight="1">
      <c r="A12" s="333"/>
      <c r="B12" s="333"/>
      <c r="C12" s="33"/>
      <c r="D12" s="35"/>
      <c r="E12" s="32" t="s">
        <v>24</v>
      </c>
      <c r="F12" s="82">
        <v>4900</v>
      </c>
      <c r="G12" s="83">
        <f t="shared" si="0"/>
        <v>1.6483775255498516</v>
      </c>
      <c r="H12" s="82">
        <v>4998</v>
      </c>
      <c r="I12" s="271">
        <f t="shared" si="1"/>
        <v>-1.9607843137254943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AA12" s="160" t="str">
        <f>E1</f>
        <v>相模原市</v>
      </c>
      <c r="AB12" s="160" t="s">
        <v>131</v>
      </c>
      <c r="AC12" s="161">
        <f>F40</f>
        <v>288040</v>
      </c>
      <c r="AD12" s="161">
        <f>F23</f>
        <v>176993</v>
      </c>
      <c r="AE12" s="161">
        <f>F24</f>
        <v>68970</v>
      </c>
      <c r="AF12" s="161">
        <f>F26</f>
        <v>25466</v>
      </c>
      <c r="AG12" s="161">
        <f>F27</f>
        <v>87807</v>
      </c>
      <c r="AH12" s="161">
        <f>F28</f>
        <v>35947</v>
      </c>
      <c r="AI12" s="161">
        <f>F32</f>
        <v>2199</v>
      </c>
      <c r="AJ12" s="161">
        <f>F34</f>
        <v>23240</v>
      </c>
      <c r="AK12" s="161">
        <f>F35</f>
        <v>22770</v>
      </c>
      <c r="AL12" s="165"/>
    </row>
    <row r="13" spans="1:38" ht="18" customHeight="1">
      <c r="A13" s="333"/>
      <c r="B13" s="333"/>
      <c r="C13" s="11"/>
      <c r="D13" s="30" t="s">
        <v>25</v>
      </c>
      <c r="E13" s="31"/>
      <c r="F13" s="85">
        <v>45180</v>
      </c>
      <c r="G13" s="86">
        <f t="shared" si="0"/>
        <v>15.198713592722918</v>
      </c>
      <c r="H13" s="85">
        <v>45180</v>
      </c>
      <c r="I13" s="272">
        <f t="shared" si="1"/>
        <v>0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AA13" s="160" t="str">
        <f>E1</f>
        <v>相模原市</v>
      </c>
      <c r="AB13" s="160" t="s">
        <v>115</v>
      </c>
      <c r="AC13" s="163"/>
      <c r="AD13" s="163">
        <f>G23</f>
        <v>61.44736842105263</v>
      </c>
      <c r="AE13" s="163">
        <f>G24</f>
        <v>23.944591029023744</v>
      </c>
      <c r="AF13" s="163">
        <f>G26</f>
        <v>8.8411331759477854</v>
      </c>
      <c r="AG13" s="163">
        <f>G27</f>
        <v>30.484307735036804</v>
      </c>
      <c r="AH13" s="163">
        <f>G28</f>
        <v>12.479863907790586</v>
      </c>
      <c r="AI13" s="163">
        <f>G32</f>
        <v>0.76343563393973057</v>
      </c>
      <c r="AJ13" s="163">
        <f>G34</f>
        <v>8.0683238439105676</v>
      </c>
      <c r="AK13" s="163">
        <f>G35</f>
        <v>7.9051520622135811</v>
      </c>
    </row>
    <row r="14" spans="1:38" ht="18" customHeight="1">
      <c r="A14" s="333"/>
      <c r="B14" s="333"/>
      <c r="C14" s="51" t="s">
        <v>4</v>
      </c>
      <c r="D14" s="52"/>
      <c r="E14" s="53"/>
      <c r="F14" s="82">
        <v>1725</v>
      </c>
      <c r="G14" s="83">
        <f t="shared" si="0"/>
        <v>0.58029616970887632</v>
      </c>
      <c r="H14" s="82">
        <v>1701</v>
      </c>
      <c r="I14" s="271">
        <f t="shared" si="1"/>
        <v>1.4109347442680775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AA14" s="160" t="str">
        <f>E1</f>
        <v>相模原市</v>
      </c>
      <c r="AB14" s="160" t="s">
        <v>116</v>
      </c>
      <c r="AC14" s="163">
        <f>I40</f>
        <v>1.5842114915287642</v>
      </c>
      <c r="AD14" s="163">
        <f>I23</f>
        <v>1.0228252121848636</v>
      </c>
      <c r="AE14" s="163">
        <f>I24</f>
        <v>-1.1126086083789732</v>
      </c>
      <c r="AF14" s="163">
        <f>I26</f>
        <v>0.21644169847703232</v>
      </c>
      <c r="AG14" s="163">
        <f>I27</f>
        <v>-1.2616806665991964</v>
      </c>
      <c r="AH14" s="163">
        <f>I28</f>
        <v>2.8261677965616849</v>
      </c>
      <c r="AI14" s="163">
        <f>I32</f>
        <v>40.690978886756234</v>
      </c>
      <c r="AJ14" s="163">
        <f>I34</f>
        <v>19.682768565248733</v>
      </c>
      <c r="AK14" s="163">
        <f>I35</f>
        <v>18.175212788042352</v>
      </c>
    </row>
    <row r="15" spans="1:38" ht="18" customHeight="1">
      <c r="A15" s="333"/>
      <c r="B15" s="333"/>
      <c r="C15" s="51" t="s">
        <v>5</v>
      </c>
      <c r="D15" s="52"/>
      <c r="E15" s="53"/>
      <c r="F15" s="82">
        <v>13757</v>
      </c>
      <c r="G15" s="83">
        <f t="shared" si="0"/>
        <v>4.6279040038753694</v>
      </c>
      <c r="H15" s="82">
        <v>13580</v>
      </c>
      <c r="I15" s="271">
        <f t="shared" si="1"/>
        <v>1.3033873343151647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</row>
    <row r="16" spans="1:38" ht="18" customHeight="1">
      <c r="A16" s="333"/>
      <c r="B16" s="333"/>
      <c r="C16" s="51" t="s">
        <v>26</v>
      </c>
      <c r="D16" s="52"/>
      <c r="E16" s="53"/>
      <c r="F16" s="82">
        <f>3591+1900</f>
        <v>5491</v>
      </c>
      <c r="G16" s="83">
        <f t="shared" si="0"/>
        <v>1.8471920393457624</v>
      </c>
      <c r="H16" s="82">
        <f>3561+1902</f>
        <v>5463</v>
      </c>
      <c r="I16" s="271">
        <f t="shared" si="1"/>
        <v>0.51253889804137032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</row>
    <row r="17" spans="1:25" ht="18" customHeight="1">
      <c r="A17" s="333"/>
      <c r="B17" s="333"/>
      <c r="C17" s="51" t="s">
        <v>6</v>
      </c>
      <c r="D17" s="52"/>
      <c r="E17" s="53"/>
      <c r="F17" s="82">
        <v>54545</v>
      </c>
      <c r="G17" s="83">
        <f t="shared" si="0"/>
        <v>18.349133087982992</v>
      </c>
      <c r="H17" s="82">
        <v>54091</v>
      </c>
      <c r="I17" s="271">
        <f t="shared" si="1"/>
        <v>0.83932632045997657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</row>
    <row r="18" spans="1:25" ht="18" customHeight="1">
      <c r="A18" s="333"/>
      <c r="B18" s="333"/>
      <c r="C18" s="51" t="s">
        <v>27</v>
      </c>
      <c r="D18" s="52"/>
      <c r="E18" s="53"/>
      <c r="F18" s="82">
        <v>15301</v>
      </c>
      <c r="G18" s="83">
        <f t="shared" si="0"/>
        <v>5.1473111262118936</v>
      </c>
      <c r="H18" s="82">
        <v>14178</v>
      </c>
      <c r="I18" s="271">
        <f t="shared" si="1"/>
        <v>7.9207222457328363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</row>
    <row r="19" spans="1:25" ht="18" customHeight="1">
      <c r="A19" s="333"/>
      <c r="B19" s="333"/>
      <c r="C19" s="51" t="s">
        <v>28</v>
      </c>
      <c r="D19" s="52"/>
      <c r="E19" s="53"/>
      <c r="F19" s="82">
        <v>868</v>
      </c>
      <c r="G19" s="83">
        <f t="shared" si="0"/>
        <v>0.2919983045259737</v>
      </c>
      <c r="H19" s="82">
        <v>313</v>
      </c>
      <c r="I19" s="271">
        <f t="shared" si="1"/>
        <v>177.31629392971246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</row>
    <row r="20" spans="1:25" ht="18" customHeight="1">
      <c r="A20" s="333"/>
      <c r="B20" s="333"/>
      <c r="C20" s="51" t="s">
        <v>7</v>
      </c>
      <c r="D20" s="52"/>
      <c r="E20" s="53"/>
      <c r="F20" s="82">
        <v>29191</v>
      </c>
      <c r="G20" s="83">
        <f t="shared" si="0"/>
        <v>9.8199568057807589</v>
      </c>
      <c r="H20" s="82">
        <v>27486</v>
      </c>
      <c r="I20" s="271">
        <f t="shared" si="1"/>
        <v>6.2031579713308638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25" ht="18" customHeight="1">
      <c r="A21" s="333"/>
      <c r="B21" s="333"/>
      <c r="C21" s="56" t="s">
        <v>8</v>
      </c>
      <c r="D21" s="57"/>
      <c r="E21" s="55"/>
      <c r="F21" s="88">
        <f>297262-F9-F14-F15-F16-F17-F18-F19-F20</f>
        <v>48492</v>
      </c>
      <c r="G21" s="89">
        <f t="shared" si="0"/>
        <v>16.312882238563962</v>
      </c>
      <c r="H21" s="88">
        <f>292559-231162</f>
        <v>61397</v>
      </c>
      <c r="I21" s="273">
        <f t="shared" si="1"/>
        <v>-21.018942293597409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</row>
    <row r="22" spans="1:25" ht="18" customHeight="1">
      <c r="A22" s="333"/>
      <c r="B22" s="334"/>
      <c r="C22" s="58" t="s">
        <v>9</v>
      </c>
      <c r="D22" s="36"/>
      <c r="E22" s="59"/>
      <c r="F22" s="91">
        <f>SUM(F9,F14:F21)</f>
        <v>297262</v>
      </c>
      <c r="G22" s="92">
        <f t="shared" si="0"/>
        <v>100</v>
      </c>
      <c r="H22" s="91">
        <f>SUM(H9,H14:H21)</f>
        <v>292559</v>
      </c>
      <c r="I22" s="274">
        <f t="shared" si="1"/>
        <v>1.607538992134927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</row>
    <row r="23" spans="1:25" ht="18" customHeight="1">
      <c r="A23" s="333"/>
      <c r="B23" s="332" t="s">
        <v>82</v>
      </c>
      <c r="C23" s="4" t="s">
        <v>10</v>
      </c>
      <c r="D23" s="5"/>
      <c r="E23" s="22"/>
      <c r="F23" s="76">
        <v>176993</v>
      </c>
      <c r="G23" s="77">
        <f t="shared" ref="G23:G40" si="2">F23/$F$40*100</f>
        <v>61.44736842105263</v>
      </c>
      <c r="H23" s="76">
        <f>SUM(H24:H26)</f>
        <v>175201</v>
      </c>
      <c r="I23" s="275">
        <f t="shared" si="1"/>
        <v>1.0228252121848636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</row>
    <row r="24" spans="1:25" ht="18" customHeight="1">
      <c r="A24" s="333"/>
      <c r="B24" s="333"/>
      <c r="C24" s="8"/>
      <c r="D24" s="10" t="s">
        <v>11</v>
      </c>
      <c r="E24" s="37"/>
      <c r="F24" s="82">
        <v>68970</v>
      </c>
      <c r="G24" s="83">
        <f t="shared" si="2"/>
        <v>23.944591029023744</v>
      </c>
      <c r="H24" s="82">
        <v>69746</v>
      </c>
      <c r="I24" s="271">
        <f t="shared" si="1"/>
        <v>-1.1126086083789732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25" ht="18" customHeight="1">
      <c r="A25" s="333"/>
      <c r="B25" s="333"/>
      <c r="C25" s="8"/>
      <c r="D25" s="10" t="s">
        <v>29</v>
      </c>
      <c r="E25" s="37"/>
      <c r="F25" s="82">
        <v>82558</v>
      </c>
      <c r="G25" s="83">
        <f t="shared" si="2"/>
        <v>28.661991390084712</v>
      </c>
      <c r="H25" s="82">
        <v>80044</v>
      </c>
      <c r="I25" s="271">
        <f t="shared" si="1"/>
        <v>3.1407725750836946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25" ht="18" customHeight="1">
      <c r="A26" s="333"/>
      <c r="B26" s="333"/>
      <c r="C26" s="11"/>
      <c r="D26" s="10" t="s">
        <v>12</v>
      </c>
      <c r="E26" s="37"/>
      <c r="F26" s="82">
        <v>25466</v>
      </c>
      <c r="G26" s="83">
        <f t="shared" si="2"/>
        <v>8.8411331759477854</v>
      </c>
      <c r="H26" s="82">
        <v>25411</v>
      </c>
      <c r="I26" s="271">
        <f t="shared" si="1"/>
        <v>0.21644169847703232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25" ht="18" customHeight="1">
      <c r="A27" s="333"/>
      <c r="B27" s="333"/>
      <c r="C27" s="8" t="s">
        <v>13</v>
      </c>
      <c r="D27" s="14"/>
      <c r="E27" s="24"/>
      <c r="F27" s="76">
        <f>288040-F23-F34</f>
        <v>87807</v>
      </c>
      <c r="G27" s="77">
        <f t="shared" si="2"/>
        <v>30.484307735036804</v>
      </c>
      <c r="H27" s="76">
        <f>283548-194619</f>
        <v>88929</v>
      </c>
      <c r="I27" s="275">
        <f t="shared" si="1"/>
        <v>-1.2616806665991964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</row>
    <row r="28" spans="1:25" ht="18" customHeight="1">
      <c r="A28" s="333"/>
      <c r="B28" s="333"/>
      <c r="C28" s="8"/>
      <c r="D28" s="10" t="s">
        <v>14</v>
      </c>
      <c r="E28" s="37"/>
      <c r="F28" s="82">
        <v>35947</v>
      </c>
      <c r="G28" s="83">
        <f t="shared" si="2"/>
        <v>12.479863907790586</v>
      </c>
      <c r="H28" s="82">
        <v>34959</v>
      </c>
      <c r="I28" s="271">
        <f t="shared" si="1"/>
        <v>2.8261677965616849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</row>
    <row r="29" spans="1:25" ht="18" customHeight="1">
      <c r="A29" s="333"/>
      <c r="B29" s="333"/>
      <c r="C29" s="8"/>
      <c r="D29" s="10" t="s">
        <v>30</v>
      </c>
      <c r="E29" s="37"/>
      <c r="F29" s="82">
        <v>3896</v>
      </c>
      <c r="G29" s="83">
        <f t="shared" si="2"/>
        <v>1.3525899180669352</v>
      </c>
      <c r="H29" s="82">
        <v>3383</v>
      </c>
      <c r="I29" s="271">
        <f t="shared" si="1"/>
        <v>15.164055571977531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25" ht="18" customHeight="1">
      <c r="A30" s="333"/>
      <c r="B30" s="333"/>
      <c r="C30" s="8"/>
      <c r="D30" s="10" t="s">
        <v>31</v>
      </c>
      <c r="E30" s="37"/>
      <c r="F30" s="82">
        <v>14358</v>
      </c>
      <c r="G30" s="83">
        <f t="shared" si="2"/>
        <v>4.9847243438411333</v>
      </c>
      <c r="H30" s="82">
        <v>15817</v>
      </c>
      <c r="I30" s="271">
        <f t="shared" si="1"/>
        <v>-9.2242523866725712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</row>
    <row r="31" spans="1:25" ht="18" customHeight="1">
      <c r="A31" s="333"/>
      <c r="B31" s="333"/>
      <c r="C31" s="8"/>
      <c r="D31" s="10" t="s">
        <v>32</v>
      </c>
      <c r="E31" s="37"/>
      <c r="F31" s="82">
        <v>21077</v>
      </c>
      <c r="G31" s="83">
        <f t="shared" si="2"/>
        <v>7.317386474100819</v>
      </c>
      <c r="H31" s="82">
        <v>21276</v>
      </c>
      <c r="I31" s="271">
        <f t="shared" si="1"/>
        <v>-0.9353261891333009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</row>
    <row r="32" spans="1:25" ht="18" customHeight="1">
      <c r="A32" s="333"/>
      <c r="B32" s="333"/>
      <c r="C32" s="8"/>
      <c r="D32" s="10" t="s">
        <v>15</v>
      </c>
      <c r="E32" s="37"/>
      <c r="F32" s="82">
        <v>2199</v>
      </c>
      <c r="G32" s="83">
        <f t="shared" si="2"/>
        <v>0.76343563393973057</v>
      </c>
      <c r="H32" s="82">
        <v>1563</v>
      </c>
      <c r="I32" s="271">
        <f t="shared" si="1"/>
        <v>40.690978886756234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ht="18" customHeight="1">
      <c r="A33" s="333"/>
      <c r="B33" s="333"/>
      <c r="C33" s="11"/>
      <c r="D33" s="10" t="s">
        <v>33</v>
      </c>
      <c r="E33" s="37"/>
      <c r="F33" s="82">
        <v>10330</v>
      </c>
      <c r="G33" s="83">
        <f t="shared" si="2"/>
        <v>3.5863074572975973</v>
      </c>
      <c r="H33" s="82">
        <v>11929</v>
      </c>
      <c r="I33" s="271">
        <f t="shared" si="1"/>
        <v>-13.404308827227762</v>
      </c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ht="18" customHeight="1">
      <c r="A34" s="333"/>
      <c r="B34" s="333"/>
      <c r="C34" s="8" t="s">
        <v>16</v>
      </c>
      <c r="D34" s="14"/>
      <c r="E34" s="24"/>
      <c r="F34" s="76">
        <f>F35+F38-1</f>
        <v>23240</v>
      </c>
      <c r="G34" s="77">
        <f t="shared" si="2"/>
        <v>8.0683238439105676</v>
      </c>
      <c r="H34" s="76">
        <f>H35+H38</f>
        <v>19418</v>
      </c>
      <c r="I34" s="275">
        <f t="shared" si="1"/>
        <v>19.682768565248733</v>
      </c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ht="18" customHeight="1">
      <c r="A35" s="333"/>
      <c r="B35" s="333"/>
      <c r="C35" s="8"/>
      <c r="D35" s="38" t="s">
        <v>17</v>
      </c>
      <c r="E35" s="39"/>
      <c r="F35" s="79">
        <v>22770</v>
      </c>
      <c r="G35" s="80">
        <f t="shared" si="2"/>
        <v>7.9051520622135811</v>
      </c>
      <c r="H35" s="79">
        <v>19268</v>
      </c>
      <c r="I35" s="270">
        <f t="shared" si="1"/>
        <v>18.175212788042352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ht="18" customHeight="1">
      <c r="A36" s="333"/>
      <c r="B36" s="333"/>
      <c r="C36" s="8"/>
      <c r="D36" s="40"/>
      <c r="E36" s="151" t="s">
        <v>103</v>
      </c>
      <c r="F36" s="82">
        <v>9088</v>
      </c>
      <c r="G36" s="83">
        <f t="shared" si="2"/>
        <v>3.1551173448132208</v>
      </c>
      <c r="H36" s="82">
        <v>7527</v>
      </c>
      <c r="I36" s="271">
        <f t="shared" si="1"/>
        <v>20.738674106549748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ht="18" customHeight="1">
      <c r="A37" s="333"/>
      <c r="B37" s="333"/>
      <c r="C37" s="8"/>
      <c r="D37" s="12"/>
      <c r="E37" s="32" t="s">
        <v>34</v>
      </c>
      <c r="F37" s="82">
        <v>13682</v>
      </c>
      <c r="G37" s="83">
        <f>F37/$F$40*100</f>
        <v>4.7500347174003608</v>
      </c>
      <c r="H37" s="82">
        <v>11742</v>
      </c>
      <c r="I37" s="271">
        <f>(F37/H37-1)*100</f>
        <v>16.521887242377797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ht="18" customHeight="1">
      <c r="A38" s="333"/>
      <c r="B38" s="333"/>
      <c r="C38" s="8"/>
      <c r="D38" s="60" t="s">
        <v>35</v>
      </c>
      <c r="E38" s="53"/>
      <c r="F38" s="82">
        <v>471</v>
      </c>
      <c r="G38" s="83">
        <f>F38/$F$40*100</f>
        <v>0.16351895570059713</v>
      </c>
      <c r="H38" s="82">
        <v>150</v>
      </c>
      <c r="I38" s="271">
        <f>(F38/H38-1)*100</f>
        <v>214</v>
      </c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25" ht="18" customHeight="1">
      <c r="A39" s="333"/>
      <c r="B39" s="333"/>
      <c r="C39" s="6"/>
      <c r="D39" s="54" t="s">
        <v>36</v>
      </c>
      <c r="E39" s="55"/>
      <c r="F39" s="88">
        <v>0</v>
      </c>
      <c r="G39" s="89">
        <f t="shared" si="2"/>
        <v>0</v>
      </c>
      <c r="H39" s="88">
        <v>0</v>
      </c>
      <c r="I39" s="273" t="e">
        <f t="shared" si="1"/>
        <v>#DIV/0!</v>
      </c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</row>
    <row r="40" spans="1:25" ht="18" customHeight="1">
      <c r="A40" s="334"/>
      <c r="B40" s="334"/>
      <c r="C40" s="6" t="s">
        <v>18</v>
      </c>
      <c r="D40" s="7"/>
      <c r="E40" s="23"/>
      <c r="F40" s="91">
        <f>SUM(F23,F27,F34)</f>
        <v>288040</v>
      </c>
      <c r="G40" s="92">
        <f t="shared" si="2"/>
        <v>100</v>
      </c>
      <c r="H40" s="91">
        <f>SUM(H23,H27,H34)</f>
        <v>283548</v>
      </c>
      <c r="I40" s="274">
        <f t="shared" si="1"/>
        <v>1.5842114915287642</v>
      </c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</row>
    <row r="41" spans="1:25" ht="18" customHeight="1">
      <c r="A41" s="149" t="s">
        <v>19</v>
      </c>
    </row>
    <row r="42" spans="1:25" ht="18" customHeight="1">
      <c r="A42" s="150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verticalDpi="0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view="pageBreakPreview" zoomScale="85" zoomScaleNormal="100" zoomScaleSheetLayoutView="85" workbookViewId="0">
      <pane xSplit="4" ySplit="6" topLeftCell="E28" activePane="bottomRight" state="frozen"/>
      <selection activeCell="G46" sqref="G46"/>
      <selection pane="topRight" activeCell="G46" sqref="G46"/>
      <selection pane="bottomLeft" activeCell="G46" sqref="G46"/>
      <selection pane="bottomRight" activeCell="H11" sqref="H11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3" t="s">
        <v>0</v>
      </c>
      <c r="B1" s="173"/>
      <c r="C1" s="75" t="s">
        <v>287</v>
      </c>
      <c r="D1" s="174"/>
      <c r="E1" s="174"/>
      <c r="AA1" s="1" t="str">
        <f>C1</f>
        <v>相模原市</v>
      </c>
      <c r="AB1" s="1" t="s">
        <v>134</v>
      </c>
      <c r="AC1" s="1" t="s">
        <v>135</v>
      </c>
      <c r="AD1" s="175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76">
        <f>I7</f>
        <v>297262</v>
      </c>
      <c r="AC2" s="176">
        <f>I9</f>
        <v>288040</v>
      </c>
      <c r="AD2" s="176">
        <f>I10</f>
        <v>9221</v>
      </c>
      <c r="AE2" s="176">
        <f>I11</f>
        <v>1058</v>
      </c>
      <c r="AF2" s="176">
        <f>I12</f>
        <v>8164</v>
      </c>
      <c r="AG2" s="176">
        <f>I13</f>
        <v>325</v>
      </c>
      <c r="AH2" s="1">
        <f>I14</f>
        <v>0</v>
      </c>
      <c r="AI2" s="176">
        <f>I15</f>
        <v>-2671</v>
      </c>
      <c r="AJ2" s="176">
        <f>I25</f>
        <v>170359</v>
      </c>
      <c r="AK2" s="177">
        <f>I26</f>
        <v>0.90300000000000002</v>
      </c>
      <c r="AL2" s="178">
        <f>I27</f>
        <v>4.8</v>
      </c>
      <c r="AM2" s="178">
        <f>I28</f>
        <v>98.1</v>
      </c>
      <c r="AN2" s="178">
        <f>I29</f>
        <v>54</v>
      </c>
      <c r="AO2" s="178">
        <f>I33</f>
        <v>33.299999999999997</v>
      </c>
      <c r="AP2" s="176">
        <f>I16</f>
        <v>15069</v>
      </c>
      <c r="AQ2" s="176">
        <f>I17</f>
        <v>58551</v>
      </c>
      <c r="AR2" s="176">
        <f>I18</f>
        <v>269917</v>
      </c>
      <c r="AS2" s="179">
        <f>I21</f>
        <v>1.6135873342772558</v>
      </c>
    </row>
    <row r="3" spans="1:45">
      <c r="AA3" s="1" t="s">
        <v>152</v>
      </c>
      <c r="AB3" s="176">
        <f>H7</f>
        <v>292559</v>
      </c>
      <c r="AC3" s="176">
        <f>H9</f>
        <v>283548</v>
      </c>
      <c r="AD3" s="176">
        <f>H10</f>
        <v>9011</v>
      </c>
      <c r="AE3" s="176">
        <f>H11</f>
        <v>1172</v>
      </c>
      <c r="AF3" s="176">
        <f>H12</f>
        <v>7839</v>
      </c>
      <c r="AG3" s="176">
        <f>H13</f>
        <v>1507</v>
      </c>
      <c r="AH3" s="1">
        <f>H14</f>
        <v>0</v>
      </c>
      <c r="AI3" s="176">
        <f>H15</f>
        <v>-3188</v>
      </c>
      <c r="AJ3" s="176">
        <f>H25</f>
        <v>170359</v>
      </c>
      <c r="AK3" s="177">
        <f>H26</f>
        <v>0.91300000000000003</v>
      </c>
      <c r="AL3" s="178">
        <f>H27</f>
        <v>4.7</v>
      </c>
      <c r="AM3" s="178">
        <f>H28</f>
        <v>98.4</v>
      </c>
      <c r="AN3" s="178">
        <f>H29</f>
        <v>50.6</v>
      </c>
      <c r="AO3" s="178">
        <f>H33</f>
        <v>39</v>
      </c>
      <c r="AP3" s="176">
        <f>H16</f>
        <v>12772</v>
      </c>
      <c r="AQ3" s="176">
        <f>H17</f>
        <v>50468</v>
      </c>
      <c r="AR3" s="176">
        <f>H18</f>
        <v>264169</v>
      </c>
      <c r="AS3" s="179">
        <f>H21</f>
        <v>1.9573534084203836</v>
      </c>
    </row>
    <row r="4" spans="1:45">
      <c r="A4" s="20" t="s">
        <v>153</v>
      </c>
      <c r="AP4" s="176"/>
      <c r="AQ4" s="176"/>
      <c r="AR4" s="176"/>
    </row>
    <row r="5" spans="1:45">
      <c r="I5" s="180" t="s">
        <v>154</v>
      </c>
    </row>
    <row r="6" spans="1:45" s="167" customFormat="1" ht="29.25" customHeight="1">
      <c r="A6" s="181" t="s">
        <v>155</v>
      </c>
      <c r="B6" s="182"/>
      <c r="C6" s="182"/>
      <c r="D6" s="183"/>
      <c r="E6" s="158" t="s">
        <v>272</v>
      </c>
      <c r="F6" s="158" t="s">
        <v>273</v>
      </c>
      <c r="G6" s="158" t="s">
        <v>274</v>
      </c>
      <c r="H6" s="158" t="s">
        <v>275</v>
      </c>
      <c r="I6" s="158" t="s">
        <v>281</v>
      </c>
    </row>
    <row r="7" spans="1:45" ht="27" customHeight="1">
      <c r="A7" s="332" t="s">
        <v>156</v>
      </c>
      <c r="B7" s="46" t="s">
        <v>157</v>
      </c>
      <c r="C7" s="47"/>
      <c r="D7" s="94" t="s">
        <v>158</v>
      </c>
      <c r="E7" s="184">
        <v>260747</v>
      </c>
      <c r="F7" s="185">
        <v>260490</v>
      </c>
      <c r="G7" s="185">
        <v>257348</v>
      </c>
      <c r="H7" s="185">
        <v>292559</v>
      </c>
      <c r="I7" s="185">
        <v>297262</v>
      </c>
    </row>
    <row r="8" spans="1:45" ht="27" customHeight="1">
      <c r="A8" s="333"/>
      <c r="B8" s="25"/>
      <c r="C8" s="60" t="s">
        <v>159</v>
      </c>
      <c r="D8" s="95" t="s">
        <v>38</v>
      </c>
      <c r="E8" s="186">
        <v>136029</v>
      </c>
      <c r="F8" s="186">
        <v>168316</v>
      </c>
      <c r="G8" s="186">
        <v>168549</v>
      </c>
      <c r="H8" s="314">
        <v>192078</v>
      </c>
      <c r="I8" s="187">
        <v>194225</v>
      </c>
    </row>
    <row r="9" spans="1:45" ht="27" customHeight="1">
      <c r="A9" s="333"/>
      <c r="B9" s="51" t="s">
        <v>160</v>
      </c>
      <c r="C9" s="52"/>
      <c r="D9" s="96"/>
      <c r="E9" s="188">
        <v>252652</v>
      </c>
      <c r="F9" s="188">
        <v>252256</v>
      </c>
      <c r="G9" s="188">
        <v>250133</v>
      </c>
      <c r="H9" s="188">
        <v>283548</v>
      </c>
      <c r="I9" s="189">
        <v>288040</v>
      </c>
    </row>
    <row r="10" spans="1:45" ht="27" customHeight="1">
      <c r="A10" s="333"/>
      <c r="B10" s="51" t="s">
        <v>161</v>
      </c>
      <c r="C10" s="52"/>
      <c r="D10" s="96"/>
      <c r="E10" s="188">
        <v>8094</v>
      </c>
      <c r="F10" s="188">
        <v>8233</v>
      </c>
      <c r="G10" s="188">
        <v>7215</v>
      </c>
      <c r="H10" s="188">
        <v>9011</v>
      </c>
      <c r="I10" s="189">
        <f>I7-I9-1</f>
        <v>9221</v>
      </c>
    </row>
    <row r="11" spans="1:45" ht="27" customHeight="1">
      <c r="A11" s="333"/>
      <c r="B11" s="51" t="s">
        <v>162</v>
      </c>
      <c r="C11" s="52"/>
      <c r="D11" s="96"/>
      <c r="E11" s="188">
        <v>1269</v>
      </c>
      <c r="F11" s="188">
        <v>1055</v>
      </c>
      <c r="G11" s="188">
        <v>883</v>
      </c>
      <c r="H11" s="188">
        <v>1172</v>
      </c>
      <c r="I11" s="189">
        <v>1058</v>
      </c>
    </row>
    <row r="12" spans="1:45" ht="27" customHeight="1">
      <c r="A12" s="333"/>
      <c r="B12" s="51" t="s">
        <v>163</v>
      </c>
      <c r="C12" s="52"/>
      <c r="D12" s="96"/>
      <c r="E12" s="188">
        <v>6825</v>
      </c>
      <c r="F12" s="188">
        <v>7178</v>
      </c>
      <c r="G12" s="188">
        <v>6332</v>
      </c>
      <c r="H12" s="188">
        <v>7839</v>
      </c>
      <c r="I12" s="189">
        <f>I10-I11+1</f>
        <v>8164</v>
      </c>
    </row>
    <row r="13" spans="1:45" ht="27" customHeight="1">
      <c r="A13" s="333"/>
      <c r="B13" s="51" t="s">
        <v>164</v>
      </c>
      <c r="C13" s="52"/>
      <c r="D13" s="102"/>
      <c r="E13" s="190">
        <v>-52</v>
      </c>
      <c r="F13" s="190">
        <v>353</v>
      </c>
      <c r="G13" s="190">
        <v>-846</v>
      </c>
      <c r="H13" s="190">
        <v>1507</v>
      </c>
      <c r="I13" s="191">
        <v>325</v>
      </c>
    </row>
    <row r="14" spans="1:45" ht="27" customHeight="1">
      <c r="A14" s="333"/>
      <c r="B14" s="106" t="s">
        <v>165</v>
      </c>
      <c r="C14" s="67"/>
      <c r="D14" s="102"/>
      <c r="E14" s="190">
        <v>0</v>
      </c>
      <c r="F14" s="190">
        <v>0</v>
      </c>
      <c r="G14" s="190">
        <v>0</v>
      </c>
      <c r="H14" s="190">
        <v>0</v>
      </c>
      <c r="I14" s="315">
        <v>0</v>
      </c>
    </row>
    <row r="15" spans="1:45" ht="27" customHeight="1">
      <c r="A15" s="333"/>
      <c r="B15" s="56" t="s">
        <v>166</v>
      </c>
      <c r="C15" s="57"/>
      <c r="D15" s="192"/>
      <c r="E15" s="193">
        <v>-5102</v>
      </c>
      <c r="F15" s="193">
        <v>-4734</v>
      </c>
      <c r="G15" s="193">
        <v>-9038</v>
      </c>
      <c r="H15" s="193">
        <v>-3188</v>
      </c>
      <c r="I15" s="194">
        <v>-2671</v>
      </c>
    </row>
    <row r="16" spans="1:45" ht="27" customHeight="1">
      <c r="A16" s="333"/>
      <c r="B16" s="195" t="s">
        <v>167</v>
      </c>
      <c r="C16" s="196"/>
      <c r="D16" s="197" t="s">
        <v>39</v>
      </c>
      <c r="E16" s="198">
        <v>17528</v>
      </c>
      <c r="F16" s="198">
        <v>11125</v>
      </c>
      <c r="G16" s="198">
        <v>12303</v>
      </c>
      <c r="H16" s="198">
        <v>12772</v>
      </c>
      <c r="I16" s="199">
        <v>15069</v>
      </c>
    </row>
    <row r="17" spans="1:9" ht="27" customHeight="1">
      <c r="A17" s="333"/>
      <c r="B17" s="51" t="s">
        <v>168</v>
      </c>
      <c r="C17" s="52"/>
      <c r="D17" s="95" t="s">
        <v>40</v>
      </c>
      <c r="E17" s="188">
        <v>59679</v>
      </c>
      <c r="F17" s="188">
        <v>67255</v>
      </c>
      <c r="G17" s="188">
        <v>70857</v>
      </c>
      <c r="H17" s="188">
        <v>50468</v>
      </c>
      <c r="I17" s="189">
        <v>58551</v>
      </c>
    </row>
    <row r="18" spans="1:9" ht="27" customHeight="1">
      <c r="A18" s="333"/>
      <c r="B18" s="51" t="s">
        <v>169</v>
      </c>
      <c r="C18" s="52"/>
      <c r="D18" s="95" t="s">
        <v>41</v>
      </c>
      <c r="E18" s="188">
        <v>261081</v>
      </c>
      <c r="F18" s="188">
        <v>263701</v>
      </c>
      <c r="G18" s="188">
        <v>259875</v>
      </c>
      <c r="H18" s="188">
        <v>264169</v>
      </c>
      <c r="I18" s="189">
        <v>269917</v>
      </c>
    </row>
    <row r="19" spans="1:9" ht="27" customHeight="1">
      <c r="A19" s="333"/>
      <c r="B19" s="51" t="s">
        <v>170</v>
      </c>
      <c r="C19" s="52"/>
      <c r="D19" s="95" t="s">
        <v>171</v>
      </c>
      <c r="E19" s="188">
        <v>303232</v>
      </c>
      <c r="F19" s="188">
        <v>319831</v>
      </c>
      <c r="G19" s="188">
        <v>318429</v>
      </c>
      <c r="H19" s="188">
        <v>301865</v>
      </c>
      <c r="I19" s="188">
        <f>I17+I18-I16</f>
        <v>313399</v>
      </c>
    </row>
    <row r="20" spans="1:9" ht="27" customHeight="1">
      <c r="A20" s="333"/>
      <c r="B20" s="51" t="s">
        <v>172</v>
      </c>
      <c r="C20" s="52"/>
      <c r="D20" s="96" t="s">
        <v>173</v>
      </c>
      <c r="E20" s="200">
        <v>1.9193039719471583</v>
      </c>
      <c r="F20" s="200">
        <v>1.5667019178212409</v>
      </c>
      <c r="G20" s="200">
        <v>1.5418364985849813</v>
      </c>
      <c r="H20" s="200">
        <v>1.7129249583390069</v>
      </c>
      <c r="I20" s="200">
        <f>I18/I8</f>
        <v>1.3897129617711417</v>
      </c>
    </row>
    <row r="21" spans="1:9" ht="27" customHeight="1">
      <c r="A21" s="333"/>
      <c r="B21" s="51" t="s">
        <v>174</v>
      </c>
      <c r="C21" s="52"/>
      <c r="D21" s="96" t="s">
        <v>175</v>
      </c>
      <c r="E21" s="200">
        <v>2.2291717207360193</v>
      </c>
      <c r="F21" s="200">
        <v>1.9001818008983102</v>
      </c>
      <c r="G21" s="200">
        <v>1.8892369577986223</v>
      </c>
      <c r="H21" s="200">
        <v>1.9573534084203836</v>
      </c>
      <c r="I21" s="200">
        <f>I19/I8</f>
        <v>1.6135873342772558</v>
      </c>
    </row>
    <row r="22" spans="1:9" ht="27" customHeight="1">
      <c r="A22" s="333"/>
      <c r="B22" s="51" t="s">
        <v>176</v>
      </c>
      <c r="C22" s="52"/>
      <c r="D22" s="96" t="s">
        <v>177</v>
      </c>
      <c r="E22" s="188">
        <v>363865.3084718078</v>
      </c>
      <c r="F22" s="188">
        <v>365855.04592247284</v>
      </c>
      <c r="G22" s="188">
        <v>360546.90751685674</v>
      </c>
      <c r="H22" s="188">
        <v>366504.34251782793</v>
      </c>
      <c r="I22" s="188">
        <f>I18/I24*1000000</f>
        <v>374479.03659923968</v>
      </c>
    </row>
    <row r="23" spans="1:9" ht="27" customHeight="1">
      <c r="A23" s="333"/>
      <c r="B23" s="51" t="s">
        <v>178</v>
      </c>
      <c r="C23" s="52"/>
      <c r="D23" s="96" t="s">
        <v>179</v>
      </c>
      <c r="E23" s="188">
        <v>422610.62742414506</v>
      </c>
      <c r="F23" s="188">
        <v>443729.01578845142</v>
      </c>
      <c r="G23" s="188">
        <v>441783.90077416127</v>
      </c>
      <c r="H23" s="188">
        <v>418803.24093343323</v>
      </c>
      <c r="I23" s="188">
        <f>I19/I24*1000000</f>
        <v>434805.34975998226</v>
      </c>
    </row>
    <row r="24" spans="1:9" ht="27" customHeight="1">
      <c r="A24" s="333"/>
      <c r="B24" s="201" t="s">
        <v>180</v>
      </c>
      <c r="C24" s="202"/>
      <c r="D24" s="203" t="s">
        <v>181</v>
      </c>
      <c r="E24" s="193">
        <v>717521</v>
      </c>
      <c r="F24" s="193">
        <v>720780</v>
      </c>
      <c r="G24" s="193">
        <v>720780</v>
      </c>
      <c r="H24" s="193">
        <v>720780</v>
      </c>
      <c r="I24" s="194">
        <f>H24</f>
        <v>720780</v>
      </c>
    </row>
    <row r="25" spans="1:9" ht="27" customHeight="1">
      <c r="A25" s="333"/>
      <c r="B25" s="11" t="s">
        <v>182</v>
      </c>
      <c r="C25" s="204"/>
      <c r="D25" s="205"/>
      <c r="E25" s="186">
        <v>138405</v>
      </c>
      <c r="F25" s="186">
        <v>141599</v>
      </c>
      <c r="G25" s="186">
        <v>141604</v>
      </c>
      <c r="H25" s="186">
        <v>170359</v>
      </c>
      <c r="I25" s="206">
        <v>170359</v>
      </c>
    </row>
    <row r="26" spans="1:9" ht="27" customHeight="1">
      <c r="A26" s="333"/>
      <c r="B26" s="207" t="s">
        <v>183</v>
      </c>
      <c r="C26" s="208"/>
      <c r="D26" s="209"/>
      <c r="E26" s="210">
        <v>0.94099999999999995</v>
      </c>
      <c r="F26" s="210">
        <v>0.93400000000000005</v>
      </c>
      <c r="G26" s="210">
        <v>0.92500000000000004</v>
      </c>
      <c r="H26" s="210">
        <v>0.91300000000000003</v>
      </c>
      <c r="I26" s="211">
        <v>0.90300000000000002</v>
      </c>
    </row>
    <row r="27" spans="1:9" ht="27" customHeight="1">
      <c r="A27" s="333"/>
      <c r="B27" s="207" t="s">
        <v>184</v>
      </c>
      <c r="C27" s="208"/>
      <c r="D27" s="209"/>
      <c r="E27" s="212">
        <v>4.9000000000000004</v>
      </c>
      <c r="F27" s="212">
        <v>5.0999999999999996</v>
      </c>
      <c r="G27" s="212">
        <v>4.5</v>
      </c>
      <c r="H27" s="212">
        <v>4.7</v>
      </c>
      <c r="I27" s="213">
        <v>4.8</v>
      </c>
    </row>
    <row r="28" spans="1:9" ht="27" customHeight="1">
      <c r="A28" s="333"/>
      <c r="B28" s="207" t="s">
        <v>185</v>
      </c>
      <c r="C28" s="208"/>
      <c r="D28" s="209"/>
      <c r="E28" s="212">
        <v>98.1</v>
      </c>
      <c r="F28" s="212">
        <v>98</v>
      </c>
      <c r="G28" s="212">
        <v>102.5</v>
      </c>
      <c r="H28" s="212">
        <v>98.4</v>
      </c>
      <c r="I28" s="213">
        <v>98.1</v>
      </c>
    </row>
    <row r="29" spans="1:9" ht="27" customHeight="1">
      <c r="A29" s="333"/>
      <c r="B29" s="214" t="s">
        <v>186</v>
      </c>
      <c r="C29" s="215"/>
      <c r="D29" s="216"/>
      <c r="E29" s="217">
        <v>56.4</v>
      </c>
      <c r="F29" s="217">
        <v>55.6</v>
      </c>
      <c r="G29" s="217">
        <v>58.2</v>
      </c>
      <c r="H29" s="217">
        <v>50.6</v>
      </c>
      <c r="I29" s="218">
        <v>54</v>
      </c>
    </row>
    <row r="30" spans="1:9" ht="27" customHeight="1">
      <c r="A30" s="333"/>
      <c r="B30" s="332" t="s">
        <v>187</v>
      </c>
      <c r="C30" s="19" t="s">
        <v>188</v>
      </c>
      <c r="D30" s="219"/>
      <c r="E30" s="220">
        <v>0</v>
      </c>
      <c r="F30" s="220">
        <v>0</v>
      </c>
      <c r="G30" s="220">
        <v>0</v>
      </c>
      <c r="H30" s="220">
        <v>0</v>
      </c>
      <c r="I30" s="221">
        <v>0</v>
      </c>
    </row>
    <row r="31" spans="1:9" ht="27" customHeight="1">
      <c r="A31" s="333"/>
      <c r="B31" s="333"/>
      <c r="C31" s="207" t="s">
        <v>189</v>
      </c>
      <c r="D31" s="209"/>
      <c r="E31" s="212">
        <v>0</v>
      </c>
      <c r="F31" s="212">
        <v>0</v>
      </c>
      <c r="G31" s="212">
        <v>0</v>
      </c>
      <c r="H31" s="212">
        <v>0</v>
      </c>
      <c r="I31" s="213">
        <v>0</v>
      </c>
    </row>
    <row r="32" spans="1:9" ht="27" customHeight="1">
      <c r="A32" s="333"/>
      <c r="B32" s="333"/>
      <c r="C32" s="207" t="s">
        <v>190</v>
      </c>
      <c r="D32" s="209"/>
      <c r="E32" s="212">
        <v>3.4</v>
      </c>
      <c r="F32" s="212">
        <v>3.2</v>
      </c>
      <c r="G32" s="212">
        <v>2.9</v>
      </c>
      <c r="H32" s="212">
        <v>2.9</v>
      </c>
      <c r="I32" s="213">
        <v>2.7</v>
      </c>
    </row>
    <row r="33" spans="1:9" ht="27" customHeight="1">
      <c r="A33" s="334"/>
      <c r="B33" s="334"/>
      <c r="C33" s="214" t="s">
        <v>191</v>
      </c>
      <c r="D33" s="216"/>
      <c r="E33" s="217">
        <v>40.200000000000003</v>
      </c>
      <c r="F33" s="217">
        <v>37.9</v>
      </c>
      <c r="G33" s="217">
        <v>36.5</v>
      </c>
      <c r="H33" s="217">
        <v>39</v>
      </c>
      <c r="I33" s="222">
        <v>33.299999999999997</v>
      </c>
    </row>
    <row r="34" spans="1:9" ht="27" customHeight="1">
      <c r="A34" s="1" t="s">
        <v>282</v>
      </c>
      <c r="B34" s="14"/>
      <c r="C34" s="14"/>
      <c r="D34" s="14"/>
      <c r="E34" s="223"/>
      <c r="F34" s="223"/>
      <c r="G34" s="223"/>
      <c r="H34" s="223"/>
      <c r="I34" s="224"/>
    </row>
    <row r="35" spans="1:9" ht="27" customHeight="1">
      <c r="A35" s="26" t="s">
        <v>192</v>
      </c>
    </row>
    <row r="36" spans="1:9">
      <c r="A36" s="225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orientation="portrait" verticalDpi="0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36" zoomScale="85" zoomScaleNormal="100" zoomScaleSheetLayoutView="85" workbookViewId="0">
      <selection activeCell="H50" sqref="H50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410" t="s">
        <v>0</v>
      </c>
      <c r="B1" s="411"/>
      <c r="C1" s="411"/>
      <c r="D1" s="412" t="s">
        <v>287</v>
      </c>
      <c r="E1" s="413"/>
      <c r="F1" s="413"/>
      <c r="G1" s="413"/>
      <c r="H1" s="258"/>
      <c r="I1" s="258"/>
    </row>
    <row r="2" spans="1:25" ht="15" customHeight="1">
      <c r="A2" s="258"/>
      <c r="B2" s="258"/>
      <c r="C2" s="258"/>
      <c r="D2" s="258"/>
      <c r="E2" s="258"/>
      <c r="F2" s="258"/>
      <c r="G2" s="258"/>
      <c r="H2" s="258"/>
      <c r="I2" s="258"/>
    </row>
    <row r="3" spans="1:25" ht="15" customHeight="1">
      <c r="A3" s="414" t="s">
        <v>193</v>
      </c>
      <c r="B3" s="414"/>
      <c r="C3" s="414"/>
      <c r="D3" s="414"/>
      <c r="E3" s="258"/>
      <c r="F3" s="258"/>
      <c r="G3" s="258"/>
      <c r="H3" s="258"/>
      <c r="I3" s="258"/>
    </row>
    <row r="4" spans="1:25" ht="15" customHeight="1">
      <c r="A4" s="414"/>
      <c r="B4" s="414"/>
      <c r="C4" s="414"/>
      <c r="D4" s="414"/>
      <c r="E4" s="258"/>
      <c r="F4" s="258"/>
      <c r="G4" s="258"/>
      <c r="H4" s="258"/>
      <c r="I4" s="258"/>
    </row>
    <row r="5" spans="1:25" ht="15.95" customHeight="1">
      <c r="A5" s="415" t="s">
        <v>283</v>
      </c>
      <c r="B5" s="415"/>
      <c r="C5" s="415"/>
      <c r="D5" s="415"/>
      <c r="E5" s="258"/>
      <c r="F5" s="258"/>
      <c r="G5" s="258"/>
      <c r="H5" s="258"/>
      <c r="I5" s="258"/>
      <c r="K5" s="45"/>
      <c r="O5" s="45" t="s">
        <v>44</v>
      </c>
    </row>
    <row r="6" spans="1:25" ht="15.95" customHeight="1">
      <c r="A6" s="416" t="s">
        <v>45</v>
      </c>
      <c r="B6" s="417"/>
      <c r="C6" s="417"/>
      <c r="D6" s="417"/>
      <c r="E6" s="418"/>
      <c r="F6" s="369" t="s">
        <v>288</v>
      </c>
      <c r="G6" s="370"/>
      <c r="H6" s="369"/>
      <c r="I6" s="370"/>
      <c r="J6" s="365"/>
      <c r="K6" s="366"/>
      <c r="L6" s="365"/>
      <c r="M6" s="366"/>
      <c r="N6" s="365"/>
      <c r="O6" s="366"/>
    </row>
    <row r="7" spans="1:25" ht="15.95" customHeight="1">
      <c r="A7" s="419"/>
      <c r="B7" s="420"/>
      <c r="C7" s="420"/>
      <c r="D7" s="420"/>
      <c r="E7" s="421"/>
      <c r="F7" s="405" t="s">
        <v>284</v>
      </c>
      <c r="G7" s="422" t="s">
        <v>1</v>
      </c>
      <c r="H7" s="387" t="s">
        <v>284</v>
      </c>
      <c r="I7" s="388" t="s">
        <v>1</v>
      </c>
      <c r="J7" s="166" t="s">
        <v>284</v>
      </c>
      <c r="K7" s="50" t="s">
        <v>1</v>
      </c>
      <c r="L7" s="166" t="s">
        <v>284</v>
      </c>
      <c r="M7" s="50" t="s">
        <v>1</v>
      </c>
      <c r="N7" s="166" t="s">
        <v>284</v>
      </c>
      <c r="O7" s="276" t="s">
        <v>1</v>
      </c>
    </row>
    <row r="8" spans="1:25" ht="15.95" customHeight="1">
      <c r="A8" s="423" t="s">
        <v>84</v>
      </c>
      <c r="B8" s="424" t="s">
        <v>46</v>
      </c>
      <c r="C8" s="425"/>
      <c r="D8" s="425"/>
      <c r="E8" s="426" t="s">
        <v>37</v>
      </c>
      <c r="F8" s="380">
        <v>15621</v>
      </c>
      <c r="G8" s="297">
        <v>15591</v>
      </c>
      <c r="H8" s="279"/>
      <c r="I8" s="390"/>
      <c r="J8" s="107"/>
      <c r="K8" s="109"/>
      <c r="L8" s="107"/>
      <c r="M8" s="108"/>
      <c r="N8" s="107"/>
      <c r="O8" s="109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5.95" customHeight="1">
      <c r="A9" s="427"/>
      <c r="B9" s="428"/>
      <c r="C9" s="429" t="s">
        <v>47</v>
      </c>
      <c r="D9" s="255"/>
      <c r="E9" s="430" t="s">
        <v>38</v>
      </c>
      <c r="F9" s="256">
        <v>15599</v>
      </c>
      <c r="G9" s="257">
        <v>15586</v>
      </c>
      <c r="H9" s="280"/>
      <c r="I9" s="392"/>
      <c r="J9" s="110"/>
      <c r="K9" s="113"/>
      <c r="L9" s="110"/>
      <c r="M9" s="112"/>
      <c r="N9" s="110"/>
      <c r="O9" s="113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5.95" customHeight="1">
      <c r="A10" s="427"/>
      <c r="B10" s="431"/>
      <c r="C10" s="429" t="s">
        <v>48</v>
      </c>
      <c r="D10" s="255"/>
      <c r="E10" s="430" t="s">
        <v>39</v>
      </c>
      <c r="F10" s="256">
        <v>22</v>
      </c>
      <c r="G10" s="257">
        <v>5</v>
      </c>
      <c r="H10" s="280"/>
      <c r="I10" s="392"/>
      <c r="J10" s="114"/>
      <c r="K10" s="115"/>
      <c r="L10" s="110"/>
      <c r="M10" s="112"/>
      <c r="N10" s="110"/>
      <c r="O10" s="113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5.95" customHeight="1">
      <c r="A11" s="427"/>
      <c r="B11" s="432" t="s">
        <v>49</v>
      </c>
      <c r="C11" s="433"/>
      <c r="D11" s="433"/>
      <c r="E11" s="434" t="s">
        <v>40</v>
      </c>
      <c r="F11" s="381">
        <v>14276</v>
      </c>
      <c r="G11" s="317">
        <v>14442</v>
      </c>
      <c r="H11" s="281"/>
      <c r="I11" s="394"/>
      <c r="J11" s="116"/>
      <c r="K11" s="119"/>
      <c r="L11" s="116"/>
      <c r="M11" s="118"/>
      <c r="N11" s="116"/>
      <c r="O11" s="119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5.95" customHeight="1">
      <c r="A12" s="427"/>
      <c r="B12" s="435"/>
      <c r="C12" s="429" t="s">
        <v>50</v>
      </c>
      <c r="D12" s="255"/>
      <c r="E12" s="430" t="s">
        <v>41</v>
      </c>
      <c r="F12" s="256">
        <v>14275</v>
      </c>
      <c r="G12" s="257">
        <v>14442</v>
      </c>
      <c r="H12" s="281"/>
      <c r="I12" s="392"/>
      <c r="J12" s="116"/>
      <c r="K12" s="113"/>
      <c r="L12" s="110"/>
      <c r="M12" s="112"/>
      <c r="N12" s="110"/>
      <c r="O12" s="113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5.95" customHeight="1">
      <c r="A13" s="427"/>
      <c r="B13" s="428"/>
      <c r="C13" s="436" t="s">
        <v>51</v>
      </c>
      <c r="D13" s="437"/>
      <c r="E13" s="438" t="s">
        <v>42</v>
      </c>
      <c r="F13" s="382">
        <v>1</v>
      </c>
      <c r="G13" s="316">
        <v>0</v>
      </c>
      <c r="H13" s="395"/>
      <c r="I13" s="396"/>
      <c r="J13" s="114"/>
      <c r="K13" s="115"/>
      <c r="L13" s="120"/>
      <c r="M13" s="122"/>
      <c r="N13" s="120"/>
      <c r="O13" s="123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5.95" customHeight="1">
      <c r="A14" s="427"/>
      <c r="B14" s="254" t="s">
        <v>52</v>
      </c>
      <c r="C14" s="255"/>
      <c r="D14" s="255"/>
      <c r="E14" s="430" t="s">
        <v>194</v>
      </c>
      <c r="F14" s="256">
        <f>F9-F12</f>
        <v>1324</v>
      </c>
      <c r="G14" s="257">
        <f>G9-G12</f>
        <v>1144</v>
      </c>
      <c r="H14" s="256">
        <f t="shared" ref="F14:O15" si="0">H9-H12</f>
        <v>0</v>
      </c>
      <c r="I14" s="257">
        <f t="shared" si="0"/>
        <v>0</v>
      </c>
      <c r="J14" s="153">
        <f t="shared" si="0"/>
        <v>0</v>
      </c>
      <c r="K14" s="143">
        <f t="shared" si="0"/>
        <v>0</v>
      </c>
      <c r="L14" s="153">
        <f t="shared" si="0"/>
        <v>0</v>
      </c>
      <c r="M14" s="143">
        <f t="shared" si="0"/>
        <v>0</v>
      </c>
      <c r="N14" s="153">
        <f t="shared" si="0"/>
        <v>0</v>
      </c>
      <c r="O14" s="143">
        <f t="shared" si="0"/>
        <v>0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5.95" customHeight="1">
      <c r="A15" s="427"/>
      <c r="B15" s="254" t="s">
        <v>53</v>
      </c>
      <c r="C15" s="255"/>
      <c r="D15" s="255"/>
      <c r="E15" s="430" t="s">
        <v>195</v>
      </c>
      <c r="F15" s="256">
        <f t="shared" ref="F15" si="1">F10-F13</f>
        <v>21</v>
      </c>
      <c r="G15" s="257">
        <f t="shared" si="0"/>
        <v>5</v>
      </c>
      <c r="H15" s="256">
        <f t="shared" si="0"/>
        <v>0</v>
      </c>
      <c r="I15" s="257">
        <f t="shared" si="0"/>
        <v>0</v>
      </c>
      <c r="J15" s="153">
        <f t="shared" si="0"/>
        <v>0</v>
      </c>
      <c r="K15" s="143">
        <f t="shared" si="0"/>
        <v>0</v>
      </c>
      <c r="L15" s="153">
        <f t="shared" si="0"/>
        <v>0</v>
      </c>
      <c r="M15" s="143">
        <f t="shared" si="0"/>
        <v>0</v>
      </c>
      <c r="N15" s="153">
        <f t="shared" si="0"/>
        <v>0</v>
      </c>
      <c r="O15" s="143">
        <f t="shared" si="0"/>
        <v>0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5.95" customHeight="1">
      <c r="A16" s="427"/>
      <c r="B16" s="254" t="s">
        <v>54</v>
      </c>
      <c r="C16" s="255"/>
      <c r="D16" s="255"/>
      <c r="E16" s="430" t="s">
        <v>196</v>
      </c>
      <c r="F16" s="256">
        <f t="shared" ref="F16" si="2">F8-F11</f>
        <v>1345</v>
      </c>
      <c r="G16" s="257">
        <f t="shared" ref="F16:O16" si="3">G8-G11</f>
        <v>1149</v>
      </c>
      <c r="H16" s="256">
        <f t="shared" si="3"/>
        <v>0</v>
      </c>
      <c r="I16" s="257">
        <f t="shared" si="3"/>
        <v>0</v>
      </c>
      <c r="J16" s="153">
        <f t="shared" si="3"/>
        <v>0</v>
      </c>
      <c r="K16" s="143">
        <f t="shared" si="3"/>
        <v>0</v>
      </c>
      <c r="L16" s="153">
        <f t="shared" si="3"/>
        <v>0</v>
      </c>
      <c r="M16" s="143">
        <f t="shared" si="3"/>
        <v>0</v>
      </c>
      <c r="N16" s="153">
        <f t="shared" si="3"/>
        <v>0</v>
      </c>
      <c r="O16" s="143">
        <f t="shared" si="3"/>
        <v>0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5.95" customHeight="1">
      <c r="A17" s="427"/>
      <c r="B17" s="254" t="s">
        <v>55</v>
      </c>
      <c r="C17" s="255"/>
      <c r="D17" s="255"/>
      <c r="E17" s="439"/>
      <c r="F17" s="383">
        <v>0</v>
      </c>
      <c r="G17" s="306">
        <v>0</v>
      </c>
      <c r="H17" s="395"/>
      <c r="I17" s="396"/>
      <c r="J17" s="110"/>
      <c r="K17" s="113"/>
      <c r="L17" s="110"/>
      <c r="M17" s="112"/>
      <c r="N17" s="114"/>
      <c r="O17" s="124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5.95" customHeight="1">
      <c r="A18" s="440"/>
      <c r="B18" s="441" t="s">
        <v>56</v>
      </c>
      <c r="C18" s="415"/>
      <c r="D18" s="415"/>
      <c r="E18" s="442"/>
      <c r="F18" s="283">
        <v>0</v>
      </c>
      <c r="G18" s="301">
        <v>0</v>
      </c>
      <c r="H18" s="397"/>
      <c r="I18" s="398"/>
      <c r="J18" s="125"/>
      <c r="K18" s="126"/>
      <c r="L18" s="125"/>
      <c r="M18" s="126"/>
      <c r="N18" s="125"/>
      <c r="O18" s="127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5.95" customHeight="1">
      <c r="A19" s="427" t="s">
        <v>85</v>
      </c>
      <c r="B19" s="432" t="s">
        <v>57</v>
      </c>
      <c r="C19" s="443"/>
      <c r="D19" s="443"/>
      <c r="E19" s="444"/>
      <c r="F19" s="384">
        <v>6605</v>
      </c>
      <c r="G19" s="298">
        <v>5681</v>
      </c>
      <c r="H19" s="285"/>
      <c r="I19" s="399"/>
      <c r="J19" s="128"/>
      <c r="K19" s="131"/>
      <c r="L19" s="128"/>
      <c r="M19" s="130"/>
      <c r="N19" s="128"/>
      <c r="O19" s="131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5.95" customHeight="1">
      <c r="A20" s="427"/>
      <c r="B20" s="445"/>
      <c r="C20" s="429" t="s">
        <v>58</v>
      </c>
      <c r="D20" s="255"/>
      <c r="E20" s="430"/>
      <c r="F20" s="256">
        <v>4785</v>
      </c>
      <c r="G20" s="257">
        <v>4003</v>
      </c>
      <c r="H20" s="280"/>
      <c r="I20" s="392"/>
      <c r="J20" s="110"/>
      <c r="K20" s="115"/>
      <c r="L20" s="110"/>
      <c r="M20" s="112"/>
      <c r="N20" s="110"/>
      <c r="O20" s="113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5.95" customHeight="1">
      <c r="A21" s="427"/>
      <c r="B21" s="446" t="s">
        <v>59</v>
      </c>
      <c r="C21" s="433"/>
      <c r="D21" s="433"/>
      <c r="E21" s="434" t="s">
        <v>197</v>
      </c>
      <c r="F21" s="381">
        <v>5352</v>
      </c>
      <c r="G21" s="317">
        <v>4987</v>
      </c>
      <c r="H21" s="281"/>
      <c r="I21" s="394"/>
      <c r="J21" s="116"/>
      <c r="K21" s="119"/>
      <c r="L21" s="116"/>
      <c r="M21" s="118"/>
      <c r="N21" s="116"/>
      <c r="O21" s="119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5.95" customHeight="1">
      <c r="A22" s="427"/>
      <c r="B22" s="432" t="s">
        <v>60</v>
      </c>
      <c r="C22" s="443"/>
      <c r="D22" s="443"/>
      <c r="E22" s="444" t="s">
        <v>198</v>
      </c>
      <c r="F22" s="384">
        <v>12600</v>
      </c>
      <c r="G22" s="298">
        <v>12141</v>
      </c>
      <c r="H22" s="285"/>
      <c r="I22" s="399"/>
      <c r="J22" s="128"/>
      <c r="K22" s="131"/>
      <c r="L22" s="128"/>
      <c r="M22" s="130"/>
      <c r="N22" s="128"/>
      <c r="O22" s="131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5.95" customHeight="1">
      <c r="A23" s="427"/>
      <c r="B23" s="435" t="s">
        <v>61</v>
      </c>
      <c r="C23" s="436" t="s">
        <v>62</v>
      </c>
      <c r="D23" s="437"/>
      <c r="E23" s="438"/>
      <c r="F23" s="382">
        <v>7199</v>
      </c>
      <c r="G23" s="316">
        <v>7114</v>
      </c>
      <c r="H23" s="282"/>
      <c r="I23" s="400"/>
      <c r="J23" s="120"/>
      <c r="K23" s="123"/>
      <c r="L23" s="120"/>
      <c r="M23" s="122"/>
      <c r="N23" s="120"/>
      <c r="O23" s="123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5.95" customHeight="1">
      <c r="A24" s="427"/>
      <c r="B24" s="254" t="s">
        <v>199</v>
      </c>
      <c r="C24" s="255"/>
      <c r="D24" s="255"/>
      <c r="E24" s="430" t="s">
        <v>200</v>
      </c>
      <c r="F24" s="256">
        <f>F21-F22</f>
        <v>-7248</v>
      </c>
      <c r="G24" s="257">
        <f>G21-G22</f>
        <v>-7154</v>
      </c>
      <c r="H24" s="256">
        <f t="shared" ref="H24:O24" si="4">H21-H22</f>
        <v>0</v>
      </c>
      <c r="I24" s="257">
        <f t="shared" si="4"/>
        <v>0</v>
      </c>
      <c r="J24" s="153">
        <f t="shared" si="4"/>
        <v>0</v>
      </c>
      <c r="K24" s="143">
        <f t="shared" si="4"/>
        <v>0</v>
      </c>
      <c r="L24" s="153">
        <f t="shared" si="4"/>
        <v>0</v>
      </c>
      <c r="M24" s="143">
        <f t="shared" si="4"/>
        <v>0</v>
      </c>
      <c r="N24" s="153">
        <f t="shared" si="4"/>
        <v>0</v>
      </c>
      <c r="O24" s="143">
        <f t="shared" si="4"/>
        <v>0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5.95" customHeight="1">
      <c r="A25" s="427"/>
      <c r="B25" s="447" t="s">
        <v>63</v>
      </c>
      <c r="C25" s="437"/>
      <c r="D25" s="437"/>
      <c r="E25" s="448" t="s">
        <v>201</v>
      </c>
      <c r="F25" s="385">
        <v>6888</v>
      </c>
      <c r="G25" s="361">
        <v>6998</v>
      </c>
      <c r="H25" s="401"/>
      <c r="I25" s="361"/>
      <c r="J25" s="371"/>
      <c r="K25" s="337"/>
      <c r="L25" s="371"/>
      <c r="M25" s="337"/>
      <c r="N25" s="371"/>
      <c r="O25" s="337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5.95" customHeight="1">
      <c r="A26" s="427"/>
      <c r="B26" s="446" t="s">
        <v>64</v>
      </c>
      <c r="C26" s="433"/>
      <c r="D26" s="433"/>
      <c r="E26" s="449"/>
      <c r="F26" s="386"/>
      <c r="G26" s="362"/>
      <c r="H26" s="402"/>
      <c r="I26" s="403"/>
      <c r="J26" s="372"/>
      <c r="K26" s="338"/>
      <c r="L26" s="372"/>
      <c r="M26" s="338"/>
      <c r="N26" s="372"/>
      <c r="O26" s="338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5.95" customHeight="1">
      <c r="A27" s="440"/>
      <c r="B27" s="441" t="s">
        <v>202</v>
      </c>
      <c r="C27" s="415"/>
      <c r="D27" s="415"/>
      <c r="E27" s="450" t="s">
        <v>203</v>
      </c>
      <c r="F27" s="284">
        <f t="shared" ref="F27" si="5">F24+F25</f>
        <v>-360</v>
      </c>
      <c r="G27" s="299">
        <f t="shared" ref="F27:O27" si="6">G24+G25</f>
        <v>-156</v>
      </c>
      <c r="H27" s="284">
        <f t="shared" si="6"/>
        <v>0</v>
      </c>
      <c r="I27" s="299">
        <f t="shared" si="6"/>
        <v>0</v>
      </c>
      <c r="J27" s="155">
        <f t="shared" si="6"/>
        <v>0</v>
      </c>
      <c r="K27" s="144">
        <f t="shared" si="6"/>
        <v>0</v>
      </c>
      <c r="L27" s="155">
        <f t="shared" si="6"/>
        <v>0</v>
      </c>
      <c r="M27" s="144">
        <f t="shared" si="6"/>
        <v>0</v>
      </c>
      <c r="N27" s="155">
        <f t="shared" si="6"/>
        <v>0</v>
      </c>
      <c r="O27" s="144">
        <f t="shared" si="6"/>
        <v>0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5.95" customHeight="1">
      <c r="A28" s="451"/>
      <c r="B28" s="258"/>
      <c r="C28" s="258"/>
      <c r="D28" s="258"/>
      <c r="E28" s="258"/>
      <c r="F28" s="404"/>
      <c r="G28" s="404"/>
      <c r="H28" s="404"/>
      <c r="I28" s="404"/>
      <c r="J28" s="70"/>
      <c r="K28" s="70"/>
      <c r="L28" s="71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5.95" customHeight="1">
      <c r="A29" s="415"/>
      <c r="B29" s="258"/>
      <c r="C29" s="258"/>
      <c r="D29" s="258"/>
      <c r="E29" s="258"/>
      <c r="F29" s="404"/>
      <c r="G29" s="404"/>
      <c r="H29" s="404"/>
      <c r="I29" s="404"/>
      <c r="J29" s="72"/>
      <c r="K29" s="72"/>
      <c r="L29" s="71"/>
      <c r="M29" s="70"/>
      <c r="N29" s="70"/>
      <c r="O29" s="72" t="s">
        <v>204</v>
      </c>
      <c r="P29" s="70"/>
      <c r="Q29" s="70"/>
      <c r="R29" s="70"/>
      <c r="S29" s="70"/>
      <c r="T29" s="70"/>
      <c r="U29" s="70"/>
      <c r="V29" s="70"/>
      <c r="W29" s="70"/>
      <c r="X29" s="70"/>
      <c r="Y29" s="72"/>
    </row>
    <row r="30" spans="1:25" ht="15.95" customHeight="1">
      <c r="A30" s="452" t="s">
        <v>65</v>
      </c>
      <c r="B30" s="453"/>
      <c r="C30" s="453"/>
      <c r="D30" s="453"/>
      <c r="E30" s="454"/>
      <c r="F30" s="373" t="s">
        <v>290</v>
      </c>
      <c r="G30" s="374"/>
      <c r="H30" s="373" t="s">
        <v>289</v>
      </c>
      <c r="I30" s="374"/>
      <c r="J30" s="367"/>
      <c r="K30" s="368"/>
      <c r="L30" s="367"/>
      <c r="M30" s="368"/>
      <c r="N30" s="367"/>
      <c r="O30" s="368"/>
      <c r="P30" s="141"/>
      <c r="Q30" s="71"/>
      <c r="R30" s="141"/>
      <c r="S30" s="71"/>
      <c r="T30" s="141"/>
      <c r="U30" s="71"/>
      <c r="V30" s="141"/>
      <c r="W30" s="71"/>
      <c r="X30" s="141"/>
      <c r="Y30" s="71"/>
    </row>
    <row r="31" spans="1:25" ht="15.95" customHeight="1">
      <c r="A31" s="455"/>
      <c r="B31" s="456"/>
      <c r="C31" s="456"/>
      <c r="D31" s="456"/>
      <c r="E31" s="457"/>
      <c r="F31" s="387" t="s">
        <v>284</v>
      </c>
      <c r="G31" s="388" t="s">
        <v>1</v>
      </c>
      <c r="H31" s="387" t="s">
        <v>284</v>
      </c>
      <c r="I31" s="388" t="s">
        <v>1</v>
      </c>
      <c r="J31" s="166" t="s">
        <v>284</v>
      </c>
      <c r="K31" s="50" t="s">
        <v>1</v>
      </c>
      <c r="L31" s="166" t="s">
        <v>284</v>
      </c>
      <c r="M31" s="50" t="s">
        <v>1</v>
      </c>
      <c r="N31" s="166" t="s">
        <v>284</v>
      </c>
      <c r="O31" s="226" t="s">
        <v>1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95" customHeight="1">
      <c r="A32" s="423" t="s">
        <v>86</v>
      </c>
      <c r="B32" s="424" t="s">
        <v>46</v>
      </c>
      <c r="C32" s="425"/>
      <c r="D32" s="425"/>
      <c r="E32" s="458" t="s">
        <v>37</v>
      </c>
      <c r="F32" s="384">
        <v>1080</v>
      </c>
      <c r="G32" s="297">
        <v>1082</v>
      </c>
      <c r="H32" s="380">
        <v>93</v>
      </c>
      <c r="I32" s="297">
        <v>97</v>
      </c>
      <c r="J32" s="107"/>
      <c r="K32" s="109"/>
      <c r="L32" s="128"/>
      <c r="M32" s="129"/>
      <c r="N32" s="107"/>
      <c r="O32" s="147"/>
      <c r="P32" s="129"/>
      <c r="Q32" s="129"/>
      <c r="R32" s="129"/>
      <c r="S32" s="129"/>
      <c r="T32" s="140"/>
      <c r="U32" s="140"/>
      <c r="V32" s="129"/>
      <c r="W32" s="129"/>
      <c r="X32" s="140"/>
      <c r="Y32" s="140"/>
    </row>
    <row r="33" spans="1:25" ht="15.95" customHeight="1">
      <c r="A33" s="459"/>
      <c r="B33" s="428"/>
      <c r="C33" s="436" t="s">
        <v>66</v>
      </c>
      <c r="D33" s="437"/>
      <c r="E33" s="460"/>
      <c r="F33" s="382">
        <v>998</v>
      </c>
      <c r="G33" s="316">
        <v>1016</v>
      </c>
      <c r="H33" s="382">
        <v>21</v>
      </c>
      <c r="I33" s="316">
        <v>20</v>
      </c>
      <c r="J33" s="120"/>
      <c r="K33" s="123"/>
      <c r="L33" s="120"/>
      <c r="M33" s="121"/>
      <c r="N33" s="120"/>
      <c r="O33" s="132"/>
      <c r="P33" s="129"/>
      <c r="Q33" s="129"/>
      <c r="R33" s="129"/>
      <c r="S33" s="129"/>
      <c r="T33" s="140"/>
      <c r="U33" s="140"/>
      <c r="V33" s="129"/>
      <c r="W33" s="129"/>
      <c r="X33" s="140"/>
      <c r="Y33" s="140"/>
    </row>
    <row r="34" spans="1:25" ht="15.95" customHeight="1">
      <c r="A34" s="459"/>
      <c r="B34" s="428"/>
      <c r="C34" s="461"/>
      <c r="D34" s="429" t="s">
        <v>67</v>
      </c>
      <c r="E34" s="462"/>
      <c r="F34" s="256">
        <v>998</v>
      </c>
      <c r="G34" s="257">
        <v>1016</v>
      </c>
      <c r="H34" s="256">
        <v>21</v>
      </c>
      <c r="I34" s="257">
        <v>20</v>
      </c>
      <c r="J34" s="110"/>
      <c r="K34" s="113"/>
      <c r="L34" s="110"/>
      <c r="M34" s="111"/>
      <c r="N34" s="110"/>
      <c r="O34" s="143"/>
      <c r="P34" s="129"/>
      <c r="Q34" s="129"/>
      <c r="R34" s="129"/>
      <c r="S34" s="129"/>
      <c r="T34" s="140"/>
      <c r="U34" s="140"/>
      <c r="V34" s="129"/>
      <c r="W34" s="129"/>
      <c r="X34" s="140"/>
      <c r="Y34" s="140"/>
    </row>
    <row r="35" spans="1:25" ht="15.95" customHeight="1">
      <c r="A35" s="459"/>
      <c r="B35" s="431"/>
      <c r="C35" s="463" t="s">
        <v>68</v>
      </c>
      <c r="D35" s="433"/>
      <c r="E35" s="464"/>
      <c r="F35" s="381">
        <v>82</v>
      </c>
      <c r="G35" s="317">
        <v>66</v>
      </c>
      <c r="H35" s="381">
        <v>72</v>
      </c>
      <c r="I35" s="317">
        <v>77</v>
      </c>
      <c r="J35" s="137"/>
      <c r="K35" s="138"/>
      <c r="L35" s="116"/>
      <c r="M35" s="117"/>
      <c r="N35" s="116"/>
      <c r="O35" s="142"/>
      <c r="P35" s="129"/>
      <c r="Q35" s="129"/>
      <c r="R35" s="129"/>
      <c r="S35" s="129"/>
      <c r="T35" s="140"/>
      <c r="U35" s="140"/>
      <c r="V35" s="129"/>
      <c r="W35" s="129"/>
      <c r="X35" s="140"/>
      <c r="Y35" s="140"/>
    </row>
    <row r="36" spans="1:25" ht="15.95" customHeight="1">
      <c r="A36" s="459"/>
      <c r="B36" s="432" t="s">
        <v>49</v>
      </c>
      <c r="C36" s="443"/>
      <c r="D36" s="443"/>
      <c r="E36" s="458" t="s">
        <v>38</v>
      </c>
      <c r="F36" s="384">
        <v>785</v>
      </c>
      <c r="G36" s="298">
        <v>791</v>
      </c>
      <c r="H36" s="384">
        <v>104</v>
      </c>
      <c r="I36" s="298">
        <v>107</v>
      </c>
      <c r="J36" s="128"/>
      <c r="K36" s="131"/>
      <c r="L36" s="128"/>
      <c r="M36" s="129"/>
      <c r="N36" s="128"/>
      <c r="O36" s="148"/>
      <c r="P36" s="129"/>
      <c r="Q36" s="129"/>
      <c r="R36" s="129"/>
      <c r="S36" s="129"/>
      <c r="T36" s="129"/>
      <c r="U36" s="129"/>
      <c r="V36" s="129"/>
      <c r="W36" s="129"/>
      <c r="X36" s="140"/>
      <c r="Y36" s="140"/>
    </row>
    <row r="37" spans="1:25" ht="15.95" customHeight="1">
      <c r="A37" s="459"/>
      <c r="B37" s="428"/>
      <c r="C37" s="429" t="s">
        <v>69</v>
      </c>
      <c r="D37" s="255"/>
      <c r="E37" s="462"/>
      <c r="F37" s="256">
        <v>673</v>
      </c>
      <c r="G37" s="257">
        <v>660</v>
      </c>
      <c r="H37" s="256">
        <v>93</v>
      </c>
      <c r="I37" s="257">
        <v>98</v>
      </c>
      <c r="J37" s="110"/>
      <c r="K37" s="113"/>
      <c r="L37" s="110"/>
      <c r="M37" s="111"/>
      <c r="N37" s="110"/>
      <c r="O37" s="143"/>
      <c r="P37" s="129"/>
      <c r="Q37" s="129"/>
      <c r="R37" s="129"/>
      <c r="S37" s="129"/>
      <c r="T37" s="129"/>
      <c r="U37" s="129"/>
      <c r="V37" s="129"/>
      <c r="W37" s="129"/>
      <c r="X37" s="140"/>
      <c r="Y37" s="140"/>
    </row>
    <row r="38" spans="1:25" ht="15.95" customHeight="1">
      <c r="A38" s="459"/>
      <c r="B38" s="431"/>
      <c r="C38" s="429" t="s">
        <v>70</v>
      </c>
      <c r="D38" s="255"/>
      <c r="E38" s="462"/>
      <c r="F38" s="256">
        <v>112</v>
      </c>
      <c r="G38" s="257">
        <v>132</v>
      </c>
      <c r="H38" s="256">
        <v>11</v>
      </c>
      <c r="I38" s="257">
        <v>10</v>
      </c>
      <c r="J38" s="110"/>
      <c r="K38" s="138"/>
      <c r="L38" s="110"/>
      <c r="M38" s="111"/>
      <c r="N38" s="110"/>
      <c r="O38" s="143"/>
      <c r="P38" s="129"/>
      <c r="Q38" s="129"/>
      <c r="R38" s="140"/>
      <c r="S38" s="140"/>
      <c r="T38" s="129"/>
      <c r="U38" s="129"/>
      <c r="V38" s="129"/>
      <c r="W38" s="129"/>
      <c r="X38" s="140"/>
      <c r="Y38" s="140"/>
    </row>
    <row r="39" spans="1:25" ht="15.95" customHeight="1">
      <c r="A39" s="465"/>
      <c r="B39" s="466" t="s">
        <v>71</v>
      </c>
      <c r="C39" s="467"/>
      <c r="D39" s="467"/>
      <c r="E39" s="468" t="s">
        <v>205</v>
      </c>
      <c r="F39" s="284">
        <v>295</v>
      </c>
      <c r="G39" s="299">
        <f t="shared" ref="F39:O39" si="7">G32-G36</f>
        <v>291</v>
      </c>
      <c r="H39" s="284">
        <f t="shared" si="7"/>
        <v>-11</v>
      </c>
      <c r="I39" s="299">
        <f t="shared" si="7"/>
        <v>-10</v>
      </c>
      <c r="J39" s="155">
        <f t="shared" si="7"/>
        <v>0</v>
      </c>
      <c r="K39" s="144">
        <f t="shared" si="7"/>
        <v>0</v>
      </c>
      <c r="L39" s="155">
        <f t="shared" si="7"/>
        <v>0</v>
      </c>
      <c r="M39" s="144">
        <f t="shared" si="7"/>
        <v>0</v>
      </c>
      <c r="N39" s="155">
        <f t="shared" si="7"/>
        <v>0</v>
      </c>
      <c r="O39" s="144">
        <f t="shared" si="7"/>
        <v>0</v>
      </c>
      <c r="P39" s="129"/>
      <c r="Q39" s="129"/>
      <c r="R39" s="129"/>
      <c r="S39" s="129"/>
      <c r="T39" s="129"/>
      <c r="U39" s="129"/>
      <c r="V39" s="129"/>
      <c r="W39" s="129"/>
      <c r="X39" s="140"/>
      <c r="Y39" s="140"/>
    </row>
    <row r="40" spans="1:25" ht="15.95" customHeight="1">
      <c r="A40" s="423" t="s">
        <v>87</v>
      </c>
      <c r="B40" s="432" t="s">
        <v>72</v>
      </c>
      <c r="C40" s="443"/>
      <c r="D40" s="443"/>
      <c r="E40" s="458" t="s">
        <v>40</v>
      </c>
      <c r="F40" s="384">
        <v>787</v>
      </c>
      <c r="G40" s="298">
        <v>737</v>
      </c>
      <c r="H40" s="384">
        <v>311</v>
      </c>
      <c r="I40" s="298">
        <v>339</v>
      </c>
      <c r="J40" s="128"/>
      <c r="K40" s="131"/>
      <c r="L40" s="128"/>
      <c r="M40" s="129"/>
      <c r="N40" s="128"/>
      <c r="O40" s="148"/>
      <c r="P40" s="129"/>
      <c r="Q40" s="129"/>
      <c r="R40" s="129"/>
      <c r="S40" s="129"/>
      <c r="T40" s="140"/>
      <c r="U40" s="140"/>
      <c r="V40" s="140"/>
      <c r="W40" s="140"/>
      <c r="X40" s="129"/>
      <c r="Y40" s="129"/>
    </row>
    <row r="41" spans="1:25" ht="15.95" customHeight="1">
      <c r="A41" s="469"/>
      <c r="B41" s="431"/>
      <c r="C41" s="429" t="s">
        <v>73</v>
      </c>
      <c r="D41" s="255"/>
      <c r="E41" s="462"/>
      <c r="F41" s="408" t="s">
        <v>286</v>
      </c>
      <c r="G41" s="300" t="s">
        <v>286</v>
      </c>
      <c r="H41" s="470">
        <v>187</v>
      </c>
      <c r="I41" s="307">
        <v>201</v>
      </c>
      <c r="J41" s="110"/>
      <c r="K41" s="113"/>
      <c r="L41" s="110"/>
      <c r="M41" s="111"/>
      <c r="N41" s="110"/>
      <c r="O41" s="143"/>
      <c r="P41" s="140"/>
      <c r="Q41" s="140"/>
      <c r="R41" s="140"/>
      <c r="S41" s="140"/>
      <c r="T41" s="140"/>
      <c r="U41" s="140"/>
      <c r="V41" s="140"/>
      <c r="W41" s="140"/>
      <c r="X41" s="129"/>
      <c r="Y41" s="129"/>
    </row>
    <row r="42" spans="1:25" ht="15.95" customHeight="1">
      <c r="A42" s="469"/>
      <c r="B42" s="432" t="s">
        <v>60</v>
      </c>
      <c r="C42" s="443"/>
      <c r="D42" s="443"/>
      <c r="E42" s="458" t="s">
        <v>41</v>
      </c>
      <c r="F42" s="384">
        <v>1114</v>
      </c>
      <c r="G42" s="298">
        <v>1095</v>
      </c>
      <c r="H42" s="384">
        <v>277</v>
      </c>
      <c r="I42" s="298">
        <v>341</v>
      </c>
      <c r="J42" s="128"/>
      <c r="K42" s="131"/>
      <c r="L42" s="128"/>
      <c r="M42" s="129"/>
      <c r="N42" s="128"/>
      <c r="O42" s="148"/>
      <c r="P42" s="129"/>
      <c r="Q42" s="129"/>
      <c r="R42" s="129"/>
      <c r="S42" s="129"/>
      <c r="T42" s="140"/>
      <c r="U42" s="140"/>
      <c r="V42" s="129"/>
      <c r="W42" s="129"/>
      <c r="X42" s="129"/>
      <c r="Y42" s="129"/>
    </row>
    <row r="43" spans="1:25" ht="15.95" customHeight="1">
      <c r="A43" s="469"/>
      <c r="B43" s="431"/>
      <c r="C43" s="429" t="s">
        <v>74</v>
      </c>
      <c r="D43" s="255"/>
      <c r="E43" s="462"/>
      <c r="F43" s="256">
        <v>1114</v>
      </c>
      <c r="G43" s="257">
        <v>1095</v>
      </c>
      <c r="H43" s="256">
        <v>13</v>
      </c>
      <c r="I43" s="257">
        <v>10</v>
      </c>
      <c r="J43" s="137"/>
      <c r="K43" s="138"/>
      <c r="L43" s="110"/>
      <c r="M43" s="111"/>
      <c r="N43" s="110"/>
      <c r="O43" s="143"/>
      <c r="P43" s="129"/>
      <c r="Q43" s="129"/>
      <c r="R43" s="140"/>
      <c r="S43" s="129"/>
      <c r="T43" s="140"/>
      <c r="U43" s="140"/>
      <c r="V43" s="129"/>
      <c r="W43" s="129"/>
      <c r="X43" s="140"/>
      <c r="Y43" s="140"/>
    </row>
    <row r="44" spans="1:25" ht="15.95" customHeight="1">
      <c r="A44" s="471"/>
      <c r="B44" s="441" t="s">
        <v>71</v>
      </c>
      <c r="C44" s="415"/>
      <c r="D44" s="415"/>
      <c r="E44" s="468" t="s">
        <v>206</v>
      </c>
      <c r="F44" s="283">
        <f t="shared" ref="F44" si="8">F40-F42</f>
        <v>-327</v>
      </c>
      <c r="G44" s="301">
        <f t="shared" ref="F44:O44" si="9">G40-G42</f>
        <v>-358</v>
      </c>
      <c r="H44" s="283">
        <f t="shared" si="9"/>
        <v>34</v>
      </c>
      <c r="I44" s="301">
        <f t="shared" si="9"/>
        <v>-2</v>
      </c>
      <c r="J44" s="154">
        <f t="shared" si="9"/>
        <v>0</v>
      </c>
      <c r="K44" s="156">
        <f t="shared" si="9"/>
        <v>0</v>
      </c>
      <c r="L44" s="154">
        <f t="shared" si="9"/>
        <v>0</v>
      </c>
      <c r="M44" s="156">
        <f t="shared" si="9"/>
        <v>0</v>
      </c>
      <c r="N44" s="154">
        <f t="shared" si="9"/>
        <v>0</v>
      </c>
      <c r="O44" s="156">
        <f t="shared" si="9"/>
        <v>0</v>
      </c>
      <c r="P44" s="140"/>
      <c r="Q44" s="140"/>
      <c r="R44" s="129"/>
      <c r="S44" s="129"/>
      <c r="T44" s="140"/>
      <c r="U44" s="140"/>
      <c r="V44" s="129"/>
      <c r="W44" s="129"/>
      <c r="X44" s="129"/>
      <c r="Y44" s="129"/>
    </row>
    <row r="45" spans="1:25" ht="15.95" customHeight="1">
      <c r="A45" s="472" t="s">
        <v>79</v>
      </c>
      <c r="B45" s="473" t="s">
        <v>75</v>
      </c>
      <c r="C45" s="474"/>
      <c r="D45" s="474"/>
      <c r="E45" s="475" t="s">
        <v>207</v>
      </c>
      <c r="F45" s="287">
        <f>F39+F44</f>
        <v>-32</v>
      </c>
      <c r="G45" s="302">
        <f t="shared" ref="F45:O45" si="10">G39+G44</f>
        <v>-67</v>
      </c>
      <c r="H45" s="287">
        <f t="shared" si="10"/>
        <v>23</v>
      </c>
      <c r="I45" s="302">
        <f t="shared" si="10"/>
        <v>-12</v>
      </c>
      <c r="J45" s="157">
        <f t="shared" si="10"/>
        <v>0</v>
      </c>
      <c r="K45" s="145">
        <f t="shared" si="10"/>
        <v>0</v>
      </c>
      <c r="L45" s="157">
        <f t="shared" si="10"/>
        <v>0</v>
      </c>
      <c r="M45" s="145">
        <f t="shared" si="10"/>
        <v>0</v>
      </c>
      <c r="N45" s="157">
        <f t="shared" si="10"/>
        <v>0</v>
      </c>
      <c r="O45" s="145">
        <f t="shared" si="10"/>
        <v>0</v>
      </c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5.95" customHeight="1">
      <c r="A46" s="476"/>
      <c r="B46" s="254" t="s">
        <v>76</v>
      </c>
      <c r="C46" s="255"/>
      <c r="D46" s="255"/>
      <c r="E46" s="255"/>
      <c r="F46" s="408" t="s">
        <v>293</v>
      </c>
      <c r="G46" s="300" t="s">
        <v>286</v>
      </c>
      <c r="H46" s="470">
        <v>0</v>
      </c>
      <c r="I46" s="307">
        <v>0</v>
      </c>
      <c r="J46" s="137"/>
      <c r="K46" s="138"/>
      <c r="L46" s="110"/>
      <c r="M46" s="111"/>
      <c r="N46" s="137"/>
      <c r="O46" s="124"/>
      <c r="P46" s="140"/>
      <c r="Q46" s="140"/>
      <c r="R46" s="140"/>
      <c r="S46" s="140"/>
      <c r="T46" s="140"/>
      <c r="U46" s="140"/>
      <c r="V46" s="140"/>
      <c r="W46" s="140"/>
      <c r="X46" s="140"/>
      <c r="Y46" s="140"/>
    </row>
    <row r="47" spans="1:25" ht="15.95" customHeight="1">
      <c r="A47" s="476"/>
      <c r="B47" s="254" t="s">
        <v>77</v>
      </c>
      <c r="C47" s="255"/>
      <c r="D47" s="255"/>
      <c r="E47" s="255"/>
      <c r="F47" s="256">
        <v>76</v>
      </c>
      <c r="G47" s="257">
        <v>108</v>
      </c>
      <c r="H47" s="256">
        <v>53</v>
      </c>
      <c r="I47" s="257">
        <v>30</v>
      </c>
      <c r="J47" s="110"/>
      <c r="K47" s="113"/>
      <c r="L47" s="110"/>
      <c r="M47" s="111"/>
      <c r="N47" s="110"/>
      <c r="O47" s="143"/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1:25" ht="15.95" customHeight="1">
      <c r="A48" s="477"/>
      <c r="B48" s="441" t="s">
        <v>78</v>
      </c>
      <c r="C48" s="415"/>
      <c r="D48" s="415"/>
      <c r="E48" s="415"/>
      <c r="F48" s="284">
        <v>76</v>
      </c>
      <c r="G48" s="299">
        <v>108</v>
      </c>
      <c r="H48" s="284">
        <v>53</v>
      </c>
      <c r="I48" s="299">
        <v>30</v>
      </c>
      <c r="J48" s="133"/>
      <c r="K48" s="136"/>
      <c r="L48" s="133"/>
      <c r="M48" s="134"/>
      <c r="N48" s="133"/>
      <c r="O48" s="144"/>
      <c r="P48" s="129"/>
      <c r="Q48" s="129"/>
      <c r="R48" s="129"/>
      <c r="S48" s="129"/>
      <c r="T48" s="129"/>
      <c r="U48" s="129"/>
      <c r="V48" s="129"/>
      <c r="W48" s="129"/>
      <c r="X48" s="129"/>
      <c r="Y48" s="129"/>
    </row>
    <row r="49" spans="1:15" ht="15.95" customHeight="1">
      <c r="A49" s="26" t="s">
        <v>208</v>
      </c>
      <c r="O49" s="5"/>
    </row>
    <row r="50" spans="1:15" ht="15.95" customHeight="1">
      <c r="A50" s="26"/>
      <c r="O50" s="14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98" orientation="portrait" verticalDpi="0" r:id="rId1"/>
  <headerFooter alignWithMargins="0">
    <oddHeader>&amp;R&amp;"明朝,斜体"&amp;9指定都市－4</oddHeader>
  </headerFooter>
  <colBreaks count="1" manualBreakCount="1">
    <brk id="9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I36" sqref="I36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3" t="s">
        <v>0</v>
      </c>
      <c r="B1" s="173"/>
      <c r="C1" s="227" t="s">
        <v>287</v>
      </c>
      <c r="D1" s="228"/>
    </row>
    <row r="3" spans="1:14" ht="15" customHeight="1">
      <c r="A3" s="44" t="s">
        <v>209</v>
      </c>
      <c r="B3" s="44"/>
      <c r="C3" s="44"/>
      <c r="D3" s="44"/>
      <c r="E3" s="44"/>
      <c r="F3" s="44"/>
      <c r="I3" s="44"/>
      <c r="J3" s="44"/>
    </row>
    <row r="4" spans="1:14" ht="15" customHeight="1">
      <c r="A4" s="44"/>
      <c r="B4" s="44"/>
      <c r="C4" s="44"/>
      <c r="D4" s="44"/>
      <c r="E4" s="44"/>
      <c r="F4" s="44"/>
      <c r="I4" s="44"/>
      <c r="J4" s="44"/>
    </row>
    <row r="5" spans="1:14" ht="15" customHeight="1">
      <c r="A5" s="229"/>
      <c r="B5" s="229" t="s">
        <v>285</v>
      </c>
      <c r="C5" s="229"/>
      <c r="D5" s="229"/>
      <c r="H5" s="45"/>
      <c r="L5" s="45"/>
      <c r="N5" s="45" t="s">
        <v>210</v>
      </c>
    </row>
    <row r="6" spans="1:14" ht="15" customHeight="1">
      <c r="A6" s="230"/>
      <c r="B6" s="231"/>
      <c r="C6" s="231"/>
      <c r="D6" s="231"/>
      <c r="E6" s="375"/>
      <c r="F6" s="376"/>
      <c r="G6" s="375"/>
      <c r="H6" s="376"/>
      <c r="I6" s="232"/>
      <c r="J6" s="233"/>
      <c r="K6" s="375"/>
      <c r="L6" s="376"/>
      <c r="M6" s="375"/>
      <c r="N6" s="376"/>
    </row>
    <row r="7" spans="1:14" ht="15" customHeight="1">
      <c r="A7" s="234"/>
      <c r="B7" s="235"/>
      <c r="C7" s="235"/>
      <c r="D7" s="235"/>
      <c r="E7" s="236" t="s">
        <v>284</v>
      </c>
      <c r="F7" s="34" t="s">
        <v>1</v>
      </c>
      <c r="G7" s="236" t="s">
        <v>284</v>
      </c>
      <c r="H7" s="34" t="s">
        <v>1</v>
      </c>
      <c r="I7" s="236" t="s">
        <v>284</v>
      </c>
      <c r="J7" s="34" t="s">
        <v>1</v>
      </c>
      <c r="K7" s="236" t="s">
        <v>284</v>
      </c>
      <c r="L7" s="34" t="s">
        <v>1</v>
      </c>
      <c r="M7" s="236" t="s">
        <v>284</v>
      </c>
      <c r="N7" s="277" t="s">
        <v>1</v>
      </c>
    </row>
    <row r="8" spans="1:14" ht="18" customHeight="1">
      <c r="A8" s="377" t="s">
        <v>211</v>
      </c>
      <c r="B8" s="237" t="s">
        <v>212</v>
      </c>
      <c r="C8" s="238"/>
      <c r="D8" s="238"/>
      <c r="E8" s="308">
        <v>1</v>
      </c>
      <c r="F8" s="241">
        <v>1</v>
      </c>
      <c r="G8" s="239"/>
      <c r="H8" s="241"/>
      <c r="I8" s="239"/>
      <c r="J8" s="240"/>
      <c r="K8" s="239"/>
      <c r="L8" s="241"/>
      <c r="M8" s="239"/>
      <c r="N8" s="241"/>
    </row>
    <row r="9" spans="1:14" ht="18" customHeight="1">
      <c r="A9" s="333"/>
      <c r="B9" s="377" t="s">
        <v>213</v>
      </c>
      <c r="C9" s="195" t="s">
        <v>214</v>
      </c>
      <c r="D9" s="196"/>
      <c r="E9" s="309">
        <v>10</v>
      </c>
      <c r="F9" s="244">
        <v>10</v>
      </c>
      <c r="G9" s="242"/>
      <c r="H9" s="244"/>
      <c r="I9" s="242"/>
      <c r="J9" s="243"/>
      <c r="K9" s="242"/>
      <c r="L9" s="244"/>
      <c r="M9" s="242"/>
      <c r="N9" s="244"/>
    </row>
    <row r="10" spans="1:14" ht="18" customHeight="1">
      <c r="A10" s="333"/>
      <c r="B10" s="333"/>
      <c r="C10" s="51" t="s">
        <v>215</v>
      </c>
      <c r="D10" s="52"/>
      <c r="E10" s="310">
        <v>10</v>
      </c>
      <c r="F10" s="247">
        <v>10</v>
      </c>
      <c r="G10" s="245"/>
      <c r="H10" s="247"/>
      <c r="I10" s="245"/>
      <c r="J10" s="246"/>
      <c r="K10" s="245"/>
      <c r="L10" s="247"/>
      <c r="M10" s="245"/>
      <c r="N10" s="247"/>
    </row>
    <row r="11" spans="1:14" ht="18" customHeight="1">
      <c r="A11" s="333"/>
      <c r="B11" s="333"/>
      <c r="C11" s="51" t="s">
        <v>216</v>
      </c>
      <c r="D11" s="52"/>
      <c r="E11" s="310">
        <v>0</v>
      </c>
      <c r="F11" s="247">
        <v>0</v>
      </c>
      <c r="G11" s="245"/>
      <c r="H11" s="247"/>
      <c r="I11" s="245"/>
      <c r="J11" s="246"/>
      <c r="K11" s="245"/>
      <c r="L11" s="247"/>
      <c r="M11" s="245"/>
      <c r="N11" s="247"/>
    </row>
    <row r="12" spans="1:14" ht="18" customHeight="1">
      <c r="A12" s="333"/>
      <c r="B12" s="333"/>
      <c r="C12" s="51" t="s">
        <v>217</v>
      </c>
      <c r="D12" s="52"/>
      <c r="E12" s="310">
        <v>0</v>
      </c>
      <c r="F12" s="247">
        <v>0</v>
      </c>
      <c r="G12" s="245"/>
      <c r="H12" s="247"/>
      <c r="I12" s="245"/>
      <c r="J12" s="246"/>
      <c r="K12" s="245"/>
      <c r="L12" s="247"/>
      <c r="M12" s="245"/>
      <c r="N12" s="247"/>
    </row>
    <row r="13" spans="1:14" ht="18" customHeight="1">
      <c r="A13" s="333"/>
      <c r="B13" s="333"/>
      <c r="C13" s="51" t="s">
        <v>218</v>
      </c>
      <c r="D13" s="52"/>
      <c r="E13" s="310">
        <v>0</v>
      </c>
      <c r="F13" s="247">
        <v>0</v>
      </c>
      <c r="G13" s="245"/>
      <c r="H13" s="247"/>
      <c r="I13" s="245"/>
      <c r="J13" s="246"/>
      <c r="K13" s="245"/>
      <c r="L13" s="247"/>
      <c r="M13" s="245"/>
      <c r="N13" s="247"/>
    </row>
    <row r="14" spans="1:14" ht="18" customHeight="1">
      <c r="A14" s="334"/>
      <c r="B14" s="334"/>
      <c r="C14" s="58" t="s">
        <v>79</v>
      </c>
      <c r="D14" s="36"/>
      <c r="E14" s="311">
        <v>0</v>
      </c>
      <c r="F14" s="250">
        <v>0</v>
      </c>
      <c r="G14" s="248"/>
      <c r="H14" s="250"/>
      <c r="I14" s="248"/>
      <c r="J14" s="249"/>
      <c r="K14" s="248"/>
      <c r="L14" s="250"/>
      <c r="M14" s="248"/>
      <c r="N14" s="250"/>
    </row>
    <row r="15" spans="1:14" ht="18" customHeight="1">
      <c r="A15" s="332" t="s">
        <v>219</v>
      </c>
      <c r="B15" s="377" t="s">
        <v>220</v>
      </c>
      <c r="C15" s="195" t="s">
        <v>221</v>
      </c>
      <c r="D15" s="196"/>
      <c r="E15" s="157">
        <v>5750</v>
      </c>
      <c r="F15" s="145">
        <v>7336</v>
      </c>
      <c r="G15" s="251"/>
      <c r="H15" s="145"/>
      <c r="I15" s="251"/>
      <c r="J15" s="252"/>
      <c r="K15" s="251"/>
      <c r="L15" s="145"/>
      <c r="M15" s="251"/>
      <c r="N15" s="145"/>
    </row>
    <row r="16" spans="1:14" ht="18" customHeight="1">
      <c r="A16" s="333"/>
      <c r="B16" s="333"/>
      <c r="C16" s="51" t="s">
        <v>222</v>
      </c>
      <c r="D16" s="52"/>
      <c r="E16" s="153">
        <v>10</v>
      </c>
      <c r="F16" s="143">
        <v>10</v>
      </c>
      <c r="G16" s="110"/>
      <c r="H16" s="143"/>
      <c r="I16" s="110"/>
      <c r="J16" s="112"/>
      <c r="K16" s="110"/>
      <c r="L16" s="143"/>
      <c r="M16" s="110"/>
      <c r="N16" s="143"/>
    </row>
    <row r="17" spans="1:15" ht="18" customHeight="1">
      <c r="A17" s="333"/>
      <c r="B17" s="333"/>
      <c r="C17" s="51" t="s">
        <v>223</v>
      </c>
      <c r="D17" s="52"/>
      <c r="E17" s="153">
        <v>0</v>
      </c>
      <c r="F17" s="312">
        <v>0</v>
      </c>
      <c r="G17" s="110"/>
      <c r="H17" s="143"/>
      <c r="I17" s="110"/>
      <c r="J17" s="112"/>
      <c r="K17" s="110"/>
      <c r="L17" s="143"/>
      <c r="M17" s="110"/>
      <c r="N17" s="143"/>
    </row>
    <row r="18" spans="1:15" ht="18" customHeight="1">
      <c r="A18" s="333"/>
      <c r="B18" s="334"/>
      <c r="C18" s="58" t="s">
        <v>224</v>
      </c>
      <c r="D18" s="36"/>
      <c r="E18" s="155">
        <v>5760</v>
      </c>
      <c r="F18" s="144">
        <v>7347</v>
      </c>
      <c r="G18" s="155"/>
      <c r="H18" s="253"/>
      <c r="I18" s="155"/>
      <c r="J18" s="253"/>
      <c r="K18" s="155"/>
      <c r="L18" s="253"/>
      <c r="M18" s="155"/>
      <c r="N18" s="253"/>
    </row>
    <row r="19" spans="1:15" ht="18" customHeight="1">
      <c r="A19" s="333"/>
      <c r="B19" s="377" t="s">
        <v>225</v>
      </c>
      <c r="C19" s="195" t="s">
        <v>226</v>
      </c>
      <c r="D19" s="196"/>
      <c r="E19" s="157">
        <v>5457</v>
      </c>
      <c r="F19" s="145">
        <v>7047</v>
      </c>
      <c r="G19" s="157"/>
      <c r="H19" s="145"/>
      <c r="I19" s="157"/>
      <c r="J19" s="145"/>
      <c r="K19" s="157"/>
      <c r="L19" s="145"/>
      <c r="M19" s="157"/>
      <c r="N19" s="145"/>
    </row>
    <row r="20" spans="1:15" ht="18" customHeight="1">
      <c r="A20" s="333"/>
      <c r="B20" s="333"/>
      <c r="C20" s="51" t="s">
        <v>227</v>
      </c>
      <c r="D20" s="52"/>
      <c r="E20" s="153">
        <v>0</v>
      </c>
      <c r="F20" s="143">
        <v>0</v>
      </c>
      <c r="G20" s="153"/>
      <c r="H20" s="143"/>
      <c r="I20" s="153"/>
      <c r="J20" s="143"/>
      <c r="K20" s="153"/>
      <c r="L20" s="143"/>
      <c r="M20" s="153"/>
      <c r="N20" s="143"/>
    </row>
    <row r="21" spans="1:15" s="258" customFormat="1" ht="18" customHeight="1">
      <c r="A21" s="333"/>
      <c r="B21" s="333"/>
      <c r="C21" s="254" t="s">
        <v>228</v>
      </c>
      <c r="D21" s="255"/>
      <c r="E21" s="256">
        <v>0</v>
      </c>
      <c r="F21" s="257">
        <v>0</v>
      </c>
      <c r="G21" s="256"/>
      <c r="H21" s="257"/>
      <c r="I21" s="256"/>
      <c r="J21" s="257"/>
      <c r="K21" s="256"/>
      <c r="L21" s="257"/>
      <c r="M21" s="256"/>
      <c r="N21" s="257"/>
    </row>
    <row r="22" spans="1:15" ht="18" customHeight="1">
      <c r="A22" s="333"/>
      <c r="B22" s="334"/>
      <c r="C22" s="6" t="s">
        <v>229</v>
      </c>
      <c r="D22" s="7"/>
      <c r="E22" s="155">
        <v>5457</v>
      </c>
      <c r="F22" s="144">
        <v>7047</v>
      </c>
      <c r="G22" s="155"/>
      <c r="H22" s="144"/>
      <c r="I22" s="155"/>
      <c r="J22" s="144"/>
      <c r="K22" s="155"/>
      <c r="L22" s="144"/>
      <c r="M22" s="155"/>
      <c r="N22" s="144"/>
    </row>
    <row r="23" spans="1:15" ht="18" customHeight="1">
      <c r="A23" s="333"/>
      <c r="B23" s="377" t="s">
        <v>230</v>
      </c>
      <c r="C23" s="195" t="s">
        <v>231</v>
      </c>
      <c r="D23" s="196"/>
      <c r="E23" s="157">
        <v>10</v>
      </c>
      <c r="F23" s="145">
        <v>10</v>
      </c>
      <c r="G23" s="157"/>
      <c r="H23" s="145"/>
      <c r="I23" s="157"/>
      <c r="J23" s="145"/>
      <c r="K23" s="157"/>
      <c r="L23" s="145"/>
      <c r="M23" s="157"/>
      <c r="N23" s="145"/>
    </row>
    <row r="24" spans="1:15" ht="18" customHeight="1">
      <c r="A24" s="333"/>
      <c r="B24" s="333"/>
      <c r="C24" s="51" t="s">
        <v>232</v>
      </c>
      <c r="D24" s="52"/>
      <c r="E24" s="153">
        <v>0</v>
      </c>
      <c r="F24" s="143">
        <v>0</v>
      </c>
      <c r="G24" s="153"/>
      <c r="H24" s="143"/>
      <c r="I24" s="153"/>
      <c r="J24" s="143"/>
      <c r="K24" s="153"/>
      <c r="L24" s="143"/>
      <c r="M24" s="153"/>
      <c r="N24" s="143"/>
    </row>
    <row r="25" spans="1:15" ht="18" customHeight="1">
      <c r="A25" s="333"/>
      <c r="B25" s="333"/>
      <c r="C25" s="51" t="s">
        <v>233</v>
      </c>
      <c r="D25" s="52"/>
      <c r="E25" s="153">
        <v>293</v>
      </c>
      <c r="F25" s="143">
        <v>289</v>
      </c>
      <c r="G25" s="153"/>
      <c r="H25" s="143"/>
      <c r="I25" s="153"/>
      <c r="J25" s="143"/>
      <c r="K25" s="153"/>
      <c r="L25" s="143"/>
      <c r="M25" s="153"/>
      <c r="N25" s="143"/>
    </row>
    <row r="26" spans="1:15" ht="18" customHeight="1">
      <c r="A26" s="333"/>
      <c r="B26" s="334"/>
      <c r="C26" s="56" t="s">
        <v>234</v>
      </c>
      <c r="D26" s="57"/>
      <c r="E26" s="259">
        <v>303</v>
      </c>
      <c r="F26" s="253">
        <v>299</v>
      </c>
      <c r="G26" s="259"/>
      <c r="H26" s="144"/>
      <c r="I26" s="135"/>
      <c r="J26" s="144"/>
      <c r="K26" s="259"/>
      <c r="L26" s="144"/>
      <c r="M26" s="259"/>
      <c r="N26" s="144"/>
    </row>
    <row r="27" spans="1:15" ht="18" customHeight="1">
      <c r="A27" s="334"/>
      <c r="B27" s="58" t="s">
        <v>235</v>
      </c>
      <c r="C27" s="36"/>
      <c r="D27" s="36"/>
      <c r="E27" s="260">
        <v>5760</v>
      </c>
      <c r="F27" s="313">
        <v>7347</v>
      </c>
      <c r="G27" s="155"/>
      <c r="H27" s="144"/>
      <c r="I27" s="260"/>
      <c r="J27" s="144"/>
      <c r="K27" s="155"/>
      <c r="L27" s="144"/>
      <c r="M27" s="155"/>
      <c r="N27" s="144"/>
    </row>
    <row r="28" spans="1:15" ht="18" customHeight="1">
      <c r="A28" s="377" t="s">
        <v>236</v>
      </c>
      <c r="B28" s="377" t="s">
        <v>237</v>
      </c>
      <c r="C28" s="195" t="s">
        <v>238</v>
      </c>
      <c r="D28" s="261" t="s">
        <v>37</v>
      </c>
      <c r="E28" s="157">
        <v>1433</v>
      </c>
      <c r="F28" s="145">
        <v>1754</v>
      </c>
      <c r="G28" s="157"/>
      <c r="H28" s="145"/>
      <c r="I28" s="157"/>
      <c r="J28" s="145"/>
      <c r="K28" s="157"/>
      <c r="L28" s="145"/>
      <c r="M28" s="157"/>
      <c r="N28" s="145"/>
    </row>
    <row r="29" spans="1:15" ht="18" customHeight="1">
      <c r="A29" s="333"/>
      <c r="B29" s="333"/>
      <c r="C29" s="51" t="s">
        <v>239</v>
      </c>
      <c r="D29" s="262" t="s">
        <v>38</v>
      </c>
      <c r="E29" s="153">
        <v>1428</v>
      </c>
      <c r="F29" s="143">
        <v>1745</v>
      </c>
      <c r="G29" s="153"/>
      <c r="H29" s="143"/>
      <c r="I29" s="153"/>
      <c r="J29" s="143"/>
      <c r="K29" s="153"/>
      <c r="L29" s="143"/>
      <c r="M29" s="153"/>
      <c r="N29" s="143"/>
    </row>
    <row r="30" spans="1:15" ht="18" customHeight="1">
      <c r="A30" s="333"/>
      <c r="B30" s="333"/>
      <c r="C30" s="51" t="s">
        <v>240</v>
      </c>
      <c r="D30" s="262" t="s">
        <v>241</v>
      </c>
      <c r="E30" s="153">
        <v>1</v>
      </c>
      <c r="F30" s="143">
        <v>2</v>
      </c>
      <c r="G30" s="110"/>
      <c r="H30" s="143"/>
      <c r="I30" s="153"/>
      <c r="J30" s="143"/>
      <c r="K30" s="153"/>
      <c r="L30" s="143"/>
      <c r="M30" s="153"/>
      <c r="N30" s="143"/>
    </row>
    <row r="31" spans="1:15" ht="18" customHeight="1">
      <c r="A31" s="333"/>
      <c r="B31" s="333"/>
      <c r="C31" s="6" t="s">
        <v>242</v>
      </c>
      <c r="D31" s="263" t="s">
        <v>243</v>
      </c>
      <c r="E31" s="155">
        <f t="shared" ref="E31:N31" si="0">E28-E29-E30</f>
        <v>4</v>
      </c>
      <c r="F31" s="144">
        <f t="shared" si="0"/>
        <v>7</v>
      </c>
      <c r="G31" s="155">
        <f t="shared" si="0"/>
        <v>0</v>
      </c>
      <c r="H31" s="253">
        <f t="shared" si="0"/>
        <v>0</v>
      </c>
      <c r="I31" s="155">
        <f t="shared" si="0"/>
        <v>0</v>
      </c>
      <c r="J31" s="264">
        <f t="shared" si="0"/>
        <v>0</v>
      </c>
      <c r="K31" s="155">
        <f t="shared" si="0"/>
        <v>0</v>
      </c>
      <c r="L31" s="264">
        <f t="shared" si="0"/>
        <v>0</v>
      </c>
      <c r="M31" s="155">
        <f t="shared" si="0"/>
        <v>0</v>
      </c>
      <c r="N31" s="253">
        <f t="shared" si="0"/>
        <v>0</v>
      </c>
      <c r="O31" s="8"/>
    </row>
    <row r="32" spans="1:15" ht="18" customHeight="1">
      <c r="A32" s="333"/>
      <c r="B32" s="333"/>
      <c r="C32" s="195" t="s">
        <v>244</v>
      </c>
      <c r="D32" s="261" t="s">
        <v>245</v>
      </c>
      <c r="E32" s="157"/>
      <c r="F32" s="145"/>
      <c r="G32" s="157"/>
      <c r="H32" s="145"/>
      <c r="I32" s="157"/>
      <c r="J32" s="145"/>
      <c r="K32" s="157"/>
      <c r="L32" s="145"/>
      <c r="M32" s="157"/>
      <c r="N32" s="145"/>
    </row>
    <row r="33" spans="1:14" ht="18" customHeight="1">
      <c r="A33" s="333"/>
      <c r="B33" s="333"/>
      <c r="C33" s="51" t="s">
        <v>246</v>
      </c>
      <c r="D33" s="262" t="s">
        <v>247</v>
      </c>
      <c r="E33" s="153"/>
      <c r="F33" s="143"/>
      <c r="G33" s="153"/>
      <c r="H33" s="143"/>
      <c r="I33" s="153"/>
      <c r="J33" s="143"/>
      <c r="K33" s="153"/>
      <c r="L33" s="143"/>
      <c r="M33" s="153"/>
      <c r="N33" s="143"/>
    </row>
    <row r="34" spans="1:14" ht="18" customHeight="1">
      <c r="A34" s="333"/>
      <c r="B34" s="334"/>
      <c r="C34" s="6" t="s">
        <v>248</v>
      </c>
      <c r="D34" s="263" t="s">
        <v>249</v>
      </c>
      <c r="E34" s="155">
        <f t="shared" ref="E34:N34" si="1">E31+E32-E33</f>
        <v>4</v>
      </c>
      <c r="F34" s="144">
        <f t="shared" si="1"/>
        <v>7</v>
      </c>
      <c r="G34" s="155">
        <f t="shared" si="1"/>
        <v>0</v>
      </c>
      <c r="H34" s="144">
        <f t="shared" si="1"/>
        <v>0</v>
      </c>
      <c r="I34" s="155">
        <f t="shared" si="1"/>
        <v>0</v>
      </c>
      <c r="J34" s="144">
        <f t="shared" si="1"/>
        <v>0</v>
      </c>
      <c r="K34" s="155">
        <f t="shared" si="1"/>
        <v>0</v>
      </c>
      <c r="L34" s="144">
        <f t="shared" si="1"/>
        <v>0</v>
      </c>
      <c r="M34" s="155">
        <f t="shared" si="1"/>
        <v>0</v>
      </c>
      <c r="N34" s="144">
        <f t="shared" si="1"/>
        <v>0</v>
      </c>
    </row>
    <row r="35" spans="1:14" ht="18" customHeight="1">
      <c r="A35" s="333"/>
      <c r="B35" s="377" t="s">
        <v>250</v>
      </c>
      <c r="C35" s="195" t="s">
        <v>251</v>
      </c>
      <c r="D35" s="261" t="s">
        <v>252</v>
      </c>
      <c r="E35" s="157">
        <v>0</v>
      </c>
      <c r="F35" s="145">
        <v>0</v>
      </c>
      <c r="G35" s="157"/>
      <c r="H35" s="145"/>
      <c r="I35" s="157"/>
      <c r="J35" s="145"/>
      <c r="K35" s="157"/>
      <c r="L35" s="145"/>
      <c r="M35" s="157"/>
      <c r="N35" s="145"/>
    </row>
    <row r="36" spans="1:14" ht="18" customHeight="1">
      <c r="A36" s="333"/>
      <c r="B36" s="333"/>
      <c r="C36" s="51" t="s">
        <v>253</v>
      </c>
      <c r="D36" s="262" t="s">
        <v>254</v>
      </c>
      <c r="E36" s="153">
        <v>0</v>
      </c>
      <c r="F36" s="143">
        <v>0</v>
      </c>
      <c r="G36" s="153"/>
      <c r="H36" s="143"/>
      <c r="I36" s="153"/>
      <c r="J36" s="143"/>
      <c r="K36" s="153"/>
      <c r="L36" s="143"/>
      <c r="M36" s="153"/>
      <c r="N36" s="143"/>
    </row>
    <row r="37" spans="1:14" ht="18" customHeight="1">
      <c r="A37" s="333"/>
      <c r="B37" s="333"/>
      <c r="C37" s="51" t="s">
        <v>255</v>
      </c>
      <c r="D37" s="262" t="s">
        <v>256</v>
      </c>
      <c r="E37" s="153">
        <f t="shared" ref="E37:N37" si="2">E34+E35-E36</f>
        <v>4</v>
      </c>
      <c r="F37" s="143">
        <f t="shared" si="2"/>
        <v>7</v>
      </c>
      <c r="G37" s="153">
        <f t="shared" si="2"/>
        <v>0</v>
      </c>
      <c r="H37" s="143">
        <f t="shared" si="2"/>
        <v>0</v>
      </c>
      <c r="I37" s="153">
        <f t="shared" si="2"/>
        <v>0</v>
      </c>
      <c r="J37" s="143">
        <f t="shared" si="2"/>
        <v>0</v>
      </c>
      <c r="K37" s="153">
        <f t="shared" si="2"/>
        <v>0</v>
      </c>
      <c r="L37" s="143">
        <f t="shared" si="2"/>
        <v>0</v>
      </c>
      <c r="M37" s="153">
        <f t="shared" si="2"/>
        <v>0</v>
      </c>
      <c r="N37" s="143">
        <f t="shared" si="2"/>
        <v>0</v>
      </c>
    </row>
    <row r="38" spans="1:14" ht="18" customHeight="1">
      <c r="A38" s="333"/>
      <c r="B38" s="333"/>
      <c r="C38" s="51" t="s">
        <v>257</v>
      </c>
      <c r="D38" s="262" t="s">
        <v>258</v>
      </c>
      <c r="E38" s="153">
        <v>0</v>
      </c>
      <c r="F38" s="143">
        <v>0</v>
      </c>
      <c r="G38" s="153"/>
      <c r="H38" s="143"/>
      <c r="I38" s="153"/>
      <c r="J38" s="143"/>
      <c r="K38" s="153"/>
      <c r="L38" s="143"/>
      <c r="M38" s="153"/>
      <c r="N38" s="143"/>
    </row>
    <row r="39" spans="1:14" ht="18" customHeight="1">
      <c r="A39" s="333"/>
      <c r="B39" s="333"/>
      <c r="C39" s="51" t="s">
        <v>259</v>
      </c>
      <c r="D39" s="262" t="s">
        <v>260</v>
      </c>
      <c r="E39" s="153">
        <v>0</v>
      </c>
      <c r="F39" s="143">
        <v>0</v>
      </c>
      <c r="G39" s="153"/>
      <c r="H39" s="143"/>
      <c r="I39" s="153"/>
      <c r="J39" s="143"/>
      <c r="K39" s="153"/>
      <c r="L39" s="143"/>
      <c r="M39" s="153"/>
      <c r="N39" s="143"/>
    </row>
    <row r="40" spans="1:14" ht="18" customHeight="1">
      <c r="A40" s="333"/>
      <c r="B40" s="333"/>
      <c r="C40" s="51" t="s">
        <v>261</v>
      </c>
      <c r="D40" s="262" t="s">
        <v>262</v>
      </c>
      <c r="E40" s="153">
        <v>0</v>
      </c>
      <c r="F40" s="143">
        <v>0</v>
      </c>
      <c r="G40" s="153"/>
      <c r="H40" s="143"/>
      <c r="I40" s="153"/>
      <c r="J40" s="143"/>
      <c r="K40" s="153"/>
      <c r="L40" s="143"/>
      <c r="M40" s="153"/>
      <c r="N40" s="143"/>
    </row>
    <row r="41" spans="1:14" ht="18" customHeight="1">
      <c r="A41" s="333"/>
      <c r="B41" s="333"/>
      <c r="C41" s="207" t="s">
        <v>263</v>
      </c>
      <c r="D41" s="262" t="s">
        <v>264</v>
      </c>
      <c r="E41" s="153">
        <f t="shared" ref="E41:N41" si="3">E34+E35-E36-E40</f>
        <v>4</v>
      </c>
      <c r="F41" s="143">
        <f t="shared" si="3"/>
        <v>7</v>
      </c>
      <c r="G41" s="153">
        <f t="shared" si="3"/>
        <v>0</v>
      </c>
      <c r="H41" s="143">
        <f t="shared" si="3"/>
        <v>0</v>
      </c>
      <c r="I41" s="153">
        <f t="shared" si="3"/>
        <v>0</v>
      </c>
      <c r="J41" s="143">
        <f t="shared" si="3"/>
        <v>0</v>
      </c>
      <c r="K41" s="153">
        <f t="shared" si="3"/>
        <v>0</v>
      </c>
      <c r="L41" s="143">
        <f t="shared" si="3"/>
        <v>0</v>
      </c>
      <c r="M41" s="153">
        <f t="shared" si="3"/>
        <v>0</v>
      </c>
      <c r="N41" s="143">
        <f t="shared" si="3"/>
        <v>0</v>
      </c>
    </row>
    <row r="42" spans="1:14" ht="18" customHeight="1">
      <c r="A42" s="333"/>
      <c r="B42" s="333"/>
      <c r="C42" s="378" t="s">
        <v>265</v>
      </c>
      <c r="D42" s="379"/>
      <c r="E42" s="153">
        <f t="shared" ref="E42:N42" si="4">E37+E38-E39-E40</f>
        <v>4</v>
      </c>
      <c r="F42" s="143">
        <f t="shared" si="4"/>
        <v>7</v>
      </c>
      <c r="G42" s="110">
        <f t="shared" si="4"/>
        <v>0</v>
      </c>
      <c r="H42" s="111">
        <f t="shared" si="4"/>
        <v>0</v>
      </c>
      <c r="I42" s="110">
        <f t="shared" si="4"/>
        <v>0</v>
      </c>
      <c r="J42" s="111">
        <f t="shared" si="4"/>
        <v>0</v>
      </c>
      <c r="K42" s="110">
        <f t="shared" si="4"/>
        <v>0</v>
      </c>
      <c r="L42" s="111">
        <f t="shared" si="4"/>
        <v>0</v>
      </c>
      <c r="M42" s="110">
        <f t="shared" si="4"/>
        <v>0</v>
      </c>
      <c r="N42" s="143">
        <f t="shared" si="4"/>
        <v>0</v>
      </c>
    </row>
    <row r="43" spans="1:14" ht="18" customHeight="1">
      <c r="A43" s="333"/>
      <c r="B43" s="333"/>
      <c r="C43" s="51" t="s">
        <v>266</v>
      </c>
      <c r="D43" s="262" t="s">
        <v>267</v>
      </c>
      <c r="E43" s="153">
        <v>0</v>
      </c>
      <c r="F43" s="143">
        <v>0</v>
      </c>
      <c r="G43" s="153"/>
      <c r="H43" s="143"/>
      <c r="I43" s="153"/>
      <c r="J43" s="143"/>
      <c r="K43" s="153"/>
      <c r="L43" s="143"/>
      <c r="M43" s="153"/>
      <c r="N43" s="143"/>
    </row>
    <row r="44" spans="1:14" ht="18" customHeight="1">
      <c r="A44" s="334"/>
      <c r="B44" s="334"/>
      <c r="C44" s="6" t="s">
        <v>268</v>
      </c>
      <c r="D44" s="104" t="s">
        <v>269</v>
      </c>
      <c r="E44" s="155">
        <f t="shared" ref="E44:N44" si="5">E41+E43</f>
        <v>4</v>
      </c>
      <c r="F44" s="144">
        <f t="shared" si="5"/>
        <v>7</v>
      </c>
      <c r="G44" s="155">
        <f t="shared" si="5"/>
        <v>0</v>
      </c>
      <c r="H44" s="144">
        <f t="shared" si="5"/>
        <v>0</v>
      </c>
      <c r="I44" s="155">
        <f t="shared" si="5"/>
        <v>0</v>
      </c>
      <c r="J44" s="144">
        <f t="shared" si="5"/>
        <v>0</v>
      </c>
      <c r="K44" s="155">
        <f t="shared" si="5"/>
        <v>0</v>
      </c>
      <c r="L44" s="144">
        <f t="shared" si="5"/>
        <v>0</v>
      </c>
      <c r="M44" s="155">
        <f t="shared" si="5"/>
        <v>0</v>
      </c>
      <c r="N44" s="144">
        <f t="shared" si="5"/>
        <v>0</v>
      </c>
    </row>
    <row r="45" spans="1:14" ht="14.1" customHeight="1">
      <c r="A45" s="26" t="s">
        <v>270</v>
      </c>
    </row>
    <row r="46" spans="1:14" ht="14.1" customHeight="1">
      <c r="A46" s="26" t="s">
        <v>271</v>
      </c>
    </row>
    <row r="47" spans="1:14">
      <c r="A47" s="265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5" orientation="portrait" verticalDpi="0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柏原 聡</dc:creator>
  <cp:lastModifiedBy>Administrator</cp:lastModifiedBy>
  <dcterms:created xsi:type="dcterms:W3CDTF">2020-09-27T13:38:14Z</dcterms:created>
  <dcterms:modified xsi:type="dcterms:W3CDTF">2020-10-02T00:35:57Z</dcterms:modified>
</cp:coreProperties>
</file>