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223\share\資金室\R02年度\30_照会・回答\200930〆【地方債協会】都道府県及び指定都市の財政状況について（照会）\40_回答作成作業フォルダ\"/>
    </mc:Choice>
  </mc:AlternateContent>
  <bookViews>
    <workbookView xWindow="0" yWindow="0" windowWidth="20490" windowHeight="7635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'2.公営企業会計予算'!$A$1:$S$50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'4.公営企業会計決算'!$A$1:$S$49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0" l="1"/>
  <c r="E26" i="10"/>
  <c r="E22" i="10"/>
  <c r="E18" i="10"/>
  <c r="G27" i="10"/>
  <c r="G26" i="10"/>
  <c r="G22" i="10"/>
  <c r="G18" i="10"/>
  <c r="I27" i="10"/>
  <c r="I26" i="10"/>
  <c r="I22" i="10"/>
  <c r="I18" i="10"/>
  <c r="K27" i="10"/>
  <c r="L27" i="10"/>
  <c r="K26" i="10"/>
  <c r="K22" i="10"/>
  <c r="K18" i="10"/>
  <c r="L31" i="10" l="1"/>
  <c r="L34" i="10" s="1"/>
  <c r="L26" i="10"/>
  <c r="L22" i="10"/>
  <c r="L18" i="10"/>
  <c r="J31" i="10"/>
  <c r="J34" i="10" s="1"/>
  <c r="J26" i="10"/>
  <c r="J22" i="10"/>
  <c r="J27" i="10" s="1"/>
  <c r="J18" i="10"/>
  <c r="H31" i="10"/>
  <c r="H34" i="10" s="1"/>
  <c r="H26" i="10"/>
  <c r="H27" i="10" s="1"/>
  <c r="H22" i="10"/>
  <c r="H18" i="10"/>
  <c r="F31" i="10"/>
  <c r="F34" i="10" s="1"/>
  <c r="F26" i="10"/>
  <c r="F27" i="10" s="1"/>
  <c r="F22" i="10"/>
  <c r="F18" i="10"/>
  <c r="L41" i="10" l="1"/>
  <c r="L44" i="10" s="1"/>
  <c r="L37" i="10"/>
  <c r="L42" i="10" s="1"/>
  <c r="J41" i="10"/>
  <c r="J44" i="10" s="1"/>
  <c r="J37" i="10"/>
  <c r="J42" i="10" s="1"/>
  <c r="H37" i="10"/>
  <c r="H42" i="10" s="1"/>
  <c r="H41" i="10"/>
  <c r="H44" i="10" s="1"/>
  <c r="F41" i="10"/>
  <c r="F44" i="10" s="1"/>
  <c r="F37" i="10"/>
  <c r="F42" i="10" s="1"/>
  <c r="I29" i="8" l="1"/>
  <c r="I12" i="8" l="1"/>
  <c r="I10" i="8"/>
  <c r="H29" i="8"/>
  <c r="G29" i="8"/>
  <c r="H24" i="8"/>
  <c r="H22" i="8"/>
  <c r="G22" i="8"/>
  <c r="F22" i="8"/>
  <c r="E22" i="8"/>
  <c r="H20" i="8"/>
  <c r="F20" i="8"/>
  <c r="E20" i="8"/>
  <c r="H19" i="8"/>
  <c r="H21" i="8" s="1"/>
  <c r="F19" i="8"/>
  <c r="F23" i="8" s="1"/>
  <c r="E19" i="8"/>
  <c r="E23" i="8" s="1"/>
  <c r="G16" i="8"/>
  <c r="G19" i="8" s="1"/>
  <c r="H10" i="8"/>
  <c r="H12" i="8" s="1"/>
  <c r="G10" i="8"/>
  <c r="G12" i="8" s="1"/>
  <c r="G8" i="8"/>
  <c r="G20" i="8" s="1"/>
  <c r="F34" i="7"/>
  <c r="F35" i="7"/>
  <c r="F27" i="7"/>
  <c r="F23" i="7"/>
  <c r="F21" i="7"/>
  <c r="G23" i="8" l="1"/>
  <c r="G21" i="8"/>
  <c r="H23" i="8"/>
  <c r="E21" i="8"/>
  <c r="F21" i="8"/>
  <c r="H36" i="7"/>
  <c r="H35" i="7"/>
  <c r="H34" i="7"/>
  <c r="H27" i="7"/>
  <c r="H23" i="7"/>
  <c r="H40" i="7" s="1"/>
  <c r="H16" i="7"/>
  <c r="H21" i="7" s="1"/>
  <c r="K44" i="9"/>
  <c r="J44" i="9"/>
  <c r="K39" i="9"/>
  <c r="K45" i="9" s="1"/>
  <c r="J39" i="9"/>
  <c r="J45" i="9" s="1"/>
  <c r="K44" i="6"/>
  <c r="J44" i="6"/>
  <c r="K39" i="6"/>
  <c r="K45" i="6" s="1"/>
  <c r="J39" i="6"/>
  <c r="J45" i="6" s="1"/>
  <c r="I44" i="9" l="1"/>
  <c r="H44" i="9"/>
  <c r="I39" i="9"/>
  <c r="I45" i="9" s="1"/>
  <c r="H39" i="9"/>
  <c r="H45" i="9" s="1"/>
  <c r="G44" i="9" l="1"/>
  <c r="F44" i="9"/>
  <c r="G39" i="9"/>
  <c r="G45" i="9" s="1"/>
  <c r="F39" i="9"/>
  <c r="F45" i="9" s="1"/>
  <c r="F44" i="6"/>
  <c r="F39" i="6"/>
  <c r="F45" i="6" s="1"/>
  <c r="Q27" i="9" l="1"/>
  <c r="P27" i="9"/>
  <c r="M27" i="9"/>
  <c r="L27" i="9"/>
  <c r="S24" i="9"/>
  <c r="S27" i="9" s="1"/>
  <c r="R24" i="9"/>
  <c r="R27" i="9" s="1"/>
  <c r="Q24" i="9"/>
  <c r="P24" i="9"/>
  <c r="O24" i="9"/>
  <c r="O27" i="9" s="1"/>
  <c r="N24" i="9"/>
  <c r="N27" i="9" s="1"/>
  <c r="M24" i="9"/>
  <c r="L24" i="9"/>
  <c r="K24" i="9"/>
  <c r="K27" i="9" s="1"/>
  <c r="J24" i="9"/>
  <c r="J27" i="9" s="1"/>
  <c r="S16" i="9"/>
  <c r="R16" i="9"/>
  <c r="P16" i="9"/>
  <c r="O16" i="9"/>
  <c r="N16" i="9"/>
  <c r="M16" i="9"/>
  <c r="L16" i="9"/>
  <c r="K16" i="9"/>
  <c r="J16" i="9"/>
  <c r="S15" i="9"/>
  <c r="R15" i="9"/>
  <c r="P15" i="9"/>
  <c r="O15" i="9"/>
  <c r="N15" i="9"/>
  <c r="M15" i="9"/>
  <c r="L15" i="9"/>
  <c r="K15" i="9"/>
  <c r="J15" i="9"/>
  <c r="S14" i="9"/>
  <c r="R14" i="9"/>
  <c r="P14" i="9"/>
  <c r="O14" i="9"/>
  <c r="N14" i="9"/>
  <c r="M14" i="9"/>
  <c r="L14" i="9"/>
  <c r="K14" i="9"/>
  <c r="J14" i="9"/>
  <c r="M44" i="9"/>
  <c r="L44" i="9"/>
  <c r="M39" i="9"/>
  <c r="M45" i="9" s="1"/>
  <c r="L39" i="9"/>
  <c r="L45" i="9" s="1"/>
  <c r="S27" i="6"/>
  <c r="R27" i="6"/>
  <c r="Q27" i="6"/>
  <c r="P27" i="6"/>
  <c r="O27" i="6"/>
  <c r="N27" i="6"/>
  <c r="M27" i="6"/>
  <c r="L27" i="6"/>
  <c r="K27" i="6"/>
  <c r="J24" i="6"/>
  <c r="J27" i="6" s="1"/>
  <c r="S16" i="6"/>
  <c r="R16" i="6"/>
  <c r="Q16" i="6"/>
  <c r="P16" i="6"/>
  <c r="O16" i="6"/>
  <c r="N16" i="6"/>
  <c r="M16" i="6"/>
  <c r="L16" i="6"/>
  <c r="K16" i="6"/>
  <c r="J16" i="6"/>
  <c r="S15" i="6"/>
  <c r="R15" i="6"/>
  <c r="Q15" i="6"/>
  <c r="P15" i="6"/>
  <c r="O15" i="6"/>
  <c r="N15" i="6"/>
  <c r="M15" i="6"/>
  <c r="L15" i="6"/>
  <c r="K15" i="6"/>
  <c r="J15" i="6"/>
  <c r="S14" i="6"/>
  <c r="R14" i="6"/>
  <c r="Q14" i="6"/>
  <c r="P14" i="6"/>
  <c r="O14" i="6"/>
  <c r="N14" i="6"/>
  <c r="M14" i="6"/>
  <c r="L14" i="6"/>
  <c r="K14" i="6"/>
  <c r="J14" i="6"/>
  <c r="M44" i="6" l="1"/>
  <c r="L44" i="6"/>
  <c r="M39" i="6"/>
  <c r="M45" i="6" s="1"/>
  <c r="L39" i="6"/>
  <c r="L45" i="6" s="1"/>
  <c r="O44" i="6"/>
  <c r="N44" i="6"/>
  <c r="O39" i="6"/>
  <c r="O45" i="6" s="1"/>
  <c r="N39" i="6"/>
  <c r="N45" i="6" s="1"/>
  <c r="I24" i="6"/>
  <c r="I27" i="6" s="1"/>
  <c r="H24" i="6"/>
  <c r="H27" i="6" s="1"/>
  <c r="I16" i="6"/>
  <c r="H16" i="6"/>
  <c r="I15" i="6"/>
  <c r="H15" i="6"/>
  <c r="I14" i="6"/>
  <c r="H14" i="6"/>
  <c r="I24" i="9"/>
  <c r="I27" i="9" s="1"/>
  <c r="H24" i="9"/>
  <c r="H27" i="9" s="1"/>
  <c r="I16" i="9"/>
  <c r="H16" i="9"/>
  <c r="I15" i="9"/>
  <c r="H15" i="9"/>
  <c r="I14" i="9"/>
  <c r="H14" i="9"/>
  <c r="G24" i="9" l="1"/>
  <c r="G27" i="9" s="1"/>
  <c r="F24" i="9"/>
  <c r="F27" i="9" s="1"/>
  <c r="G16" i="9"/>
  <c r="F16" i="9"/>
  <c r="G15" i="9"/>
  <c r="F15" i="9"/>
  <c r="G14" i="9"/>
  <c r="F14" i="9"/>
  <c r="G24" i="6"/>
  <c r="G27" i="6" s="1"/>
  <c r="F24" i="6"/>
  <c r="F27" i="6" s="1"/>
  <c r="G16" i="6"/>
  <c r="F16" i="6"/>
  <c r="G15" i="6"/>
  <c r="F15" i="6"/>
  <c r="F14" i="6"/>
  <c r="F34" i="2" l="1"/>
  <c r="F35" i="2"/>
  <c r="F27" i="2"/>
  <c r="F23" i="2"/>
  <c r="F21" i="2"/>
  <c r="F16" i="2"/>
  <c r="F10" i="2"/>
  <c r="H35" i="2"/>
  <c r="H34" i="2"/>
  <c r="H27" i="2"/>
  <c r="H23" i="2"/>
  <c r="I24" i="8" l="1"/>
  <c r="F40" i="7"/>
  <c r="I40" i="7" s="1"/>
  <c r="AC14" i="7" s="1"/>
  <c r="G9" i="7"/>
  <c r="AD5" i="7" s="1"/>
  <c r="H40" i="2"/>
  <c r="F40" i="2"/>
  <c r="G38" i="2" s="1"/>
  <c r="H22" i="2"/>
  <c r="G20" i="2"/>
  <c r="AJ5" i="2" s="1"/>
  <c r="I36" i="2"/>
  <c r="N31" i="10"/>
  <c r="N34" i="10" s="1"/>
  <c r="M31" i="10"/>
  <c r="M34" i="10" s="1"/>
  <c r="K31" i="10"/>
  <c r="K34" i="10" s="1"/>
  <c r="I31" i="10"/>
  <c r="I34" i="10" s="1"/>
  <c r="G31" i="10"/>
  <c r="G34" i="10" s="1"/>
  <c r="E31" i="10"/>
  <c r="E34" i="10"/>
  <c r="E37" i="10" s="1"/>
  <c r="E42" i="10" s="1"/>
  <c r="S44" i="9"/>
  <c r="S45" i="9" s="1"/>
  <c r="R44" i="9"/>
  <c r="Q44" i="9"/>
  <c r="P44" i="9"/>
  <c r="O44" i="9"/>
  <c r="O45" i="9" s="1"/>
  <c r="N44" i="9"/>
  <c r="S39" i="9"/>
  <c r="R39" i="9"/>
  <c r="R45" i="9" s="1"/>
  <c r="Q39" i="9"/>
  <c r="Q45" i="9" s="1"/>
  <c r="P39" i="9"/>
  <c r="O39" i="9"/>
  <c r="N39" i="9"/>
  <c r="N45" i="9" s="1"/>
  <c r="I20" i="8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G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J14" i="7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S44" i="6"/>
  <c r="R44" i="6"/>
  <c r="Q44" i="6"/>
  <c r="P44" i="6"/>
  <c r="I44" i="6"/>
  <c r="H44" i="6"/>
  <c r="S39" i="6"/>
  <c r="S45" i="6" s="1"/>
  <c r="R39" i="6"/>
  <c r="R45" i="6"/>
  <c r="Q39" i="6"/>
  <c r="P39" i="6"/>
  <c r="P45" i="6"/>
  <c r="I39" i="6"/>
  <c r="I45" i="6" s="1"/>
  <c r="H39" i="6"/>
  <c r="H45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/>
  <c r="I25" i="2"/>
  <c r="I24" i="2"/>
  <c r="AE14" i="2" s="1"/>
  <c r="I23" i="2"/>
  <c r="AD14" i="2" s="1"/>
  <c r="G40" i="2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/>
  <c r="AJ4" i="2"/>
  <c r="I17" i="2"/>
  <c r="AI6" i="2" s="1"/>
  <c r="AI4" i="2"/>
  <c r="I15" i="2"/>
  <c r="AH6" i="2" s="1"/>
  <c r="AH4" i="2"/>
  <c r="I14" i="2"/>
  <c r="AG6" i="2"/>
  <c r="AG4" i="2"/>
  <c r="I13" i="2"/>
  <c r="AF6" i="2" s="1"/>
  <c r="AF4" i="2"/>
  <c r="I10" i="2"/>
  <c r="AE6" i="2"/>
  <c r="AE4" i="2"/>
  <c r="I9" i="2"/>
  <c r="AD6" i="2" s="1"/>
  <c r="AD4" i="2"/>
  <c r="AA12" i="2"/>
  <c r="AA4" i="2"/>
  <c r="I11" i="2"/>
  <c r="I12" i="2"/>
  <c r="I16" i="2"/>
  <c r="I18" i="2"/>
  <c r="I19" i="2"/>
  <c r="G34" i="2"/>
  <c r="AJ13" i="2" s="1"/>
  <c r="G26" i="2"/>
  <c r="AF13" i="2" s="1"/>
  <c r="G31" i="2"/>
  <c r="E41" i="10" l="1"/>
  <c r="E44" i="10" s="1"/>
  <c r="K41" i="10"/>
  <c r="K44" i="10" s="1"/>
  <c r="K37" i="10"/>
  <c r="K42" i="10" s="1"/>
  <c r="G29" i="7"/>
  <c r="G37" i="7"/>
  <c r="G33" i="7"/>
  <c r="G31" i="7"/>
  <c r="G39" i="7"/>
  <c r="G27" i="7"/>
  <c r="AG13" i="7" s="1"/>
  <c r="G35" i="7"/>
  <c r="AK13" i="7" s="1"/>
  <c r="AC12" i="7"/>
  <c r="G26" i="7"/>
  <c r="AF13" i="7" s="1"/>
  <c r="G28" i="7"/>
  <c r="AH13" i="7" s="1"/>
  <c r="G30" i="7"/>
  <c r="G32" i="7"/>
  <c r="AI13" i="7" s="1"/>
  <c r="G34" i="7"/>
  <c r="AJ13" i="7" s="1"/>
  <c r="G36" i="7"/>
  <c r="G38" i="7"/>
  <c r="G40" i="7"/>
  <c r="G24" i="7"/>
  <c r="AE13" i="7" s="1"/>
  <c r="G23" i="7"/>
  <c r="AD13" i="7" s="1"/>
  <c r="G19" i="7"/>
  <c r="G17" i="7"/>
  <c r="AI5" i="7" s="1"/>
  <c r="G10" i="7"/>
  <c r="AE5" i="7" s="1"/>
  <c r="G20" i="7"/>
  <c r="AJ5" i="7" s="1"/>
  <c r="G14" i="7"/>
  <c r="AG5" i="7" s="1"/>
  <c r="G12" i="7"/>
  <c r="G21" i="7"/>
  <c r="AK5" i="7" s="1"/>
  <c r="G21" i="2"/>
  <c r="AK5" i="2" s="1"/>
  <c r="AC4" i="2"/>
  <c r="G13" i="2"/>
  <c r="AF5" i="2" s="1"/>
  <c r="I37" i="10"/>
  <c r="I42" i="10" s="1"/>
  <c r="I41" i="10"/>
  <c r="I44" i="10" s="1"/>
  <c r="G9" i="2"/>
  <c r="AD5" i="2" s="1"/>
  <c r="I22" i="2"/>
  <c r="AC6" i="2" s="1"/>
  <c r="G22" i="2"/>
  <c r="G10" i="2"/>
  <c r="AE5" i="2" s="1"/>
  <c r="P45" i="9"/>
  <c r="G16" i="2"/>
  <c r="G14" i="2"/>
  <c r="AG5" i="2" s="1"/>
  <c r="Q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I22" i="8"/>
  <c r="I23" i="8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</calcChain>
</file>

<file path=xl/sharedStrings.xml><?xml version="1.0" encoding="utf-8"?>
<sst xmlns="http://schemas.openxmlformats.org/spreadsheetml/2006/main" count="556" uniqueCount="319">
  <si>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</si>
  <si>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</si>
  <si>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</si>
  <si>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</si>
  <si>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</si>
  <si>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</si>
  <si>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</si>
  <si>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</si>
  <si>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</si>
  <si>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</si>
  <si>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</si>
  <si>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</si>
  <si>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</si>
  <si>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</si>
  <si>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</si>
  <si>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</si>
  <si>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</si>
  <si>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</si>
  <si>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</si>
  <si>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</si>
  <si>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</si>
  <si>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</si>
  <si>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</si>
  <si>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</si>
  <si>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</si>
  <si>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</si>
  <si>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</si>
  <si>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</si>
  <si>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</si>
  <si>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</si>
  <si>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</si>
  <si>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</si>
  <si>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</si>
  <si>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</si>
  <si>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</si>
  <si>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</si>
  <si>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</si>
  <si>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</si>
  <si>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</si>
  <si>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</si>
  <si>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</si>
  <si>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</si>
  <si>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</si>
  <si>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</si>
  <si>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</si>
  <si>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</si>
  <si>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</si>
  <si>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</si>
  <si>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</si>
  <si>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</si>
  <si>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</si>
  <si>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</si>
  <si>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</si>
  <si>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</si>
  <si>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</si>
  <si>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</si>
  <si>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</si>
  <si>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</si>
  <si>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</si>
  <si>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</si>
  <si>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</si>
  <si>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</si>
  <si>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</si>
  <si>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</si>
  <si>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</si>
  <si>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</si>
  <si>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</si>
  <si>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</si>
  <si>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</si>
  <si>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</si>
  <si>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</si>
  <si>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</si>
  <si>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</si>
  <si>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</si>
  <si>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</si>
  <si>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</si>
  <si>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</si>
  <si>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</si>
  <si>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</si>
  <si>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</si>
  <si>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</si>
  <si>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</si>
  <si>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</si>
  <si>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</si>
  <si>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</si>
  <si>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</si>
  <si>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</si>
  <si>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</si>
  <si>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</si>
  <si>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</si>
  <si>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</si>
  <si>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</si>
  <si>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</si>
  <si>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</si>
  <si>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</si>
  <si>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</si>
  <si>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</si>
  <si>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</si>
  <si>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</si>
  <si>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</si>
  <si>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</si>
  <si>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</si>
  <si>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</si>
  <si>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</si>
  <si>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</si>
  <si>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</si>
  <si>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</si>
  <si>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</si>
  <si>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</si>
  <si>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</si>
  <si>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</si>
  <si>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</si>
  <si>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</si>
  <si>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</si>
  <si>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</si>
  <si>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</si>
  <si>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</si>
  <si>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</si>
  <si>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</si>
  <si>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</si>
  <si>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</si>
  <si>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</si>
  <si>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</si>
  <si>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</si>
  <si>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</si>
  <si>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</si>
  <si>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</si>
  <si>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</si>
  <si>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</si>
  <si>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</si>
  <si>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</si>
  <si>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</si>
  <si>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</si>
  <si>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</si>
  <si>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</si>
  <si>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</si>
  <si>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</si>
  <si>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</si>
  <si>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</si>
  <si>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</si>
  <si>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</si>
  <si>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</si>
  <si>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</si>
  <si>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</si>
  <si>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</si>
  <si>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</si>
  <si>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</si>
  <si>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</si>
  <si>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</si>
  <si>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</si>
  <si>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</si>
  <si>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</si>
  <si>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</si>
  <si>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</si>
  <si>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</si>
  <si>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</si>
  <si>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</si>
  <si>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</si>
  <si>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</si>
  <si>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</si>
  <si>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</si>
  <si>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</si>
  <si>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</si>
  <si>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</si>
  <si>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</si>
  <si>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</si>
  <si>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</si>
  <si>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</si>
  <si>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</si>
  <si>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</si>
  <si>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</si>
  <si>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</si>
  <si>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</si>
  <si>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</si>
  <si>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</si>
  <si>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</si>
  <si>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</si>
  <si>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</si>
  <si>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</si>
  <si>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</si>
  <si>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</si>
  <si>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</si>
  <si>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</si>
  <si>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</si>
  <si>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</si>
  <si>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</si>
  <si>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</si>
  <si>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</si>
  <si>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</si>
  <si>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</si>
  <si>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</si>
  <si>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</si>
  <si>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</si>
  <si>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</si>
  <si>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</si>
  <si>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</si>
  <si>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</si>
  <si>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</si>
  <si>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</si>
  <si>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</si>
  <si>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</si>
  <si>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</si>
  <si>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</si>
  <si>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</si>
  <si>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</si>
  <si>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</si>
  <si>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</si>
  <si>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</si>
  <si>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</si>
  <si>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</si>
  <si>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</si>
  <si>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</si>
  <si>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</si>
  <si>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</si>
  <si>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</si>
  <si>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</si>
  <si>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</si>
  <si>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</si>
  <si>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</si>
  <si>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</si>
  <si>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</si>
  <si>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</si>
  <si>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</si>
  <si>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</si>
  <si>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</si>
  <si>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</si>
  <si>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</si>
  <si>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</si>
  <si>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</si>
  <si>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</si>
  <si>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</si>
  <si>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</si>
  <si>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</si>
  <si>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</si>
  <si>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</si>
  <si>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</si>
  <si>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</si>
  <si>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</si>
  <si>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</si>
  <si>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</si>
  <si>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</si>
  <si>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</si>
  <si>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</si>
  <si>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</si>
  <si>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</si>
  <si>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</si>
  <si>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</si>
  <si>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</si>
  <si>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</si>
  <si>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</si>
  <si>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</si>
  <si>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</si>
  <si>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</si>
  <si>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</si>
  <si>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</si>
  <si>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</si>
  <si>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</si>
  <si>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</si>
  <si>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</si>
  <si>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</si>
  <si>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</si>
  <si>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</si>
  <si>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</si>
  <si>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</si>
  <si>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</si>
  <si>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</si>
  <si>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</si>
  <si>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</si>
  <si>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</si>
  <si>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</si>
  <si>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</si>
  <si>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</si>
  <si>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26年度</t>
    <rPh sb="2" eb="4">
      <t>ネンド</t>
    </rPh>
    <phoneticPr fontId="7"/>
  </si>
  <si>
    <t>27年度</t>
    <rPh sb="2" eb="4">
      <t>ネンド</t>
    </rPh>
    <phoneticPr fontId="7"/>
  </si>
  <si>
    <t>28年度</t>
    <rPh sb="2" eb="4">
      <t>ネンド</t>
    </rPh>
    <phoneticPr fontId="7"/>
  </si>
  <si>
    <t>29年度</t>
    <rPh sb="2" eb="4">
      <t>ネンド</t>
    </rPh>
    <phoneticPr fontId="7"/>
  </si>
  <si>
    <t>（1）令和２年度普通会計予算の状況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</si>
  <si>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令和２年度</t>
    <rPh sb="0" eb="1">
      <t>レイ</t>
    </rPh>
    <rPh sb="1" eb="2">
      <t>ワ</t>
    </rPh>
    <phoneticPr fontId="7"/>
  </si>
  <si>
    <t>(令和２年度予算ﾍﾞｰｽ）</t>
    <rPh sb="1" eb="2">
      <t>レイ</t>
    </rPh>
    <rPh sb="2" eb="3">
      <t>ワ</t>
    </rPh>
    <rPh sb="6" eb="8">
      <t>ヨサン</t>
    </rPh>
    <phoneticPr fontId="7"/>
  </si>
  <si>
    <t>（1）平成30年度普通会計決算の状況</t>
    <phoneticPr fontId="7"/>
  </si>
  <si>
    <t>平成30年度</t>
    <phoneticPr fontId="15"/>
  </si>
  <si>
    <t>30年度</t>
    <rPh sb="2" eb="4">
      <t>ネンド</t>
    </rPh>
    <phoneticPr fontId="7"/>
  </si>
  <si>
    <t>（注1）平成25年度～26年度は平成22年国勢調査、平成27年度～平成30年度は平成27年度国勢調査を基に計上している。</t>
    <rPh sb="4" eb="6">
      <t>ヘイセイ</t>
    </rPh>
    <rPh sb="8" eb="10">
      <t>ネンド</t>
    </rPh>
    <rPh sb="13" eb="15">
      <t>ネンド</t>
    </rPh>
    <rPh sb="16" eb="18">
      <t>ヘイセイ</t>
    </rPh>
    <rPh sb="20" eb="21">
      <t>ネン</t>
    </rPh>
    <rPh sb="21" eb="23">
      <t>コクセイ</t>
    </rPh>
    <rPh sb="23" eb="25">
      <t>チョウサ</t>
    </rPh>
    <rPh sb="26" eb="28">
      <t>ヘイセイ</t>
    </rPh>
    <rPh sb="30" eb="32">
      <t>ネンド</t>
    </rPh>
    <rPh sb="33" eb="35">
      <t>ヘイセイ</t>
    </rPh>
    <rPh sb="37" eb="39">
      <t>ネンド</t>
    </rPh>
    <rPh sb="40" eb="42">
      <t>ヘイセイ</t>
    </rPh>
    <rPh sb="44" eb="46">
      <t>ネンド</t>
    </rPh>
    <rPh sb="46" eb="48">
      <t>コクセイ</t>
    </rPh>
    <rPh sb="48" eb="50">
      <t>チョウサ</t>
    </rPh>
    <rPh sb="51" eb="52">
      <t>モト</t>
    </rPh>
    <rPh sb="53" eb="55">
      <t>ケイジョウ</t>
    </rPh>
    <phoneticPr fontId="9"/>
  </si>
  <si>
    <t>(平成30年度決算ﾍﾞｰｽ）</t>
    <phoneticPr fontId="15"/>
  </si>
  <si>
    <t>30年度</t>
    <phoneticPr fontId="15"/>
  </si>
  <si>
    <t>(平成30年度決算額）</t>
    <phoneticPr fontId="15"/>
  </si>
  <si>
    <t>新潟市</t>
    <rPh sb="0" eb="3">
      <t>ニイガタシ</t>
    </rPh>
    <phoneticPr fontId="7"/>
  </si>
  <si>
    <t>水道事業</t>
    <rPh sb="0" eb="2">
      <t>スイドウ</t>
    </rPh>
    <rPh sb="2" eb="4">
      <t>ジギョウ</t>
    </rPh>
    <phoneticPr fontId="7"/>
  </si>
  <si>
    <t>30年度</t>
    <phoneticPr fontId="7"/>
  </si>
  <si>
    <t>病院事業</t>
    <rPh sb="0" eb="2">
      <t>ビョウイン</t>
    </rPh>
    <rPh sb="2" eb="4">
      <t>ジギョウ</t>
    </rPh>
    <phoneticPr fontId="7"/>
  </si>
  <si>
    <t>30年度</t>
    <phoneticPr fontId="7"/>
  </si>
  <si>
    <t>公共下水道事業</t>
    <rPh sb="0" eb="2">
      <t>コウキョウ</t>
    </rPh>
    <rPh sb="2" eb="5">
      <t>ゲスイドウ</t>
    </rPh>
    <rPh sb="5" eb="7">
      <t>ジギョウ</t>
    </rPh>
    <phoneticPr fontId="17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</si>
  <si>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7"/>
  </si>
  <si>
    <t>その他事業（特定地域生活排水処理施設整備事業）</t>
    <rPh sb="2" eb="3">
      <t>タ</t>
    </rPh>
    <rPh sb="3" eb="5">
      <t>ジギョウ</t>
    </rPh>
    <rPh sb="6" eb="8">
      <t>トクテイ</t>
    </rPh>
    <rPh sb="8" eb="10">
      <t>チイキ</t>
    </rPh>
    <rPh sb="10" eb="12">
      <t>セイカツ</t>
    </rPh>
    <rPh sb="12" eb="14">
      <t>ハイスイ</t>
    </rPh>
    <rPh sb="14" eb="16">
      <t>ショリ</t>
    </rPh>
    <rPh sb="16" eb="18">
      <t>シセツ</t>
    </rPh>
    <rPh sb="18" eb="20">
      <t>セイビ</t>
    </rPh>
    <rPh sb="20" eb="22">
      <t>ジギョウ</t>
    </rPh>
    <phoneticPr fontId="17"/>
  </si>
  <si>
    <t>その他（個別排水処理施設整備事業）</t>
    <rPh sb="2" eb="3">
      <t>タ</t>
    </rPh>
    <rPh sb="4" eb="6">
      <t>コベツ</t>
    </rPh>
    <rPh sb="6" eb="8">
      <t>ハイスイ</t>
    </rPh>
    <rPh sb="8" eb="10">
      <t>ショリ</t>
    </rPh>
    <rPh sb="10" eb="12">
      <t>シセツ</t>
    </rPh>
    <rPh sb="12" eb="14">
      <t>セイビ</t>
    </rPh>
    <rPh sb="14" eb="16">
      <t>ジギョウ</t>
    </rPh>
    <phoneticPr fontId="1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</si>
  <si>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7"/>
  </si>
  <si>
    <t>新潟市</t>
    <rPh sb="0" eb="3">
      <t>ニイガタシ</t>
    </rPh>
    <phoneticPr fontId="15"/>
  </si>
  <si>
    <t>公共下水道</t>
    <rPh sb="0" eb="2">
      <t>コウキョウ</t>
    </rPh>
    <rPh sb="2" eb="5">
      <t>ゲスイドウ</t>
    </rPh>
    <phoneticPr fontId="7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</si>
  <si>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7"/>
  </si>
  <si>
    <t>その他事業（特定地域生活排水処理施設整備事業）</t>
    <rPh sb="2" eb="3">
      <t>タ</t>
    </rPh>
    <rPh sb="3" eb="5">
      <t>ジギョウ</t>
    </rPh>
    <rPh sb="6" eb="8">
      <t>トクテイ</t>
    </rPh>
    <rPh sb="8" eb="10">
      <t>チイキ</t>
    </rPh>
    <rPh sb="10" eb="12">
      <t>セイカツ</t>
    </rPh>
    <rPh sb="12" eb="14">
      <t>ハイスイ</t>
    </rPh>
    <rPh sb="14" eb="16">
      <t>ショリ</t>
    </rPh>
    <rPh sb="16" eb="18">
      <t>シセツ</t>
    </rPh>
    <rPh sb="18" eb="20">
      <t>セイビ</t>
    </rPh>
    <rPh sb="20" eb="22">
      <t>ジギョウ</t>
    </rPh>
    <phoneticPr fontId="7"/>
  </si>
  <si>
    <t>その他（個別排水処理施設整備事業）</t>
    <rPh sb="2" eb="3">
      <t>タ</t>
    </rPh>
    <rPh sb="4" eb="6">
      <t>コベツ</t>
    </rPh>
    <rPh sb="6" eb="8">
      <t>ハイスイ</t>
    </rPh>
    <rPh sb="8" eb="10">
      <t>ショリ</t>
    </rPh>
    <rPh sb="10" eb="12">
      <t>シセツ</t>
    </rPh>
    <rPh sb="12" eb="14">
      <t>セイビ</t>
    </rPh>
    <rPh sb="14" eb="16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</si>
  <si>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</si>
  <si>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介護サービス（指定介護老人福祉施設）</t>
    <rPh sb="0" eb="2">
      <t>カイゴ</t>
    </rPh>
    <rPh sb="7" eb="9">
      <t>シテイ</t>
    </rPh>
    <rPh sb="9" eb="11">
      <t>カイゴ</t>
    </rPh>
    <rPh sb="11" eb="13">
      <t>ロウジン</t>
    </rPh>
    <rPh sb="13" eb="15">
      <t>フクシ</t>
    </rPh>
    <rPh sb="15" eb="17">
      <t>シセツ</t>
    </rPh>
    <phoneticPr fontId="7"/>
  </si>
  <si>
    <t>－</t>
  </si>
  <si>
    <t>－</t>
    <phoneticPr fontId="7"/>
  </si>
  <si>
    <t>－</t>
    <phoneticPr fontId="7"/>
  </si>
  <si>
    <t>30年度</t>
    <phoneticPr fontId="7"/>
  </si>
  <si>
    <t>－</t>
    <phoneticPr fontId="7"/>
  </si>
  <si>
    <t>市場事業</t>
    <rPh sb="0" eb="2">
      <t>イチバ</t>
    </rPh>
    <rPh sb="2" eb="4">
      <t>ジギョウ</t>
    </rPh>
    <phoneticPr fontId="7"/>
  </si>
  <si>
    <t>市場</t>
    <rPh sb="0" eb="2">
      <t>イチバ</t>
    </rPh>
    <phoneticPr fontId="7"/>
  </si>
  <si>
    <t>と畜場事業</t>
    <rPh sb="1" eb="2">
      <t>チク</t>
    </rPh>
    <rPh sb="2" eb="3">
      <t>バ</t>
    </rPh>
    <rPh sb="3" eb="5">
      <t>ジギョウ</t>
    </rPh>
    <phoneticPr fontId="7"/>
  </si>
  <si>
    <t>と畜場事業</t>
    <rPh sb="1" eb="2">
      <t>チク</t>
    </rPh>
    <rPh sb="2" eb="3">
      <t>ジョウ</t>
    </rPh>
    <rPh sb="3" eb="5">
      <t>ジギョウ</t>
    </rPh>
    <phoneticPr fontId="7"/>
  </si>
  <si>
    <t>新潟市</t>
    <rPh sb="0" eb="3">
      <t>ニイガタシ</t>
    </rPh>
    <phoneticPr fontId="15"/>
  </si>
  <si>
    <t>新潟市土地開発公社</t>
    <rPh sb="0" eb="3">
      <t>ニイガタシ</t>
    </rPh>
    <rPh sb="3" eb="5">
      <t>トチ</t>
    </rPh>
    <rPh sb="5" eb="7">
      <t>カイハツ</t>
    </rPh>
    <rPh sb="7" eb="9">
      <t>コウシャ</t>
    </rPh>
    <phoneticPr fontId="7"/>
  </si>
  <si>
    <t>新潟地下開発</t>
    <rPh sb="0" eb="2">
      <t>ニイガタ</t>
    </rPh>
    <rPh sb="2" eb="4">
      <t>チカ</t>
    </rPh>
    <rPh sb="4" eb="6">
      <t>カイハツ</t>
    </rPh>
    <phoneticPr fontId="7"/>
  </si>
  <si>
    <t>エフエム新津</t>
    <rPh sb="4" eb="6">
      <t>ニイツ</t>
    </rPh>
    <phoneticPr fontId="7"/>
  </si>
  <si>
    <t>まちづくり豊栄</t>
    <rPh sb="5" eb="7">
      <t>トヨサカ</t>
    </rPh>
    <phoneticPr fontId="7"/>
  </si>
  <si>
    <t>-</t>
    <phoneticPr fontId="15"/>
  </si>
  <si>
    <t>-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</si>
</sst>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42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3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2" xfId="1" applyNumberFormat="1" applyFont="1" applyBorder="1" applyAlignment="1">
      <alignment vertical="center"/>
    </xf>
    <xf numFmtId="180" fontId="0" fillId="0" borderId="74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75" xfId="1" applyNumberFormat="1" applyBorder="1" applyAlignment="1">
      <alignment vertical="center"/>
    </xf>
    <xf numFmtId="179" fontId="2" fillId="0" borderId="67" xfId="1" applyNumberFormat="1" applyBorder="1" applyAlignment="1">
      <alignment vertical="center"/>
    </xf>
    <xf numFmtId="179" fontId="0" fillId="0" borderId="50" xfId="1" applyNumberFormat="1" applyFont="1" applyBorder="1" applyAlignment="1">
      <alignment horizontal="right" vertical="center"/>
    </xf>
    <xf numFmtId="179" fontId="2" fillId="0" borderId="68" xfId="1" applyNumberFormat="1" applyBorder="1" applyAlignment="1">
      <alignment vertical="center"/>
    </xf>
    <xf numFmtId="179" fontId="0" fillId="0" borderId="67" xfId="0" quotePrefix="1" applyNumberFormat="1" applyBorder="1" applyAlignment="1">
      <alignment horizontal="right" vertical="center"/>
    </xf>
    <xf numFmtId="179" fontId="2" fillId="0" borderId="61" xfId="1" quotePrefix="1" applyNumberFormat="1" applyFont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48" xfId="1" applyNumberFormat="1" applyFill="1" applyBorder="1" applyAlignment="1">
      <alignment vertical="center"/>
    </xf>
    <xf numFmtId="179" fontId="2" fillId="0" borderId="50" xfId="1" applyNumberFormat="1" applyFill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76" xfId="1" applyNumberFormat="1" applyFill="1" applyBorder="1" applyAlignment="1">
      <alignment vertical="center"/>
    </xf>
    <xf numFmtId="179" fontId="2" fillId="0" borderId="67" xfId="1" applyNumberFormat="1" applyFill="1" applyBorder="1" applyAlignment="1">
      <alignment vertical="center"/>
    </xf>
    <xf numFmtId="179" fontId="2" fillId="0" borderId="8" xfId="1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9" fontId="2" fillId="0" borderId="66" xfId="1" applyNumberFormat="1" applyFill="1" applyBorder="1" applyAlignment="1">
      <alignment vertical="center"/>
    </xf>
    <xf numFmtId="41" fontId="2" fillId="0" borderId="54" xfId="1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68" xfId="1" applyNumberFormat="1" applyFill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179" fontId="2" fillId="0" borderId="61" xfId="1" applyNumberFormat="1" applyBorder="1" applyAlignment="1">
      <alignment vertical="center"/>
    </xf>
    <xf numFmtId="0" fontId="2" fillId="0" borderId="78" xfId="0" applyNumberFormat="1" applyFont="1" applyBorder="1" applyAlignment="1">
      <alignment horizontal="center" vertical="center"/>
    </xf>
    <xf numFmtId="179" fontId="2" fillId="0" borderId="79" xfId="1" applyNumberFormat="1" applyBorder="1" applyAlignment="1">
      <alignment vertical="center"/>
    </xf>
    <xf numFmtId="179" fontId="2" fillId="0" borderId="80" xfId="1" applyNumberFormat="1" applyBorder="1" applyAlignment="1">
      <alignment vertical="center"/>
    </xf>
    <xf numFmtId="179" fontId="2" fillId="0" borderId="81" xfId="1" applyNumberFormat="1" applyBorder="1" applyAlignment="1">
      <alignment vertical="center"/>
    </xf>
    <xf numFmtId="179" fontId="0" fillId="0" borderId="27" xfId="0" quotePrefix="1" applyNumberFormat="1" applyBorder="1" applyAlignment="1">
      <alignment horizontal="right" vertical="center"/>
    </xf>
    <xf numFmtId="179" fontId="0" fillId="0" borderId="80" xfId="0" quotePrefix="1" applyNumberFormat="1" applyBorder="1" applyAlignment="1">
      <alignment horizontal="right" vertical="center"/>
    </xf>
    <xf numFmtId="179" fontId="2" fillId="0" borderId="82" xfId="1" quotePrefix="1" applyNumberFormat="1" applyFont="1" applyBorder="1" applyAlignment="1">
      <alignment horizontal="right" vertical="center"/>
    </xf>
    <xf numFmtId="179" fontId="2" fillId="0" borderId="83" xfId="1" applyNumberFormat="1" applyBorder="1" applyAlignment="1">
      <alignment vertical="center"/>
    </xf>
    <xf numFmtId="179" fontId="2" fillId="0" borderId="84" xfId="1" applyNumberFormat="1" applyBorder="1" applyAlignment="1">
      <alignment vertical="center"/>
    </xf>
    <xf numFmtId="179" fontId="2" fillId="0" borderId="85" xfId="1" applyNumberFormat="1" applyBorder="1" applyAlignment="1">
      <alignment vertical="center"/>
    </xf>
    <xf numFmtId="179" fontId="2" fillId="0" borderId="37" xfId="1" applyNumberFormat="1" applyBorder="1" applyAlignment="1">
      <alignment horizontal="right" vertical="center"/>
    </xf>
    <xf numFmtId="179" fontId="2" fillId="0" borderId="28" xfId="1" applyNumberFormat="1" applyBorder="1" applyAlignment="1">
      <alignment horizontal="right" vertical="center"/>
    </xf>
    <xf numFmtId="179" fontId="0" fillId="0" borderId="27" xfId="1" applyNumberFormat="1" applyFont="1" applyBorder="1" applyAlignment="1">
      <alignment horizontal="right" vertical="center"/>
    </xf>
    <xf numFmtId="179" fontId="0" fillId="0" borderId="57" xfId="1" applyNumberFormat="1" applyFont="1" applyBorder="1" applyAlignment="1">
      <alignment horizontal="right" vertical="center"/>
    </xf>
    <xf numFmtId="179" fontId="0" fillId="0" borderId="51" xfId="1" applyNumberFormat="1" applyFont="1" applyBorder="1" applyAlignment="1">
      <alignment horizontal="right" vertical="center"/>
    </xf>
    <xf numFmtId="179" fontId="0" fillId="0" borderId="37" xfId="1" applyNumberFormat="1" applyFont="1" applyBorder="1" applyAlignment="1">
      <alignment horizontal="right" vertical="center"/>
    </xf>
    <xf numFmtId="179" fontId="0" fillId="0" borderId="28" xfId="1" applyNumberFormat="1" applyFont="1" applyBorder="1" applyAlignment="1">
      <alignment horizontal="right" vertical="center"/>
    </xf>
    <xf numFmtId="179" fontId="0" fillId="0" borderId="27" xfId="1" quotePrefix="1" applyNumberFormat="1" applyFont="1" applyBorder="1" applyAlignment="1">
      <alignment horizontal="right" vertical="center"/>
    </xf>
    <xf numFmtId="179" fontId="0" fillId="0" borderId="57" xfId="1" quotePrefix="1" applyNumberFormat="1" applyFont="1" applyBorder="1" applyAlignment="1">
      <alignment horizontal="right" vertic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179" fontId="2" fillId="0" borderId="59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179" fontId="2" fillId="0" borderId="13" xfId="1" applyNumberFormat="1" applyFill="1" applyBorder="1" applyAlignment="1">
      <alignment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62" xfId="1" applyNumberFormat="1" applyBorder="1" applyAlignment="1">
      <alignment horizontal="center" vertical="center"/>
    </xf>
    <xf numFmtId="179" fontId="2" fillId="0" borderId="8" xfId="1" applyNumberFormat="1" applyBorder="1" applyAlignment="1">
      <alignment horizontal="center" vertical="center"/>
    </xf>
    <xf numFmtId="179" fontId="2" fillId="0" borderId="27" xfId="1" applyNumberFormat="1" applyBorder="1" applyAlignment="1">
      <alignment horizontal="center" vertical="center"/>
    </xf>
    <xf numFmtId="179" fontId="2" fillId="0" borderId="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horizontal="center" vertical="center"/>
    </xf>
    <xf numFmtId="179" fontId="2" fillId="0" borderId="42" xfId="1" applyNumberFormat="1" applyBorder="1" applyAlignment="1">
      <alignment horizontal="center" vertical="center"/>
    </xf>
    <xf numFmtId="179" fontId="2" fillId="0" borderId="21" xfId="1" applyNumberFormat="1" applyBorder="1" applyAlignment="1">
      <alignment horizontal="center" vertical="center"/>
    </xf>
    <xf numFmtId="179" fontId="2" fillId="0" borderId="18" xfId="1" applyNumberFormat="1" applyBorder="1" applyAlignment="1">
      <alignment horizontal="center" vertical="center"/>
    </xf>
    <xf numFmtId="179" fontId="2" fillId="0" borderId="86" xfId="1" applyNumberFormat="1" applyBorder="1" applyAlignment="1">
      <alignment vertical="center"/>
    </xf>
    <xf numFmtId="179" fontId="2" fillId="0" borderId="21" xfId="1" applyNumberFormat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0" fillId="0" borderId="57" xfId="1" applyNumberFormat="1" applyFon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5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5" xfId="1" applyNumberFormat="1" applyFont="1" applyBorder="1" applyAlignment="1">
      <alignment vertical="center" textRotation="255"/>
    </xf>
    <xf numFmtId="181" fontId="9" fillId="0" borderId="76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0" fontId="12" fillId="0" borderId="76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6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0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70" xfId="0" applyNumberFormat="1" applyFont="1" applyBorder="1" applyAlignment="1">
      <alignment horizontal="center" vertical="center" shrinkToFit="1"/>
    </xf>
    <xf numFmtId="179" fontId="2" fillId="0" borderId="51" xfId="1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2" fillId="0" borderId="10" xfId="1" applyNumberFormat="1" applyFill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9" fontId="2" fillId="0" borderId="68" xfId="1" applyNumberFormat="1" applyFill="1" applyBorder="1" applyAlignment="1">
      <alignment vertical="center"/>
    </xf>
    <xf numFmtId="179" fontId="0" fillId="0" borderId="66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center" vertical="center" shrinkToFit="1"/>
    </xf>
    <xf numFmtId="0" fontId="2" fillId="0" borderId="77" xfId="0" applyNumberFormat="1" applyFont="1" applyBorder="1" applyAlignment="1">
      <alignment horizontal="center" vertical="center" shrinkToFit="1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84" xfId="1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179" fontId="0" fillId="0" borderId="3" xfId="1" applyNumberFormat="1" applyFont="1" applyBorder="1" applyAlignment="1">
      <alignment horizontal="right" vertical="center"/>
    </xf>
    <xf numFmtId="179" fontId="0" fillId="0" borderId="27" xfId="1" applyNumberFormat="1" applyFont="1" applyFill="1" applyBorder="1" applyAlignment="1">
      <alignment horizontal="right" vertical="center"/>
    </xf>
    <xf numFmtId="179" fontId="2" fillId="0" borderId="87" xfId="1" applyNumberForma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7" t="s">
        <v>0</v>
      </c>
      <c r="B1" s="357"/>
      <c r="C1" s="357"/>
      <c r="D1" s="357"/>
      <c r="E1" s="73" t="s">
        <v>286</v>
      </c>
      <c r="F1" s="2"/>
      <c r="AA1" s="356" t="s">
        <v>105</v>
      </c>
      <c r="AB1" s="356"/>
    </row>
    <row r="2" spans="1:38">
      <c r="AA2" s="344" t="s">
        <v>106</v>
      </c>
      <c r="AB2" s="344"/>
      <c r="AC2" s="347" t="s">
        <v>107</v>
      </c>
      <c r="AD2" s="345" t="s">
        <v>108</v>
      </c>
      <c r="AE2" s="354"/>
      <c r="AF2" s="355"/>
      <c r="AG2" s="344" t="s">
        <v>109</v>
      </c>
      <c r="AH2" s="344" t="s">
        <v>110</v>
      </c>
      <c r="AI2" s="344" t="s">
        <v>111</v>
      </c>
      <c r="AJ2" s="344" t="s">
        <v>112</v>
      </c>
      <c r="AK2" s="344" t="s">
        <v>113</v>
      </c>
    </row>
    <row r="3" spans="1:38" ht="14.25">
      <c r="A3" s="21" t="s">
        <v>104</v>
      </c>
      <c r="AA3" s="344"/>
      <c r="AB3" s="344"/>
      <c r="AC3" s="349"/>
      <c r="AD3" s="163"/>
      <c r="AE3" s="162" t="s">
        <v>126</v>
      </c>
      <c r="AF3" s="162" t="s">
        <v>127</v>
      </c>
      <c r="AG3" s="344"/>
      <c r="AH3" s="344"/>
      <c r="AI3" s="344"/>
      <c r="AJ3" s="344"/>
      <c r="AK3" s="344"/>
    </row>
    <row r="4" spans="1:38">
      <c r="AA4" s="347" t="str">
        <f>E1</f>
        <v>新潟市</v>
      </c>
      <c r="AB4" s="164" t="s">
        <v>114</v>
      </c>
      <c r="AC4" s="165">
        <f>F22</f>
        <v>391332</v>
      </c>
      <c r="AD4" s="165">
        <f>F9</f>
        <v>134924</v>
      </c>
      <c r="AE4" s="165">
        <f>F10</f>
        <v>60927</v>
      </c>
      <c r="AF4" s="165">
        <f>F13</f>
        <v>49065</v>
      </c>
      <c r="AG4" s="165">
        <f>F14</f>
        <v>3363</v>
      </c>
      <c r="AH4" s="165">
        <f>F15</f>
        <v>57933</v>
      </c>
      <c r="AI4" s="165">
        <f>F17</f>
        <v>67471</v>
      </c>
      <c r="AJ4" s="165">
        <f>F20</f>
        <v>46103</v>
      </c>
      <c r="AK4" s="165">
        <f>F21</f>
        <v>52382</v>
      </c>
      <c r="AL4" s="166"/>
    </row>
    <row r="5" spans="1:38">
      <c r="A5" s="20" t="s">
        <v>276</v>
      </c>
      <c r="AA5" s="348"/>
      <c r="AB5" s="164" t="s">
        <v>115</v>
      </c>
      <c r="AC5" s="167"/>
      <c r="AD5" s="167">
        <f>G9</f>
        <v>34.47814132245766</v>
      </c>
      <c r="AE5" s="167">
        <f>G10</f>
        <v>15.569133114593237</v>
      </c>
      <c r="AF5" s="167">
        <f>G13</f>
        <v>12.5379473183895</v>
      </c>
      <c r="AG5" s="167">
        <f>G14</f>
        <v>0.85937260433596019</v>
      </c>
      <c r="AH5" s="167">
        <f>G15</f>
        <v>14.804053846861489</v>
      </c>
      <c r="AI5" s="167">
        <f>G17</f>
        <v>17.241370498706981</v>
      </c>
      <c r="AJ5" s="167">
        <f>G20</f>
        <v>11.781045250580071</v>
      </c>
      <c r="AK5" s="167">
        <f>G21</f>
        <v>13.38556519783713</v>
      </c>
    </row>
    <row r="6" spans="1:38" ht="14.25">
      <c r="A6" s="3"/>
      <c r="G6" s="361" t="s">
        <v>128</v>
      </c>
      <c r="H6" s="362"/>
      <c r="I6" s="362"/>
      <c r="AA6" s="349"/>
      <c r="AB6" s="164" t="s">
        <v>116</v>
      </c>
      <c r="AC6" s="167">
        <f>I22</f>
        <v>-0.31231053755114146</v>
      </c>
      <c r="AD6" s="167">
        <f>I9</f>
        <v>-0.14801219620497186</v>
      </c>
      <c r="AE6" s="167">
        <f>I10</f>
        <v>-1.4827630813013415</v>
      </c>
      <c r="AF6" s="167">
        <f>I13</f>
        <v>0.8405951989477245</v>
      </c>
      <c r="AG6" s="167">
        <f>I14</f>
        <v>2.5304878048780566</v>
      </c>
      <c r="AH6" s="167">
        <f>I15</f>
        <v>1.3257542632269415</v>
      </c>
      <c r="AI6" s="167">
        <f>I17</f>
        <v>4.2876794905482463</v>
      </c>
      <c r="AJ6" s="167">
        <f>I20</f>
        <v>-12.98201241954663</v>
      </c>
      <c r="AK6" s="167">
        <f>I21</f>
        <v>5.3222077008143076</v>
      </c>
    </row>
    <row r="7" spans="1:38" ht="27" customHeight="1">
      <c r="A7" s="18"/>
      <c r="B7" s="5"/>
      <c r="C7" s="5"/>
      <c r="D7" s="5"/>
      <c r="E7" s="22"/>
      <c r="F7" s="61" t="s">
        <v>277</v>
      </c>
      <c r="G7" s="62"/>
      <c r="H7" s="63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3"/>
      <c r="F8" s="27" t="s">
        <v>102</v>
      </c>
      <c r="G8" s="28" t="s">
        <v>2</v>
      </c>
      <c r="H8" s="27" t="s">
        <v>102</v>
      </c>
      <c r="I8" s="28" t="s">
        <v>2</v>
      </c>
    </row>
    <row r="9" spans="1:38" ht="18" customHeight="1">
      <c r="A9" s="358" t="s">
        <v>80</v>
      </c>
      <c r="B9" s="358" t="s">
        <v>81</v>
      </c>
      <c r="C9" s="46" t="s">
        <v>3</v>
      </c>
      <c r="D9" s="47"/>
      <c r="E9" s="48"/>
      <c r="F9" s="74">
        <v>134924</v>
      </c>
      <c r="G9" s="75">
        <f t="shared" ref="G9:G22" si="0">F9/$F$22*100</f>
        <v>34.47814132245766</v>
      </c>
      <c r="H9" s="76">
        <v>135124</v>
      </c>
      <c r="I9" s="77">
        <f t="shared" ref="I9:I21" si="1">(F9/H9-1)*100</f>
        <v>-0.14801219620497186</v>
      </c>
      <c r="AA9" s="351" t="s">
        <v>105</v>
      </c>
      <c r="AB9" s="352"/>
      <c r="AC9" s="353" t="s">
        <v>117</v>
      </c>
    </row>
    <row r="10" spans="1:38" ht="18" customHeight="1">
      <c r="A10" s="359"/>
      <c r="B10" s="359"/>
      <c r="C10" s="8"/>
      <c r="D10" s="49" t="s">
        <v>22</v>
      </c>
      <c r="E10" s="29"/>
      <c r="F10" s="78">
        <f>SUM(F11:F12)</f>
        <v>60927</v>
      </c>
      <c r="G10" s="79">
        <f t="shared" si="0"/>
        <v>15.569133114593237</v>
      </c>
      <c r="H10" s="80">
        <v>61844</v>
      </c>
      <c r="I10" s="81">
        <f t="shared" si="1"/>
        <v>-1.4827630813013415</v>
      </c>
      <c r="AA10" s="344" t="s">
        <v>106</v>
      </c>
      <c r="AB10" s="344"/>
      <c r="AC10" s="353"/>
      <c r="AD10" s="345" t="s">
        <v>118</v>
      </c>
      <c r="AE10" s="354"/>
      <c r="AF10" s="355"/>
      <c r="AG10" s="345" t="s">
        <v>119</v>
      </c>
      <c r="AH10" s="350"/>
      <c r="AI10" s="346"/>
      <c r="AJ10" s="345" t="s">
        <v>120</v>
      </c>
      <c r="AK10" s="346"/>
    </row>
    <row r="11" spans="1:38" ht="18" customHeight="1">
      <c r="A11" s="359"/>
      <c r="B11" s="359"/>
      <c r="C11" s="33"/>
      <c r="D11" s="34"/>
      <c r="E11" s="32" t="s">
        <v>23</v>
      </c>
      <c r="F11" s="82">
        <v>54180</v>
      </c>
      <c r="G11" s="83">
        <f t="shared" si="0"/>
        <v>13.845021618472295</v>
      </c>
      <c r="H11" s="84">
        <v>53625</v>
      </c>
      <c r="I11" s="85">
        <f t="shared" si="1"/>
        <v>1.0349650349650297</v>
      </c>
      <c r="AA11" s="344"/>
      <c r="AB11" s="344"/>
      <c r="AC11" s="351"/>
      <c r="AD11" s="163"/>
      <c r="AE11" s="162" t="s">
        <v>121</v>
      </c>
      <c r="AF11" s="162" t="s">
        <v>122</v>
      </c>
      <c r="AG11" s="163"/>
      <c r="AH11" s="162" t="s">
        <v>123</v>
      </c>
      <c r="AI11" s="162" t="s">
        <v>124</v>
      </c>
      <c r="AJ11" s="163"/>
      <c r="AK11" s="168" t="s">
        <v>125</v>
      </c>
    </row>
    <row r="12" spans="1:38" ht="18" customHeight="1">
      <c r="A12" s="359"/>
      <c r="B12" s="359"/>
      <c r="C12" s="33"/>
      <c r="D12" s="35"/>
      <c r="E12" s="32" t="s">
        <v>24</v>
      </c>
      <c r="F12" s="82">
        <v>6747</v>
      </c>
      <c r="G12" s="83">
        <f>F12/$F$22*100</f>
        <v>1.7241114961209409</v>
      </c>
      <c r="H12" s="84">
        <v>8219</v>
      </c>
      <c r="I12" s="85">
        <f t="shared" si="1"/>
        <v>-17.909721377296506</v>
      </c>
      <c r="AA12" s="347" t="str">
        <f>E1</f>
        <v>新潟市</v>
      </c>
      <c r="AB12" s="164" t="s">
        <v>114</v>
      </c>
      <c r="AC12" s="165">
        <f>F40</f>
        <v>391000</v>
      </c>
      <c r="AD12" s="165">
        <f>F23</f>
        <v>218083</v>
      </c>
      <c r="AE12" s="165">
        <f>F24</f>
        <v>92740</v>
      </c>
      <c r="AF12" s="165">
        <f>F26</f>
        <v>45565</v>
      </c>
      <c r="AG12" s="165">
        <f>F27</f>
        <v>131259</v>
      </c>
      <c r="AH12" s="165">
        <f>F28</f>
        <v>45803</v>
      </c>
      <c r="AI12" s="165">
        <f>F32</f>
        <v>384</v>
      </c>
      <c r="AJ12" s="165">
        <f>F34</f>
        <v>41658</v>
      </c>
      <c r="AK12" s="165">
        <f>F35</f>
        <v>41658</v>
      </c>
      <c r="AL12" s="169"/>
    </row>
    <row r="13" spans="1:38" ht="18" customHeight="1">
      <c r="A13" s="359"/>
      <c r="B13" s="359"/>
      <c r="C13" s="11"/>
      <c r="D13" s="30" t="s">
        <v>25</v>
      </c>
      <c r="E13" s="31"/>
      <c r="F13" s="86">
        <v>49065</v>
      </c>
      <c r="G13" s="87">
        <f t="shared" si="0"/>
        <v>12.5379473183895</v>
      </c>
      <c r="H13" s="88">
        <v>48656</v>
      </c>
      <c r="I13" s="89">
        <f t="shared" si="1"/>
        <v>0.8405951989477245</v>
      </c>
      <c r="AA13" s="348"/>
      <c r="AB13" s="164" t="s">
        <v>115</v>
      </c>
      <c r="AC13" s="167"/>
      <c r="AD13" s="167">
        <f>G23</f>
        <v>55.775703324808177</v>
      </c>
      <c r="AE13" s="167">
        <f>G24</f>
        <v>23.71867007672634</v>
      </c>
      <c r="AF13" s="167">
        <f>G26</f>
        <v>11.653452685421994</v>
      </c>
      <c r="AG13" s="167">
        <f>G27</f>
        <v>33.570076726342712</v>
      </c>
      <c r="AH13" s="167">
        <f>G28</f>
        <v>11.714322250639386</v>
      </c>
      <c r="AI13" s="167">
        <f>G32</f>
        <v>9.8209718670076718E-2</v>
      </c>
      <c r="AJ13" s="167">
        <f>G34</f>
        <v>10.654219948849104</v>
      </c>
      <c r="AK13" s="167">
        <f>G35</f>
        <v>10.654219948849104</v>
      </c>
    </row>
    <row r="14" spans="1:38" ht="18" customHeight="1">
      <c r="A14" s="359"/>
      <c r="B14" s="359"/>
      <c r="C14" s="51" t="s">
        <v>4</v>
      </c>
      <c r="D14" s="52"/>
      <c r="E14" s="53"/>
      <c r="F14" s="82">
        <v>3363</v>
      </c>
      <c r="G14" s="83">
        <f t="shared" si="0"/>
        <v>0.85937260433596019</v>
      </c>
      <c r="H14" s="84">
        <v>3280</v>
      </c>
      <c r="I14" s="85">
        <f t="shared" si="1"/>
        <v>2.5304878048780566</v>
      </c>
      <c r="AA14" s="349"/>
      <c r="AB14" s="164" t="s">
        <v>116</v>
      </c>
      <c r="AC14" s="167">
        <f>I40</f>
        <v>-0.39688402732844796</v>
      </c>
      <c r="AD14" s="167">
        <f>I23</f>
        <v>2.0347721934741214</v>
      </c>
      <c r="AE14" s="167">
        <f>I24</f>
        <v>4.9344301248034128</v>
      </c>
      <c r="AF14" s="167">
        <f>I26</f>
        <v>3.1442412169503831</v>
      </c>
      <c r="AG14" s="167">
        <f>I27</f>
        <v>-1.678651685393262</v>
      </c>
      <c r="AH14" s="167">
        <f>I28</f>
        <v>-2.9391820300911253</v>
      </c>
      <c r="AI14" s="167">
        <f>I32</f>
        <v>-30.308529945553541</v>
      </c>
      <c r="AJ14" s="167">
        <f>I34</f>
        <v>-8.088429970876355</v>
      </c>
      <c r="AK14" s="167">
        <f>I35</f>
        <v>-8.088429970876355</v>
      </c>
    </row>
    <row r="15" spans="1:38" ht="18" customHeight="1">
      <c r="A15" s="359"/>
      <c r="B15" s="359"/>
      <c r="C15" s="51" t="s">
        <v>5</v>
      </c>
      <c r="D15" s="52"/>
      <c r="E15" s="53"/>
      <c r="F15" s="82">
        <v>57933</v>
      </c>
      <c r="G15" s="83">
        <f t="shared" si="0"/>
        <v>14.804053846861489</v>
      </c>
      <c r="H15" s="84">
        <v>57175</v>
      </c>
      <c r="I15" s="85">
        <f t="shared" si="1"/>
        <v>1.3257542632269415</v>
      </c>
    </row>
    <row r="16" spans="1:38" ht="18" customHeight="1">
      <c r="A16" s="359"/>
      <c r="B16" s="359"/>
      <c r="C16" s="51" t="s">
        <v>26</v>
      </c>
      <c r="D16" s="52"/>
      <c r="E16" s="53"/>
      <c r="F16" s="82">
        <f>5382+2676</f>
        <v>8058</v>
      </c>
      <c r="G16" s="83">
        <f t="shared" si="0"/>
        <v>2.0591211554383491</v>
      </c>
      <c r="H16" s="84">
        <v>8719</v>
      </c>
      <c r="I16" s="85">
        <f t="shared" si="1"/>
        <v>-7.5811446266773714</v>
      </c>
    </row>
    <row r="17" spans="1:9" ht="18" customHeight="1">
      <c r="A17" s="359"/>
      <c r="B17" s="359"/>
      <c r="C17" s="51" t="s">
        <v>6</v>
      </c>
      <c r="D17" s="52"/>
      <c r="E17" s="53"/>
      <c r="F17" s="82">
        <v>67471</v>
      </c>
      <c r="G17" s="83">
        <f t="shared" si="0"/>
        <v>17.241370498706981</v>
      </c>
      <c r="H17" s="84">
        <v>64697</v>
      </c>
      <c r="I17" s="85">
        <f t="shared" si="1"/>
        <v>4.2876794905482463</v>
      </c>
    </row>
    <row r="18" spans="1:9" ht="18" customHeight="1">
      <c r="A18" s="359"/>
      <c r="B18" s="359"/>
      <c r="C18" s="51" t="s">
        <v>27</v>
      </c>
      <c r="D18" s="52"/>
      <c r="E18" s="53"/>
      <c r="F18" s="82">
        <v>20223</v>
      </c>
      <c r="G18" s="83">
        <f t="shared" si="0"/>
        <v>5.1677348134065193</v>
      </c>
      <c r="H18" s="84">
        <v>20108</v>
      </c>
      <c r="I18" s="85">
        <f t="shared" si="1"/>
        <v>0.57191167694450318</v>
      </c>
    </row>
    <row r="19" spans="1:9" ht="18" customHeight="1">
      <c r="A19" s="359"/>
      <c r="B19" s="359"/>
      <c r="C19" s="51" t="s">
        <v>28</v>
      </c>
      <c r="D19" s="52"/>
      <c r="E19" s="53"/>
      <c r="F19" s="82">
        <v>875</v>
      </c>
      <c r="G19" s="83">
        <f t="shared" si="0"/>
        <v>0.22359531037584457</v>
      </c>
      <c r="H19" s="84">
        <v>739</v>
      </c>
      <c r="I19" s="85">
        <f t="shared" si="1"/>
        <v>18.403247631935038</v>
      </c>
    </row>
    <row r="20" spans="1:9" ht="18" customHeight="1">
      <c r="A20" s="359"/>
      <c r="B20" s="359"/>
      <c r="C20" s="51" t="s">
        <v>7</v>
      </c>
      <c r="D20" s="52"/>
      <c r="E20" s="53"/>
      <c r="F20" s="82">
        <v>46103</v>
      </c>
      <c r="G20" s="83">
        <f t="shared" si="0"/>
        <v>11.781045250580071</v>
      </c>
      <c r="H20" s="84">
        <v>52981</v>
      </c>
      <c r="I20" s="85">
        <f t="shared" si="1"/>
        <v>-12.98201241954663</v>
      </c>
    </row>
    <row r="21" spans="1:9" ht="18" customHeight="1">
      <c r="A21" s="359"/>
      <c r="B21" s="359"/>
      <c r="C21" s="56" t="s">
        <v>8</v>
      </c>
      <c r="D21" s="57"/>
      <c r="E21" s="55"/>
      <c r="F21" s="90">
        <f>F22-F9-SUM(F14:F20)</f>
        <v>52382</v>
      </c>
      <c r="G21" s="91">
        <f t="shared" si="0"/>
        <v>13.38556519783713</v>
      </c>
      <c r="H21" s="92">
        <v>49735</v>
      </c>
      <c r="I21" s="93">
        <f t="shared" si="1"/>
        <v>5.3222077008143076</v>
      </c>
    </row>
    <row r="22" spans="1:9" ht="18" customHeight="1">
      <c r="A22" s="359"/>
      <c r="B22" s="360"/>
      <c r="C22" s="58" t="s">
        <v>9</v>
      </c>
      <c r="D22" s="36"/>
      <c r="E22" s="59"/>
      <c r="F22" s="94">
        <v>391332</v>
      </c>
      <c r="G22" s="95">
        <f t="shared" si="0"/>
        <v>100</v>
      </c>
      <c r="H22" s="94">
        <f>SUM(H9,H14:H21)</f>
        <v>392558</v>
      </c>
      <c r="I22" s="265">
        <f t="shared" ref="I22:I40" si="2">(F22/H22-1)*100</f>
        <v>-0.31231053755114146</v>
      </c>
    </row>
    <row r="23" spans="1:9" ht="18" customHeight="1">
      <c r="A23" s="359"/>
      <c r="B23" s="358" t="s">
        <v>82</v>
      </c>
      <c r="C23" s="4" t="s">
        <v>10</v>
      </c>
      <c r="D23" s="5"/>
      <c r="E23" s="22"/>
      <c r="F23" s="74">
        <f>SUM(F24:F26)</f>
        <v>218083</v>
      </c>
      <c r="G23" s="75">
        <f t="shared" ref="G23:G37" si="3">F23/$F$40*100</f>
        <v>55.775703324808177</v>
      </c>
      <c r="H23" s="74">
        <f>SUM(H24:H26)</f>
        <v>213734</v>
      </c>
      <c r="I23" s="96">
        <f t="shared" si="2"/>
        <v>2.0347721934741214</v>
      </c>
    </row>
    <row r="24" spans="1:9" ht="18" customHeight="1">
      <c r="A24" s="359"/>
      <c r="B24" s="359"/>
      <c r="C24" s="8"/>
      <c r="D24" s="10" t="s">
        <v>11</v>
      </c>
      <c r="E24" s="37"/>
      <c r="F24" s="82">
        <v>92740</v>
      </c>
      <c r="G24" s="83">
        <f t="shared" si="3"/>
        <v>23.71867007672634</v>
      </c>
      <c r="H24" s="82">
        <v>88379</v>
      </c>
      <c r="I24" s="85">
        <f t="shared" si="2"/>
        <v>4.9344301248034128</v>
      </c>
    </row>
    <row r="25" spans="1:9" ht="18" customHeight="1">
      <c r="A25" s="359"/>
      <c r="B25" s="359"/>
      <c r="C25" s="8"/>
      <c r="D25" s="10" t="s">
        <v>29</v>
      </c>
      <c r="E25" s="37"/>
      <c r="F25" s="82">
        <v>79778</v>
      </c>
      <c r="G25" s="83">
        <f t="shared" si="3"/>
        <v>20.403580562659844</v>
      </c>
      <c r="H25" s="82">
        <v>81179</v>
      </c>
      <c r="I25" s="85">
        <f t="shared" si="2"/>
        <v>-1.7258157897978577</v>
      </c>
    </row>
    <row r="26" spans="1:9" ht="18" customHeight="1">
      <c r="A26" s="359"/>
      <c r="B26" s="359"/>
      <c r="C26" s="11"/>
      <c r="D26" s="10" t="s">
        <v>12</v>
      </c>
      <c r="E26" s="37"/>
      <c r="F26" s="82">
        <v>45565</v>
      </c>
      <c r="G26" s="83">
        <f t="shared" si="3"/>
        <v>11.653452685421994</v>
      </c>
      <c r="H26" s="82">
        <v>44176</v>
      </c>
      <c r="I26" s="85">
        <f t="shared" si="2"/>
        <v>3.1442412169503831</v>
      </c>
    </row>
    <row r="27" spans="1:9" ht="18" customHeight="1">
      <c r="A27" s="359"/>
      <c r="B27" s="359"/>
      <c r="C27" s="8" t="s">
        <v>13</v>
      </c>
      <c r="D27" s="14"/>
      <c r="E27" s="24"/>
      <c r="F27" s="74">
        <f>SUM(F28:F33)</f>
        <v>131259</v>
      </c>
      <c r="G27" s="75">
        <f t="shared" si="3"/>
        <v>33.570076726342712</v>
      </c>
      <c r="H27" s="74">
        <f>SUM(H28:H33)</f>
        <v>133500</v>
      </c>
      <c r="I27" s="96">
        <f t="shared" si="2"/>
        <v>-1.678651685393262</v>
      </c>
    </row>
    <row r="28" spans="1:9" ht="18" customHeight="1">
      <c r="A28" s="359"/>
      <c r="B28" s="359"/>
      <c r="C28" s="8"/>
      <c r="D28" s="10" t="s">
        <v>14</v>
      </c>
      <c r="E28" s="37"/>
      <c r="F28" s="82">
        <v>45803</v>
      </c>
      <c r="G28" s="83">
        <f t="shared" si="3"/>
        <v>11.714322250639386</v>
      </c>
      <c r="H28" s="82">
        <v>47190</v>
      </c>
      <c r="I28" s="85">
        <f t="shared" si="2"/>
        <v>-2.9391820300911253</v>
      </c>
    </row>
    <row r="29" spans="1:9" ht="18" customHeight="1">
      <c r="A29" s="359"/>
      <c r="B29" s="359"/>
      <c r="C29" s="8"/>
      <c r="D29" s="10" t="s">
        <v>30</v>
      </c>
      <c r="E29" s="37"/>
      <c r="F29" s="82">
        <v>7003</v>
      </c>
      <c r="G29" s="83">
        <f t="shared" si="3"/>
        <v>1.7910485933503837</v>
      </c>
      <c r="H29" s="82">
        <v>6817</v>
      </c>
      <c r="I29" s="85">
        <f t="shared" si="2"/>
        <v>2.7284729353087789</v>
      </c>
    </row>
    <row r="30" spans="1:9" ht="18" customHeight="1">
      <c r="A30" s="359"/>
      <c r="B30" s="359"/>
      <c r="C30" s="8"/>
      <c r="D30" s="10" t="s">
        <v>31</v>
      </c>
      <c r="E30" s="37"/>
      <c r="F30" s="82">
        <v>37386</v>
      </c>
      <c r="G30" s="83">
        <f t="shared" si="3"/>
        <v>9.5616368286445006</v>
      </c>
      <c r="H30" s="82">
        <v>37623</v>
      </c>
      <c r="I30" s="85">
        <f t="shared" si="2"/>
        <v>-0.62993381707997509</v>
      </c>
    </row>
    <row r="31" spans="1:9" ht="18" customHeight="1">
      <c r="A31" s="359"/>
      <c r="B31" s="359"/>
      <c r="C31" s="8"/>
      <c r="D31" s="10" t="s">
        <v>32</v>
      </c>
      <c r="E31" s="37"/>
      <c r="F31" s="82">
        <v>21541</v>
      </c>
      <c r="G31" s="83">
        <f t="shared" si="3"/>
        <v>5.5092071611253202</v>
      </c>
      <c r="H31" s="82">
        <v>20879</v>
      </c>
      <c r="I31" s="85">
        <f t="shared" si="2"/>
        <v>3.1706499353417295</v>
      </c>
    </row>
    <row r="32" spans="1:9" ht="18" customHeight="1">
      <c r="A32" s="359"/>
      <c r="B32" s="359"/>
      <c r="C32" s="8"/>
      <c r="D32" s="10" t="s">
        <v>15</v>
      </c>
      <c r="E32" s="37"/>
      <c r="F32" s="82">
        <v>384</v>
      </c>
      <c r="G32" s="83">
        <f t="shared" si="3"/>
        <v>9.8209718670076718E-2</v>
      </c>
      <c r="H32" s="82">
        <v>551</v>
      </c>
      <c r="I32" s="85">
        <f t="shared" si="2"/>
        <v>-30.308529945553541</v>
      </c>
    </row>
    <row r="33" spans="1:9" ht="18" customHeight="1">
      <c r="A33" s="359"/>
      <c r="B33" s="359"/>
      <c r="C33" s="11"/>
      <c r="D33" s="10" t="s">
        <v>33</v>
      </c>
      <c r="E33" s="37"/>
      <c r="F33" s="82">
        <v>19142</v>
      </c>
      <c r="G33" s="83">
        <f t="shared" si="3"/>
        <v>4.8956521739130432</v>
      </c>
      <c r="H33" s="82">
        <v>20440</v>
      </c>
      <c r="I33" s="85">
        <f t="shared" si="2"/>
        <v>-6.3502935420743594</v>
      </c>
    </row>
    <row r="34" spans="1:9" ht="18" customHeight="1">
      <c r="A34" s="359"/>
      <c r="B34" s="359"/>
      <c r="C34" s="8" t="s">
        <v>16</v>
      </c>
      <c r="D34" s="14"/>
      <c r="E34" s="24"/>
      <c r="F34" s="74">
        <f>F35</f>
        <v>41658</v>
      </c>
      <c r="G34" s="75">
        <f t="shared" si="3"/>
        <v>10.654219948849104</v>
      </c>
      <c r="H34" s="74">
        <f>SUM(H35:H39)/2</f>
        <v>45324</v>
      </c>
      <c r="I34" s="96">
        <f t="shared" si="2"/>
        <v>-8.088429970876355</v>
      </c>
    </row>
    <row r="35" spans="1:9" ht="18" customHeight="1">
      <c r="A35" s="359"/>
      <c r="B35" s="359"/>
      <c r="C35" s="8"/>
      <c r="D35" s="38" t="s">
        <v>17</v>
      </c>
      <c r="E35" s="39"/>
      <c r="F35" s="78">
        <f>SUM(F36:F37)</f>
        <v>41658</v>
      </c>
      <c r="G35" s="79">
        <f t="shared" si="3"/>
        <v>10.654219948849104</v>
      </c>
      <c r="H35" s="78">
        <f>SUM(H36:H37)</f>
        <v>45324</v>
      </c>
      <c r="I35" s="81">
        <f t="shared" si="2"/>
        <v>-8.088429970876355</v>
      </c>
    </row>
    <row r="36" spans="1:9" ht="18" customHeight="1">
      <c r="A36" s="359"/>
      <c r="B36" s="359"/>
      <c r="C36" s="8"/>
      <c r="D36" s="40"/>
      <c r="E36" s="152" t="s">
        <v>103</v>
      </c>
      <c r="F36" s="82">
        <v>26212</v>
      </c>
      <c r="G36" s="83">
        <f t="shared" si="3"/>
        <v>6.7038363171355506</v>
      </c>
      <c r="H36" s="82">
        <v>23671</v>
      </c>
      <c r="I36" s="85">
        <f>(F36/H36-1)*100</f>
        <v>10.734654218241735</v>
      </c>
    </row>
    <row r="37" spans="1:9" ht="18" customHeight="1">
      <c r="A37" s="359"/>
      <c r="B37" s="359"/>
      <c r="C37" s="8"/>
      <c r="D37" s="12"/>
      <c r="E37" s="32" t="s">
        <v>34</v>
      </c>
      <c r="F37" s="82">
        <v>15446</v>
      </c>
      <c r="G37" s="83">
        <f t="shared" si="3"/>
        <v>3.9503836317135548</v>
      </c>
      <c r="H37" s="82">
        <v>21653</v>
      </c>
      <c r="I37" s="85">
        <f t="shared" si="2"/>
        <v>-28.665773795778872</v>
      </c>
    </row>
    <row r="38" spans="1:9" ht="18" customHeight="1">
      <c r="A38" s="359"/>
      <c r="B38" s="359"/>
      <c r="C38" s="8"/>
      <c r="D38" s="60" t="s">
        <v>35</v>
      </c>
      <c r="E38" s="53"/>
      <c r="F38" s="82">
        <v>0</v>
      </c>
      <c r="G38" s="79">
        <f>F38/$F$40*100</f>
        <v>0</v>
      </c>
      <c r="H38" s="82">
        <v>0</v>
      </c>
      <c r="I38" s="85" t="e">
        <f t="shared" si="2"/>
        <v>#DIV/0!</v>
      </c>
    </row>
    <row r="39" spans="1:9" ht="18" customHeight="1">
      <c r="A39" s="359"/>
      <c r="B39" s="359"/>
      <c r="C39" s="6"/>
      <c r="D39" s="54" t="s">
        <v>36</v>
      </c>
      <c r="E39" s="55"/>
      <c r="F39" s="90">
        <v>0</v>
      </c>
      <c r="G39" s="91">
        <f>F39/$F$40*100</f>
        <v>0</v>
      </c>
      <c r="H39" s="90">
        <v>0</v>
      </c>
      <c r="I39" s="93" t="e">
        <f t="shared" si="2"/>
        <v>#DIV/0!</v>
      </c>
    </row>
    <row r="40" spans="1:9" ht="18" customHeight="1">
      <c r="A40" s="360"/>
      <c r="B40" s="360"/>
      <c r="C40" s="6" t="s">
        <v>18</v>
      </c>
      <c r="D40" s="7"/>
      <c r="E40" s="23"/>
      <c r="F40" s="94">
        <f>SUM(F23,F27,F34)</f>
        <v>391000</v>
      </c>
      <c r="G40" s="266">
        <f>F40/$F$40*100</f>
        <v>100</v>
      </c>
      <c r="H40" s="94">
        <f>SUM(H23,H27,H34)</f>
        <v>392558</v>
      </c>
      <c r="I40" s="265">
        <f t="shared" si="2"/>
        <v>-0.39688402732844796</v>
      </c>
    </row>
    <row r="41" spans="1:9" ht="18" customHeight="1">
      <c r="A41" s="150" t="s">
        <v>19</v>
      </c>
      <c r="B41" s="150"/>
    </row>
    <row r="42" spans="1:9" ht="18" customHeight="1">
      <c r="A42" s="151" t="s">
        <v>20</v>
      </c>
      <c r="B42" s="150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18.375" style="1" customWidth="1"/>
    <col min="5" max="5" width="8.75" style="1" bestFit="1" customWidth="1"/>
    <col min="6" max="11" width="11.625" style="1" customWidth="1"/>
    <col min="12" max="12" width="11.625" style="14" customWidth="1"/>
    <col min="13" max="13" width="11.625" style="1" customWidth="1"/>
    <col min="14" max="14" width="11.625" style="14" customWidth="1"/>
    <col min="15" max="15" width="11.625" style="1" customWidth="1"/>
    <col min="16" max="16" width="11.625" style="14" customWidth="1"/>
    <col min="17" max="19" width="11.625" style="1" customWidth="1"/>
    <col min="20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68" t="s">
        <v>0</v>
      </c>
      <c r="B1" s="41"/>
      <c r="C1" s="41"/>
      <c r="D1" s="104" t="s">
        <v>286</v>
      </c>
      <c r="E1" s="43"/>
      <c r="F1" s="43"/>
      <c r="G1" s="43"/>
    </row>
    <row r="2" spans="1:29" ht="15" customHeight="1"/>
    <row r="3" spans="1:29" ht="15" customHeight="1">
      <c r="A3" s="44" t="s">
        <v>43</v>
      </c>
      <c r="B3" s="44"/>
      <c r="C3" s="44"/>
      <c r="D3" s="44"/>
    </row>
    <row r="4" spans="1:29" ht="15" customHeight="1">
      <c r="A4" s="44"/>
      <c r="B4" s="44"/>
      <c r="C4" s="44"/>
      <c r="D4" s="44"/>
    </row>
    <row r="5" spans="1:29" ht="15.95" customHeight="1">
      <c r="A5" s="36" t="s">
        <v>278</v>
      </c>
      <c r="B5" s="36"/>
      <c r="C5" s="36"/>
      <c r="D5" s="36"/>
      <c r="K5" s="45"/>
      <c r="S5" s="45" t="s">
        <v>44</v>
      </c>
    </row>
    <row r="6" spans="1:29" ht="15.95" customHeight="1">
      <c r="A6" s="363" t="s">
        <v>45</v>
      </c>
      <c r="B6" s="364"/>
      <c r="C6" s="364"/>
      <c r="D6" s="364"/>
      <c r="E6" s="365"/>
      <c r="F6" s="391" t="s">
        <v>287</v>
      </c>
      <c r="G6" s="392"/>
      <c r="H6" s="391" t="s">
        <v>289</v>
      </c>
      <c r="I6" s="392"/>
      <c r="J6" s="393" t="s">
        <v>291</v>
      </c>
      <c r="K6" s="394"/>
      <c r="L6" s="393" t="s">
        <v>292</v>
      </c>
      <c r="M6" s="394"/>
      <c r="N6" s="393" t="s">
        <v>293</v>
      </c>
      <c r="O6" s="394"/>
      <c r="P6" s="393" t="s">
        <v>294</v>
      </c>
      <c r="Q6" s="394"/>
      <c r="R6" s="393" t="s">
        <v>295</v>
      </c>
      <c r="S6" s="394"/>
    </row>
    <row r="7" spans="1:29" ht="15.95" customHeight="1">
      <c r="A7" s="366"/>
      <c r="B7" s="367"/>
      <c r="C7" s="367"/>
      <c r="D7" s="367"/>
      <c r="E7" s="368"/>
      <c r="F7" s="170" t="s">
        <v>277</v>
      </c>
      <c r="G7" s="50" t="s">
        <v>1</v>
      </c>
      <c r="H7" s="170" t="s">
        <v>277</v>
      </c>
      <c r="I7" s="50" t="s">
        <v>1</v>
      </c>
      <c r="J7" s="170" t="s">
        <v>277</v>
      </c>
      <c r="K7" s="50" t="s">
        <v>1</v>
      </c>
      <c r="L7" s="170" t="s">
        <v>277</v>
      </c>
      <c r="M7" s="50" t="s">
        <v>1</v>
      </c>
      <c r="N7" s="170" t="s">
        <v>277</v>
      </c>
      <c r="O7" s="50" t="s">
        <v>1</v>
      </c>
      <c r="P7" s="170" t="s">
        <v>277</v>
      </c>
      <c r="Q7" s="50" t="s">
        <v>1</v>
      </c>
      <c r="R7" s="170" t="s">
        <v>277</v>
      </c>
      <c r="S7" s="275" t="s">
        <v>1</v>
      </c>
    </row>
    <row r="8" spans="1:29" ht="15.95" customHeight="1">
      <c r="A8" s="369" t="s">
        <v>84</v>
      </c>
      <c r="B8" s="46" t="s">
        <v>46</v>
      </c>
      <c r="C8" s="47"/>
      <c r="D8" s="47"/>
      <c r="E8" s="97" t="s">
        <v>37</v>
      </c>
      <c r="F8" s="110">
        <v>16036</v>
      </c>
      <c r="G8" s="111">
        <v>16105</v>
      </c>
      <c r="H8" s="110">
        <v>25347</v>
      </c>
      <c r="I8" s="111">
        <v>24947</v>
      </c>
      <c r="J8" s="110">
        <v>31550</v>
      </c>
      <c r="K8" s="110">
        <v>31778</v>
      </c>
      <c r="L8" s="110">
        <v>1022</v>
      </c>
      <c r="M8" s="110">
        <v>1008</v>
      </c>
      <c r="N8" s="110">
        <v>20</v>
      </c>
      <c r="O8" s="110">
        <v>20</v>
      </c>
      <c r="P8" s="110">
        <v>1</v>
      </c>
      <c r="Q8" s="110">
        <v>1</v>
      </c>
      <c r="R8" s="110">
        <v>113</v>
      </c>
      <c r="S8" s="280">
        <v>107</v>
      </c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ht="15.95" customHeight="1">
      <c r="A9" s="370"/>
      <c r="B9" s="14"/>
      <c r="C9" s="60" t="s">
        <v>47</v>
      </c>
      <c r="D9" s="52"/>
      <c r="E9" s="98" t="s">
        <v>38</v>
      </c>
      <c r="F9" s="114">
        <v>15478</v>
      </c>
      <c r="G9" s="115">
        <v>15639</v>
      </c>
      <c r="H9" s="114">
        <v>25338</v>
      </c>
      <c r="I9" s="115">
        <v>24938</v>
      </c>
      <c r="J9" s="114">
        <v>31550</v>
      </c>
      <c r="K9" s="114">
        <v>31778</v>
      </c>
      <c r="L9" s="114">
        <v>1022</v>
      </c>
      <c r="M9" s="114">
        <v>1008</v>
      </c>
      <c r="N9" s="114">
        <v>20</v>
      </c>
      <c r="O9" s="114">
        <v>20</v>
      </c>
      <c r="P9" s="114">
        <v>1</v>
      </c>
      <c r="Q9" s="114">
        <v>1</v>
      </c>
      <c r="R9" s="114">
        <v>113</v>
      </c>
      <c r="S9" s="281">
        <v>107</v>
      </c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ht="15.95" customHeight="1">
      <c r="A10" s="370"/>
      <c r="B10" s="11"/>
      <c r="C10" s="60" t="s">
        <v>48</v>
      </c>
      <c r="D10" s="52"/>
      <c r="E10" s="98" t="s">
        <v>39</v>
      </c>
      <c r="F10" s="114">
        <v>558</v>
      </c>
      <c r="G10" s="115">
        <v>466</v>
      </c>
      <c r="H10" s="114">
        <v>9</v>
      </c>
      <c r="I10" s="115">
        <v>9</v>
      </c>
      <c r="J10" s="282">
        <v>0</v>
      </c>
      <c r="K10" s="114">
        <v>0</v>
      </c>
      <c r="L10" s="114">
        <v>0</v>
      </c>
      <c r="M10" s="114">
        <v>0</v>
      </c>
      <c r="N10" s="118">
        <v>0</v>
      </c>
      <c r="O10" s="118">
        <v>0</v>
      </c>
      <c r="P10" s="114">
        <v>0</v>
      </c>
      <c r="Q10" s="114">
        <v>0</v>
      </c>
      <c r="R10" s="114">
        <v>0</v>
      </c>
      <c r="S10" s="281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.95" customHeight="1">
      <c r="A11" s="370"/>
      <c r="B11" s="64" t="s">
        <v>49</v>
      </c>
      <c r="C11" s="65"/>
      <c r="D11" s="65"/>
      <c r="E11" s="100" t="s">
        <v>40</v>
      </c>
      <c r="F11" s="119">
        <v>15125</v>
      </c>
      <c r="G11" s="120">
        <v>15330</v>
      </c>
      <c r="H11" s="119">
        <v>26087</v>
      </c>
      <c r="I11" s="120">
        <v>25460</v>
      </c>
      <c r="J11" s="119">
        <v>29763</v>
      </c>
      <c r="K11" s="119">
        <v>29964</v>
      </c>
      <c r="L11" s="119">
        <v>1314</v>
      </c>
      <c r="M11" s="119">
        <v>1087</v>
      </c>
      <c r="N11" s="119">
        <v>27</v>
      </c>
      <c r="O11" s="119">
        <v>26</v>
      </c>
      <c r="P11" s="119">
        <v>1</v>
      </c>
      <c r="Q11" s="119">
        <v>1</v>
      </c>
      <c r="R11" s="119">
        <v>201</v>
      </c>
      <c r="S11" s="209">
        <v>203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.95" customHeight="1">
      <c r="A12" s="370"/>
      <c r="B12" s="8"/>
      <c r="C12" s="60" t="s">
        <v>50</v>
      </c>
      <c r="D12" s="52"/>
      <c r="E12" s="98" t="s">
        <v>41</v>
      </c>
      <c r="F12" s="114">
        <v>14772</v>
      </c>
      <c r="G12" s="115">
        <v>14644</v>
      </c>
      <c r="H12" s="114">
        <v>26077</v>
      </c>
      <c r="I12" s="115">
        <v>25450</v>
      </c>
      <c r="J12" s="114">
        <v>29763</v>
      </c>
      <c r="K12" s="114">
        <v>29962</v>
      </c>
      <c r="L12" s="119">
        <v>1314</v>
      </c>
      <c r="M12" s="119">
        <v>1087</v>
      </c>
      <c r="N12" s="119">
        <v>27</v>
      </c>
      <c r="O12" s="119">
        <v>26</v>
      </c>
      <c r="P12" s="114">
        <v>1</v>
      </c>
      <c r="Q12" s="114">
        <v>1</v>
      </c>
      <c r="R12" s="114">
        <v>201</v>
      </c>
      <c r="S12" s="281">
        <v>203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.95" customHeight="1">
      <c r="A13" s="370"/>
      <c r="B13" s="14"/>
      <c r="C13" s="49" t="s">
        <v>51</v>
      </c>
      <c r="D13" s="66"/>
      <c r="E13" s="101" t="s">
        <v>42</v>
      </c>
      <c r="F13" s="279">
        <v>353</v>
      </c>
      <c r="G13" s="278">
        <v>686</v>
      </c>
      <c r="H13" s="279">
        <v>10</v>
      </c>
      <c r="I13" s="278">
        <v>10</v>
      </c>
      <c r="J13" s="279">
        <v>2</v>
      </c>
      <c r="K13" s="279">
        <v>2</v>
      </c>
      <c r="L13" s="118">
        <v>0</v>
      </c>
      <c r="M13" s="118">
        <v>0</v>
      </c>
      <c r="N13" s="118">
        <v>0</v>
      </c>
      <c r="O13" s="118">
        <v>0</v>
      </c>
      <c r="P13" s="277">
        <v>0</v>
      </c>
      <c r="Q13" s="277">
        <v>0</v>
      </c>
      <c r="R13" s="277">
        <v>0</v>
      </c>
      <c r="S13" s="283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ht="15.95" customHeight="1">
      <c r="A14" s="370"/>
      <c r="B14" s="51" t="s">
        <v>52</v>
      </c>
      <c r="C14" s="52"/>
      <c r="D14" s="52"/>
      <c r="E14" s="98" t="s">
        <v>88</v>
      </c>
      <c r="F14" s="153">
        <f>F9-F12</f>
        <v>706</v>
      </c>
      <c r="G14" s="144">
        <v>995</v>
      </c>
      <c r="H14" s="153">
        <f t="shared" ref="H14:S15" si="0">H9-H12</f>
        <v>-739</v>
      </c>
      <c r="I14" s="144">
        <f t="shared" si="0"/>
        <v>-512</v>
      </c>
      <c r="J14" s="153">
        <f t="shared" si="0"/>
        <v>1787</v>
      </c>
      <c r="K14" s="153">
        <f t="shared" si="0"/>
        <v>1816</v>
      </c>
      <c r="L14" s="153">
        <f t="shared" si="0"/>
        <v>-292</v>
      </c>
      <c r="M14" s="153">
        <f t="shared" si="0"/>
        <v>-79</v>
      </c>
      <c r="N14" s="153">
        <f t="shared" si="0"/>
        <v>-7</v>
      </c>
      <c r="O14" s="153">
        <f t="shared" si="0"/>
        <v>-6</v>
      </c>
      <c r="P14" s="153">
        <f t="shared" si="0"/>
        <v>0</v>
      </c>
      <c r="Q14" s="153">
        <f t="shared" si="0"/>
        <v>0</v>
      </c>
      <c r="R14" s="153">
        <f t="shared" si="0"/>
        <v>-88</v>
      </c>
      <c r="S14" s="281">
        <f t="shared" si="0"/>
        <v>-96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ht="15.95" customHeight="1">
      <c r="A15" s="370"/>
      <c r="B15" s="51" t="s">
        <v>53</v>
      </c>
      <c r="C15" s="52"/>
      <c r="D15" s="52"/>
      <c r="E15" s="98" t="s">
        <v>89</v>
      </c>
      <c r="F15" s="153">
        <f>F10-F13</f>
        <v>205</v>
      </c>
      <c r="G15" s="144">
        <f t="shared" ref="G15" si="1">G10-G13</f>
        <v>-220</v>
      </c>
      <c r="H15" s="153">
        <f t="shared" si="0"/>
        <v>-1</v>
      </c>
      <c r="I15" s="144">
        <f t="shared" si="0"/>
        <v>-1</v>
      </c>
      <c r="J15" s="153">
        <f t="shared" si="0"/>
        <v>-2</v>
      </c>
      <c r="K15" s="153">
        <f t="shared" si="0"/>
        <v>-2</v>
      </c>
      <c r="L15" s="153">
        <f t="shared" si="0"/>
        <v>0</v>
      </c>
      <c r="M15" s="153">
        <f t="shared" si="0"/>
        <v>0</v>
      </c>
      <c r="N15" s="153">
        <f t="shared" si="0"/>
        <v>0</v>
      </c>
      <c r="O15" s="153">
        <f t="shared" si="0"/>
        <v>0</v>
      </c>
      <c r="P15" s="153">
        <f t="shared" si="0"/>
        <v>0</v>
      </c>
      <c r="Q15" s="153">
        <f t="shared" si="0"/>
        <v>0</v>
      </c>
      <c r="R15" s="153">
        <f t="shared" si="0"/>
        <v>0</v>
      </c>
      <c r="S15" s="281">
        <f t="shared" si="0"/>
        <v>0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ht="15.95" customHeight="1">
      <c r="A16" s="370"/>
      <c r="B16" s="51" t="s">
        <v>54</v>
      </c>
      <c r="C16" s="52"/>
      <c r="D16" s="52"/>
      <c r="E16" s="98" t="s">
        <v>90</v>
      </c>
      <c r="F16" s="279">
        <f>F8-F11</f>
        <v>911</v>
      </c>
      <c r="G16" s="278">
        <f t="shared" ref="G16:S16" si="2">G8-G11</f>
        <v>775</v>
      </c>
      <c r="H16" s="279">
        <f t="shared" si="2"/>
        <v>-740</v>
      </c>
      <c r="I16" s="278">
        <f t="shared" si="2"/>
        <v>-513</v>
      </c>
      <c r="J16" s="279">
        <f t="shared" si="2"/>
        <v>1787</v>
      </c>
      <c r="K16" s="279">
        <f t="shared" si="2"/>
        <v>1814</v>
      </c>
      <c r="L16" s="279">
        <f t="shared" si="2"/>
        <v>-292</v>
      </c>
      <c r="M16" s="279">
        <f t="shared" si="2"/>
        <v>-79</v>
      </c>
      <c r="N16" s="279">
        <f t="shared" si="2"/>
        <v>-7</v>
      </c>
      <c r="O16" s="279">
        <f t="shared" si="2"/>
        <v>-6</v>
      </c>
      <c r="P16" s="279">
        <f t="shared" si="2"/>
        <v>0</v>
      </c>
      <c r="Q16" s="279">
        <f t="shared" si="2"/>
        <v>0</v>
      </c>
      <c r="R16" s="279">
        <f t="shared" si="2"/>
        <v>-88</v>
      </c>
      <c r="S16" s="283">
        <f t="shared" si="2"/>
        <v>-96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29" ht="15.95" customHeight="1">
      <c r="A17" s="370"/>
      <c r="B17" s="51" t="s">
        <v>55</v>
      </c>
      <c r="C17" s="52"/>
      <c r="D17" s="52"/>
      <c r="E17" s="42"/>
      <c r="F17" s="153"/>
      <c r="G17" s="144"/>
      <c r="H17" s="153">
        <v>4574</v>
      </c>
      <c r="I17" s="144">
        <v>3376</v>
      </c>
      <c r="J17" s="153"/>
      <c r="K17" s="153"/>
      <c r="L17" s="118"/>
      <c r="M17" s="118"/>
      <c r="N17" s="114"/>
      <c r="O17" s="114"/>
      <c r="P17" s="114"/>
      <c r="Q17" s="114"/>
      <c r="R17" s="118"/>
      <c r="S17" s="284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ht="15.95" customHeight="1">
      <c r="A18" s="371"/>
      <c r="B18" s="58" t="s">
        <v>56</v>
      </c>
      <c r="C18" s="36"/>
      <c r="D18" s="36"/>
      <c r="E18" s="15"/>
      <c r="F18" s="154"/>
      <c r="G18" s="158"/>
      <c r="H18" s="154"/>
      <c r="I18" s="158"/>
      <c r="J18" s="154"/>
      <c r="K18" s="154"/>
      <c r="L18" s="127"/>
      <c r="M18" s="127"/>
      <c r="N18" s="127"/>
      <c r="O18" s="127"/>
      <c r="P18" s="127"/>
      <c r="Q18" s="127"/>
      <c r="R18" s="127"/>
      <c r="S18" s="285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29" ht="15.95" customHeight="1">
      <c r="A19" s="370" t="s">
        <v>85</v>
      </c>
      <c r="B19" s="64" t="s">
        <v>57</v>
      </c>
      <c r="C19" s="67"/>
      <c r="D19" s="67"/>
      <c r="E19" s="102"/>
      <c r="F19" s="155">
        <v>4388</v>
      </c>
      <c r="G19" s="149">
        <v>4693</v>
      </c>
      <c r="H19" s="155">
        <v>1370</v>
      </c>
      <c r="I19" s="149">
        <v>1603</v>
      </c>
      <c r="J19" s="286">
        <v>23718</v>
      </c>
      <c r="K19" s="287">
        <v>25613</v>
      </c>
      <c r="L19" s="288">
        <v>0</v>
      </c>
      <c r="M19" s="289">
        <v>663</v>
      </c>
      <c r="N19" s="288">
        <v>0</v>
      </c>
      <c r="O19" s="289">
        <v>54</v>
      </c>
      <c r="P19" s="288">
        <v>0</v>
      </c>
      <c r="Q19" s="288">
        <v>0</v>
      </c>
      <c r="R19" s="288">
        <v>0</v>
      </c>
      <c r="S19" s="290">
        <v>32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:29" ht="15.95" customHeight="1">
      <c r="A20" s="370"/>
      <c r="B20" s="13"/>
      <c r="C20" s="60" t="s">
        <v>58</v>
      </c>
      <c r="D20" s="52"/>
      <c r="E20" s="98"/>
      <c r="F20" s="153">
        <v>3669</v>
      </c>
      <c r="G20" s="144">
        <v>3767</v>
      </c>
      <c r="H20" s="153">
        <v>350</v>
      </c>
      <c r="I20" s="144">
        <v>718</v>
      </c>
      <c r="J20" s="255">
        <v>16882</v>
      </c>
      <c r="K20" s="288">
        <v>17946</v>
      </c>
      <c r="L20" s="288">
        <v>0</v>
      </c>
      <c r="M20" s="288">
        <v>563</v>
      </c>
      <c r="N20" s="288">
        <v>0</v>
      </c>
      <c r="O20" s="288">
        <v>37</v>
      </c>
      <c r="P20" s="288">
        <v>0</v>
      </c>
      <c r="Q20" s="288">
        <v>0</v>
      </c>
      <c r="R20" s="288">
        <v>0</v>
      </c>
      <c r="S20" s="291">
        <v>32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ht="15.95" customHeight="1">
      <c r="A21" s="370"/>
      <c r="B21" s="25" t="s">
        <v>59</v>
      </c>
      <c r="C21" s="65"/>
      <c r="D21" s="65"/>
      <c r="E21" s="100" t="s">
        <v>91</v>
      </c>
      <c r="F21" s="156">
        <v>4388</v>
      </c>
      <c r="G21" s="143">
        <v>4693</v>
      </c>
      <c r="H21" s="156">
        <v>1370</v>
      </c>
      <c r="I21" s="143">
        <v>1603</v>
      </c>
      <c r="J21" s="292">
        <v>23718</v>
      </c>
      <c r="K21" s="293">
        <v>25613</v>
      </c>
      <c r="L21" s="288">
        <v>0</v>
      </c>
      <c r="M21" s="293">
        <v>663</v>
      </c>
      <c r="N21" s="288">
        <v>0</v>
      </c>
      <c r="O21" s="293">
        <v>54</v>
      </c>
      <c r="P21" s="288">
        <v>0</v>
      </c>
      <c r="Q21" s="288">
        <v>0</v>
      </c>
      <c r="R21" s="288">
        <v>0</v>
      </c>
      <c r="S21" s="294">
        <v>32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29" ht="15.95" customHeight="1">
      <c r="A22" s="370"/>
      <c r="B22" s="64" t="s">
        <v>60</v>
      </c>
      <c r="C22" s="67"/>
      <c r="D22" s="67"/>
      <c r="E22" s="102" t="s">
        <v>92</v>
      </c>
      <c r="F22" s="155">
        <v>11506</v>
      </c>
      <c r="G22" s="149">
        <v>11223</v>
      </c>
      <c r="H22" s="155">
        <v>2481</v>
      </c>
      <c r="I22" s="149">
        <v>2416</v>
      </c>
      <c r="J22" s="286">
        <v>36684</v>
      </c>
      <c r="K22" s="289">
        <v>37343</v>
      </c>
      <c r="L22" s="288">
        <v>0</v>
      </c>
      <c r="M22" s="295">
        <v>1172</v>
      </c>
      <c r="N22" s="288">
        <v>0</v>
      </c>
      <c r="O22" s="289">
        <v>70</v>
      </c>
      <c r="P22" s="288">
        <v>0</v>
      </c>
      <c r="Q22" s="288">
        <v>0</v>
      </c>
      <c r="R22" s="288">
        <v>0</v>
      </c>
      <c r="S22" s="290">
        <v>190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29" ht="15.95" customHeight="1">
      <c r="A23" s="370"/>
      <c r="B23" s="8" t="s">
        <v>61</v>
      </c>
      <c r="C23" s="49" t="s">
        <v>62</v>
      </c>
      <c r="D23" s="66"/>
      <c r="E23" s="101"/>
      <c r="F23" s="279">
        <v>3129</v>
      </c>
      <c r="G23" s="278">
        <v>2732</v>
      </c>
      <c r="H23" s="279">
        <v>1984</v>
      </c>
      <c r="I23" s="278">
        <v>1513</v>
      </c>
      <c r="J23" s="296">
        <v>21442</v>
      </c>
      <c r="K23" s="297">
        <v>20521</v>
      </c>
      <c r="L23" s="288">
        <v>0</v>
      </c>
      <c r="M23" s="297">
        <v>819</v>
      </c>
      <c r="N23" s="288">
        <v>0</v>
      </c>
      <c r="O23" s="297">
        <v>2</v>
      </c>
      <c r="P23" s="288">
        <v>0</v>
      </c>
      <c r="Q23" s="288">
        <v>0</v>
      </c>
      <c r="R23" s="288">
        <v>0</v>
      </c>
      <c r="S23" s="298">
        <v>158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:29" ht="15.95" customHeight="1">
      <c r="A24" s="370"/>
      <c r="B24" s="51" t="s">
        <v>93</v>
      </c>
      <c r="C24" s="52"/>
      <c r="D24" s="52"/>
      <c r="E24" s="98" t="s">
        <v>94</v>
      </c>
      <c r="F24" s="153">
        <f t="shared" ref="F24:J24" si="3">F21-F22</f>
        <v>-7118</v>
      </c>
      <c r="G24" s="144">
        <f t="shared" si="3"/>
        <v>-6530</v>
      </c>
      <c r="H24" s="153">
        <f t="shared" si="3"/>
        <v>-1111</v>
      </c>
      <c r="I24" s="144">
        <f t="shared" si="3"/>
        <v>-813</v>
      </c>
      <c r="J24" s="255">
        <f t="shared" si="3"/>
        <v>-12966</v>
      </c>
      <c r="K24" s="288">
        <v>-11730</v>
      </c>
      <c r="L24" s="288">
        <v>0</v>
      </c>
      <c r="M24" s="288">
        <v>-509</v>
      </c>
      <c r="N24" s="288">
        <v>0</v>
      </c>
      <c r="O24" s="288">
        <v>-16</v>
      </c>
      <c r="P24" s="288">
        <v>0</v>
      </c>
      <c r="Q24" s="288">
        <v>0</v>
      </c>
      <c r="R24" s="288">
        <v>0</v>
      </c>
      <c r="S24" s="291">
        <v>-158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:29" ht="15.95" customHeight="1">
      <c r="A25" s="370"/>
      <c r="B25" s="109" t="s">
        <v>63</v>
      </c>
      <c r="C25" s="66"/>
      <c r="D25" s="66"/>
      <c r="E25" s="372" t="s">
        <v>95</v>
      </c>
      <c r="F25" s="378">
        <v>7118</v>
      </c>
      <c r="G25" s="374">
        <v>6530</v>
      </c>
      <c r="H25" s="378">
        <v>1111</v>
      </c>
      <c r="I25" s="374">
        <v>813</v>
      </c>
      <c r="J25" s="395">
        <v>12966</v>
      </c>
      <c r="K25" s="397">
        <v>11730</v>
      </c>
      <c r="L25" s="395"/>
      <c r="M25" s="397">
        <v>509</v>
      </c>
      <c r="N25" s="395"/>
      <c r="O25" s="397">
        <v>16</v>
      </c>
      <c r="P25" s="395"/>
      <c r="Q25" s="395"/>
      <c r="R25" s="395"/>
      <c r="S25" s="405">
        <v>158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 ht="15.95" customHeight="1">
      <c r="A26" s="370"/>
      <c r="B26" s="25" t="s">
        <v>64</v>
      </c>
      <c r="C26" s="65"/>
      <c r="D26" s="65"/>
      <c r="E26" s="373"/>
      <c r="F26" s="379"/>
      <c r="G26" s="375"/>
      <c r="H26" s="379"/>
      <c r="I26" s="375"/>
      <c r="J26" s="399"/>
      <c r="K26" s="398"/>
      <c r="L26" s="396"/>
      <c r="M26" s="398"/>
      <c r="N26" s="396"/>
      <c r="O26" s="398"/>
      <c r="P26" s="396"/>
      <c r="Q26" s="396"/>
      <c r="R26" s="396"/>
      <c r="S26" s="406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29" ht="15.95" customHeight="1">
      <c r="A27" s="371"/>
      <c r="B27" s="58" t="s">
        <v>96</v>
      </c>
      <c r="C27" s="36"/>
      <c r="D27" s="36"/>
      <c r="E27" s="103" t="s">
        <v>97</v>
      </c>
      <c r="F27" s="157">
        <f t="shared" ref="F27:S27" si="4">F24+F25</f>
        <v>0</v>
      </c>
      <c r="G27" s="145">
        <f t="shared" si="4"/>
        <v>0</v>
      </c>
      <c r="H27" s="157">
        <f t="shared" si="4"/>
        <v>0</v>
      </c>
      <c r="I27" s="145">
        <f t="shared" si="4"/>
        <v>0</v>
      </c>
      <c r="J27" s="299">
        <f t="shared" si="4"/>
        <v>0</v>
      </c>
      <c r="K27" s="157">
        <f t="shared" si="4"/>
        <v>0</v>
      </c>
      <c r="L27" s="299">
        <f t="shared" si="4"/>
        <v>0</v>
      </c>
      <c r="M27" s="157">
        <f t="shared" si="4"/>
        <v>0</v>
      </c>
      <c r="N27" s="299">
        <f t="shared" si="4"/>
        <v>0</v>
      </c>
      <c r="O27" s="157">
        <f t="shared" si="4"/>
        <v>0</v>
      </c>
      <c r="P27" s="299">
        <f t="shared" si="4"/>
        <v>0</v>
      </c>
      <c r="Q27" s="157">
        <f t="shared" si="4"/>
        <v>0</v>
      </c>
      <c r="R27" s="299">
        <f t="shared" si="4"/>
        <v>0</v>
      </c>
      <c r="S27" s="300">
        <f t="shared" si="4"/>
        <v>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1:29" ht="15.95" customHeight="1">
      <c r="A28" s="26"/>
      <c r="F28" s="69"/>
      <c r="G28" s="69"/>
      <c r="H28" s="69"/>
      <c r="I28" s="69"/>
      <c r="J28" s="69"/>
      <c r="K28" s="69"/>
      <c r="L28" s="70"/>
      <c r="M28" s="69"/>
      <c r="N28" s="70"/>
      <c r="O28" s="69"/>
      <c r="P28" s="70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29" ht="15.95" customHeight="1">
      <c r="A29" s="36"/>
      <c r="F29" s="69"/>
      <c r="G29" s="69"/>
      <c r="H29" s="69"/>
      <c r="I29" s="69"/>
      <c r="J29" s="71"/>
      <c r="K29" s="71"/>
      <c r="L29" s="70"/>
      <c r="M29" s="69"/>
      <c r="N29" s="70"/>
      <c r="O29" s="69"/>
      <c r="P29" s="70"/>
      <c r="Q29" s="69"/>
      <c r="R29" s="69"/>
      <c r="S29" s="71" t="s">
        <v>101</v>
      </c>
      <c r="T29" s="69"/>
      <c r="U29" s="69"/>
      <c r="V29" s="69"/>
      <c r="W29" s="69"/>
      <c r="X29" s="69"/>
      <c r="Y29" s="69"/>
      <c r="Z29" s="69"/>
      <c r="AA29" s="69"/>
      <c r="AB29" s="69"/>
      <c r="AC29" s="71"/>
    </row>
    <row r="30" spans="1:29" ht="15.95" customHeight="1">
      <c r="A30" s="385" t="s">
        <v>65</v>
      </c>
      <c r="B30" s="386"/>
      <c r="C30" s="386"/>
      <c r="D30" s="386"/>
      <c r="E30" s="387"/>
      <c r="F30" s="400" t="s">
        <v>302</v>
      </c>
      <c r="G30" s="401"/>
      <c r="H30" s="402" t="s">
        <v>309</v>
      </c>
      <c r="I30" s="403"/>
      <c r="J30" s="402" t="s">
        <v>310</v>
      </c>
      <c r="K30" s="403"/>
      <c r="L30" s="404"/>
      <c r="M30" s="403"/>
      <c r="N30" s="404"/>
      <c r="O30" s="403"/>
      <c r="P30" s="404"/>
      <c r="Q30" s="403"/>
      <c r="R30" s="404"/>
      <c r="S30" s="403"/>
      <c r="T30" s="142"/>
      <c r="U30" s="70"/>
      <c r="V30" s="142"/>
      <c r="W30" s="70"/>
      <c r="X30" s="142"/>
      <c r="Y30" s="70"/>
      <c r="Z30" s="142"/>
      <c r="AA30" s="70"/>
      <c r="AB30" s="142"/>
      <c r="AC30" s="70"/>
    </row>
    <row r="31" spans="1:29" ht="15.95" customHeight="1">
      <c r="A31" s="388"/>
      <c r="B31" s="389"/>
      <c r="C31" s="389"/>
      <c r="D31" s="389"/>
      <c r="E31" s="390"/>
      <c r="F31" s="170" t="s">
        <v>277</v>
      </c>
      <c r="G31" s="72" t="s">
        <v>1</v>
      </c>
      <c r="H31" s="170" t="s">
        <v>277</v>
      </c>
      <c r="I31" s="72" t="s">
        <v>1</v>
      </c>
      <c r="J31" s="170" t="s">
        <v>277</v>
      </c>
      <c r="K31" s="72" t="s">
        <v>1</v>
      </c>
      <c r="L31" s="170" t="s">
        <v>277</v>
      </c>
      <c r="M31" s="72" t="s">
        <v>1</v>
      </c>
      <c r="N31" s="170" t="s">
        <v>277</v>
      </c>
      <c r="O31" s="72" t="s">
        <v>1</v>
      </c>
      <c r="P31" s="170" t="s">
        <v>277</v>
      </c>
      <c r="Q31" s="72" t="s">
        <v>1</v>
      </c>
      <c r="R31" s="170" t="s">
        <v>277</v>
      </c>
      <c r="S31" s="147" t="s">
        <v>1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ht="15.95" customHeight="1">
      <c r="A32" s="369" t="s">
        <v>86</v>
      </c>
      <c r="B32" s="46" t="s">
        <v>46</v>
      </c>
      <c r="C32" s="47"/>
      <c r="D32" s="47"/>
      <c r="E32" s="16" t="s">
        <v>37</v>
      </c>
      <c r="F32" s="129">
        <v>2</v>
      </c>
      <c r="G32" s="130">
        <v>2</v>
      </c>
      <c r="H32" s="110"/>
      <c r="I32" s="112"/>
      <c r="J32" s="129">
        <v>186</v>
      </c>
      <c r="K32" s="130">
        <v>188</v>
      </c>
      <c r="L32" s="129"/>
      <c r="M32" s="130"/>
      <c r="N32" s="129"/>
      <c r="O32" s="130"/>
      <c r="P32" s="129"/>
      <c r="Q32" s="130"/>
      <c r="R32" s="110"/>
      <c r="S32" s="148"/>
      <c r="T32" s="130"/>
      <c r="U32" s="130"/>
      <c r="V32" s="130"/>
      <c r="W32" s="130"/>
      <c r="X32" s="141"/>
      <c r="Y32" s="141"/>
      <c r="Z32" s="130"/>
      <c r="AA32" s="130"/>
      <c r="AB32" s="141"/>
      <c r="AC32" s="141"/>
    </row>
    <row r="33" spans="1:29" ht="15.95" customHeight="1">
      <c r="A33" s="376"/>
      <c r="B33" s="14"/>
      <c r="C33" s="49" t="s">
        <v>66</v>
      </c>
      <c r="D33" s="66"/>
      <c r="E33" s="105"/>
      <c r="F33" s="311" t="s">
        <v>303</v>
      </c>
      <c r="G33" s="311" t="s">
        <v>303</v>
      </c>
      <c r="H33" s="122"/>
      <c r="I33" s="124"/>
      <c r="J33" s="277">
        <v>136</v>
      </c>
      <c r="K33" s="123">
        <v>140</v>
      </c>
      <c r="L33" s="277"/>
      <c r="M33" s="123"/>
      <c r="N33" s="277"/>
      <c r="O33" s="123"/>
      <c r="P33" s="122"/>
      <c r="Q33" s="123"/>
      <c r="R33" s="122"/>
      <c r="S33" s="133"/>
      <c r="T33" s="130"/>
      <c r="U33" s="130"/>
      <c r="V33" s="130"/>
      <c r="W33" s="130"/>
      <c r="X33" s="141"/>
      <c r="Y33" s="141"/>
      <c r="Z33" s="130"/>
      <c r="AA33" s="130"/>
      <c r="AB33" s="141"/>
      <c r="AC33" s="141"/>
    </row>
    <row r="34" spans="1:29" ht="15.95" customHeight="1">
      <c r="A34" s="376"/>
      <c r="B34" s="14"/>
      <c r="C34" s="12"/>
      <c r="D34" s="60" t="s">
        <v>67</v>
      </c>
      <c r="E34" s="99"/>
      <c r="F34" s="311" t="s">
        <v>303</v>
      </c>
      <c r="G34" s="312" t="s">
        <v>303</v>
      </c>
      <c r="H34" s="114"/>
      <c r="I34" s="116"/>
      <c r="J34" s="114">
        <v>136</v>
      </c>
      <c r="K34" s="115">
        <v>140</v>
      </c>
      <c r="L34" s="114"/>
      <c r="M34" s="115"/>
      <c r="N34" s="114"/>
      <c r="O34" s="115"/>
      <c r="P34" s="114"/>
      <c r="Q34" s="115"/>
      <c r="R34" s="114"/>
      <c r="S34" s="144"/>
      <c r="T34" s="130"/>
      <c r="U34" s="130"/>
      <c r="V34" s="130"/>
      <c r="W34" s="130"/>
      <c r="X34" s="141"/>
      <c r="Y34" s="141"/>
      <c r="Z34" s="130"/>
      <c r="AA34" s="130"/>
      <c r="AB34" s="141"/>
      <c r="AC34" s="141"/>
    </row>
    <row r="35" spans="1:29" ht="15.95" customHeight="1">
      <c r="A35" s="376"/>
      <c r="B35" s="11"/>
      <c r="C35" s="30" t="s">
        <v>68</v>
      </c>
      <c r="D35" s="65"/>
      <c r="E35" s="106"/>
      <c r="F35" s="114">
        <v>2</v>
      </c>
      <c r="G35" s="120">
        <v>2</v>
      </c>
      <c r="H35" s="119"/>
      <c r="I35" s="121"/>
      <c r="J35" s="119">
        <v>50</v>
      </c>
      <c r="K35" s="120">
        <v>48</v>
      </c>
      <c r="L35" s="119"/>
      <c r="M35" s="120"/>
      <c r="N35" s="119"/>
      <c r="O35" s="120"/>
      <c r="P35" s="119"/>
      <c r="Q35" s="120"/>
      <c r="R35" s="119"/>
      <c r="S35" s="143"/>
      <c r="T35" s="130"/>
      <c r="U35" s="130"/>
      <c r="V35" s="130"/>
      <c r="W35" s="130"/>
      <c r="X35" s="141"/>
      <c r="Y35" s="141"/>
      <c r="Z35" s="130"/>
      <c r="AA35" s="130"/>
      <c r="AB35" s="141"/>
      <c r="AC35" s="141"/>
    </row>
    <row r="36" spans="1:29" ht="15.95" customHeight="1">
      <c r="A36" s="376"/>
      <c r="B36" s="64" t="s">
        <v>49</v>
      </c>
      <c r="C36" s="67"/>
      <c r="D36" s="67"/>
      <c r="E36" s="16" t="s">
        <v>38</v>
      </c>
      <c r="F36" s="155">
        <v>2</v>
      </c>
      <c r="G36" s="278">
        <v>2</v>
      </c>
      <c r="H36" s="129"/>
      <c r="I36" s="131"/>
      <c r="J36" s="155">
        <v>186</v>
      </c>
      <c r="K36" s="278">
        <v>188</v>
      </c>
      <c r="L36" s="129"/>
      <c r="M36" s="130"/>
      <c r="N36" s="129"/>
      <c r="O36" s="130"/>
      <c r="P36" s="129"/>
      <c r="Q36" s="130"/>
      <c r="R36" s="129"/>
      <c r="S36" s="149"/>
      <c r="T36" s="130"/>
      <c r="U36" s="130"/>
      <c r="V36" s="130"/>
      <c r="W36" s="130"/>
      <c r="X36" s="130"/>
      <c r="Y36" s="130"/>
      <c r="Z36" s="130"/>
      <c r="AA36" s="130"/>
      <c r="AB36" s="141"/>
      <c r="AC36" s="141"/>
    </row>
    <row r="37" spans="1:29" ht="15.95" customHeight="1">
      <c r="A37" s="376"/>
      <c r="B37" s="14"/>
      <c r="C37" s="60" t="s">
        <v>69</v>
      </c>
      <c r="D37" s="52"/>
      <c r="E37" s="99"/>
      <c r="F37" s="313" t="s">
        <v>304</v>
      </c>
      <c r="G37" s="314" t="s">
        <v>305</v>
      </c>
      <c r="H37" s="114"/>
      <c r="I37" s="116"/>
      <c r="J37" s="153">
        <v>181</v>
      </c>
      <c r="K37" s="144">
        <v>183</v>
      </c>
      <c r="L37" s="114"/>
      <c r="M37" s="115"/>
      <c r="N37" s="114"/>
      <c r="O37" s="115"/>
      <c r="P37" s="114"/>
      <c r="Q37" s="115"/>
      <c r="R37" s="114"/>
      <c r="S37" s="144"/>
      <c r="T37" s="130"/>
      <c r="U37" s="130"/>
      <c r="V37" s="130"/>
      <c r="W37" s="130"/>
      <c r="X37" s="130"/>
      <c r="Y37" s="130"/>
      <c r="Z37" s="130"/>
      <c r="AA37" s="130"/>
      <c r="AB37" s="141"/>
      <c r="AC37" s="141"/>
    </row>
    <row r="38" spans="1:29" ht="15.95" customHeight="1">
      <c r="A38" s="376"/>
      <c r="B38" s="11"/>
      <c r="C38" s="60" t="s">
        <v>70</v>
      </c>
      <c r="D38" s="52"/>
      <c r="E38" s="99"/>
      <c r="F38" s="153">
        <v>2</v>
      </c>
      <c r="G38" s="144">
        <v>2</v>
      </c>
      <c r="H38" s="114"/>
      <c r="I38" s="116"/>
      <c r="J38" s="153">
        <v>5</v>
      </c>
      <c r="K38" s="144">
        <v>6</v>
      </c>
      <c r="L38" s="114"/>
      <c r="M38" s="115"/>
      <c r="N38" s="114"/>
      <c r="O38" s="115"/>
      <c r="P38" s="114"/>
      <c r="Q38" s="115"/>
      <c r="R38" s="114"/>
      <c r="S38" s="144"/>
      <c r="T38" s="130"/>
      <c r="U38" s="130"/>
      <c r="V38" s="141"/>
      <c r="W38" s="141"/>
      <c r="X38" s="130"/>
      <c r="Y38" s="130"/>
      <c r="Z38" s="130"/>
      <c r="AA38" s="130"/>
      <c r="AB38" s="141"/>
      <c r="AC38" s="141"/>
    </row>
    <row r="39" spans="1:29" ht="15.95" customHeight="1">
      <c r="A39" s="377"/>
      <c r="B39" s="6" t="s">
        <v>71</v>
      </c>
      <c r="C39" s="7"/>
      <c r="D39" s="7"/>
      <c r="E39" s="107" t="s">
        <v>98</v>
      </c>
      <c r="F39" s="157">
        <f t="shared" ref="F39" si="5">F32-F36</f>
        <v>0</v>
      </c>
      <c r="G39" s="145">
        <v>0</v>
      </c>
      <c r="H39" s="157">
        <f t="shared" ref="H39:S39" si="6">H32-H36</f>
        <v>0</v>
      </c>
      <c r="I39" s="145">
        <f t="shared" si="6"/>
        <v>0</v>
      </c>
      <c r="J39" s="157">
        <f t="shared" si="6"/>
        <v>0</v>
      </c>
      <c r="K39" s="145">
        <f t="shared" si="6"/>
        <v>0</v>
      </c>
      <c r="L39" s="157">
        <f t="shared" si="6"/>
        <v>0</v>
      </c>
      <c r="M39" s="145">
        <f t="shared" si="6"/>
        <v>0</v>
      </c>
      <c r="N39" s="157">
        <f t="shared" ref="N39:O39" si="7">N32-N36</f>
        <v>0</v>
      </c>
      <c r="O39" s="145">
        <f t="shared" si="7"/>
        <v>0</v>
      </c>
      <c r="P39" s="157">
        <f t="shared" si="6"/>
        <v>0</v>
      </c>
      <c r="Q39" s="145">
        <f t="shared" si="6"/>
        <v>0</v>
      </c>
      <c r="R39" s="157">
        <f t="shared" si="6"/>
        <v>0</v>
      </c>
      <c r="S39" s="145">
        <f t="shared" si="6"/>
        <v>0</v>
      </c>
      <c r="T39" s="130"/>
      <c r="U39" s="130"/>
      <c r="V39" s="130"/>
      <c r="W39" s="130"/>
      <c r="X39" s="130"/>
      <c r="Y39" s="130"/>
      <c r="Z39" s="130"/>
      <c r="AA39" s="130"/>
      <c r="AB39" s="141"/>
      <c r="AC39" s="141"/>
    </row>
    <row r="40" spans="1:29" ht="15.95" customHeight="1">
      <c r="A40" s="369" t="s">
        <v>87</v>
      </c>
      <c r="B40" s="64" t="s">
        <v>72</v>
      </c>
      <c r="C40" s="67"/>
      <c r="D40" s="67"/>
      <c r="E40" s="16" t="s">
        <v>40</v>
      </c>
      <c r="F40" s="155">
        <v>16</v>
      </c>
      <c r="G40" s="149">
        <v>16</v>
      </c>
      <c r="H40" s="129"/>
      <c r="I40" s="131"/>
      <c r="J40" s="155">
        <v>70</v>
      </c>
      <c r="K40" s="149">
        <v>67</v>
      </c>
      <c r="L40" s="129"/>
      <c r="M40" s="130"/>
      <c r="N40" s="129"/>
      <c r="O40" s="130"/>
      <c r="P40" s="129"/>
      <c r="Q40" s="130"/>
      <c r="R40" s="129"/>
      <c r="S40" s="149"/>
      <c r="T40" s="130"/>
      <c r="U40" s="130"/>
      <c r="V40" s="130"/>
      <c r="W40" s="130"/>
      <c r="X40" s="141"/>
      <c r="Y40" s="141"/>
      <c r="Z40" s="141"/>
      <c r="AA40" s="141"/>
      <c r="AB40" s="130"/>
      <c r="AC40" s="130"/>
    </row>
    <row r="41" spans="1:29" ht="15.95" customHeight="1">
      <c r="A41" s="380"/>
      <c r="B41" s="11"/>
      <c r="C41" s="60" t="s">
        <v>73</v>
      </c>
      <c r="D41" s="52"/>
      <c r="E41" s="99"/>
      <c r="F41" s="159" t="s">
        <v>303</v>
      </c>
      <c r="G41" s="161" t="s">
        <v>303</v>
      </c>
      <c r="H41" s="138"/>
      <c r="I41" s="139"/>
      <c r="J41" s="159">
        <v>39</v>
      </c>
      <c r="K41" s="161">
        <v>32</v>
      </c>
      <c r="L41" s="114"/>
      <c r="M41" s="115"/>
      <c r="N41" s="114"/>
      <c r="O41" s="115"/>
      <c r="P41" s="114"/>
      <c r="Q41" s="115"/>
      <c r="R41" s="114"/>
      <c r="S41" s="144"/>
      <c r="T41" s="141"/>
      <c r="U41" s="141"/>
      <c r="V41" s="141"/>
      <c r="W41" s="141"/>
      <c r="X41" s="141"/>
      <c r="Y41" s="141"/>
      <c r="Z41" s="141"/>
      <c r="AA41" s="141"/>
      <c r="AB41" s="130"/>
      <c r="AC41" s="130"/>
    </row>
    <row r="42" spans="1:29" ht="15.95" customHeight="1">
      <c r="A42" s="380"/>
      <c r="B42" s="64" t="s">
        <v>60</v>
      </c>
      <c r="C42" s="67"/>
      <c r="D42" s="67"/>
      <c r="E42" s="16" t="s">
        <v>41</v>
      </c>
      <c r="F42" s="155">
        <v>16</v>
      </c>
      <c r="G42" s="149">
        <v>16</v>
      </c>
      <c r="H42" s="129"/>
      <c r="I42" s="131"/>
      <c r="J42" s="155">
        <v>70</v>
      </c>
      <c r="K42" s="149">
        <v>67</v>
      </c>
      <c r="L42" s="129"/>
      <c r="M42" s="130"/>
      <c r="N42" s="129"/>
      <c r="O42" s="130"/>
      <c r="P42" s="129"/>
      <c r="Q42" s="130"/>
      <c r="R42" s="129"/>
      <c r="S42" s="149"/>
      <c r="T42" s="130"/>
      <c r="U42" s="130"/>
      <c r="V42" s="130"/>
      <c r="W42" s="130"/>
      <c r="X42" s="141"/>
      <c r="Y42" s="141"/>
      <c r="Z42" s="130"/>
      <c r="AA42" s="130"/>
      <c r="AB42" s="130"/>
      <c r="AC42" s="130"/>
    </row>
    <row r="43" spans="1:29" ht="15.95" customHeight="1">
      <c r="A43" s="380"/>
      <c r="B43" s="11"/>
      <c r="C43" s="60" t="s">
        <v>74</v>
      </c>
      <c r="D43" s="52"/>
      <c r="E43" s="99"/>
      <c r="F43" s="153">
        <v>16</v>
      </c>
      <c r="G43" s="144">
        <v>16</v>
      </c>
      <c r="H43" s="114"/>
      <c r="I43" s="116"/>
      <c r="J43" s="153">
        <v>31</v>
      </c>
      <c r="K43" s="144">
        <v>35</v>
      </c>
      <c r="L43" s="114"/>
      <c r="M43" s="115"/>
      <c r="N43" s="114"/>
      <c r="O43" s="115"/>
      <c r="P43" s="114"/>
      <c r="Q43" s="115"/>
      <c r="R43" s="114"/>
      <c r="S43" s="144"/>
      <c r="T43" s="130"/>
      <c r="U43" s="130"/>
      <c r="V43" s="141"/>
      <c r="W43" s="130"/>
      <c r="X43" s="141"/>
      <c r="Y43" s="141"/>
      <c r="Z43" s="130"/>
      <c r="AA43" s="130"/>
      <c r="AB43" s="141"/>
      <c r="AC43" s="141"/>
    </row>
    <row r="44" spans="1:29" ht="15.95" customHeight="1">
      <c r="A44" s="381"/>
      <c r="B44" s="58" t="s">
        <v>71</v>
      </c>
      <c r="C44" s="36"/>
      <c r="D44" s="36"/>
      <c r="E44" s="107" t="s">
        <v>99</v>
      </c>
      <c r="F44" s="154">
        <f t="shared" ref="F44" si="8">F40-F42</f>
        <v>0</v>
      </c>
      <c r="G44" s="158">
        <v>0</v>
      </c>
      <c r="H44" s="154">
        <f t="shared" ref="H44:S44" si="9">H40-H42</f>
        <v>0</v>
      </c>
      <c r="I44" s="158">
        <f t="shared" si="9"/>
        <v>0</v>
      </c>
      <c r="J44" s="154">
        <f t="shared" si="9"/>
        <v>0</v>
      </c>
      <c r="K44" s="158">
        <f t="shared" si="9"/>
        <v>0</v>
      </c>
      <c r="L44" s="154">
        <f t="shared" si="9"/>
        <v>0</v>
      </c>
      <c r="M44" s="158">
        <f t="shared" si="9"/>
        <v>0</v>
      </c>
      <c r="N44" s="154">
        <f t="shared" ref="N44:O44" si="10">N40-N42</f>
        <v>0</v>
      </c>
      <c r="O44" s="158">
        <f t="shared" si="10"/>
        <v>0</v>
      </c>
      <c r="P44" s="154">
        <f t="shared" si="9"/>
        <v>0</v>
      </c>
      <c r="Q44" s="158">
        <f t="shared" si="9"/>
        <v>0</v>
      </c>
      <c r="R44" s="154">
        <f t="shared" si="9"/>
        <v>0</v>
      </c>
      <c r="S44" s="158">
        <f t="shared" si="9"/>
        <v>0</v>
      </c>
      <c r="T44" s="141"/>
      <c r="U44" s="141"/>
      <c r="V44" s="130"/>
      <c r="W44" s="130"/>
      <c r="X44" s="141"/>
      <c r="Y44" s="141"/>
      <c r="Z44" s="130"/>
      <c r="AA44" s="130"/>
      <c r="AB44" s="130"/>
      <c r="AC44" s="130"/>
    </row>
    <row r="45" spans="1:29" ht="15.95" customHeight="1">
      <c r="A45" s="382" t="s">
        <v>79</v>
      </c>
      <c r="B45" s="19" t="s">
        <v>75</v>
      </c>
      <c r="C45" s="9"/>
      <c r="D45" s="9"/>
      <c r="E45" s="108" t="s">
        <v>100</v>
      </c>
      <c r="F45" s="160">
        <f t="shared" ref="F45" si="11">F39+F44</f>
        <v>0</v>
      </c>
      <c r="G45" s="146">
        <v>0</v>
      </c>
      <c r="H45" s="160">
        <f t="shared" ref="H45:S45" si="12">H39+H44</f>
        <v>0</v>
      </c>
      <c r="I45" s="146">
        <f t="shared" si="12"/>
        <v>0</v>
      </c>
      <c r="J45" s="160">
        <f t="shared" si="12"/>
        <v>0</v>
      </c>
      <c r="K45" s="146">
        <f t="shared" si="12"/>
        <v>0</v>
      </c>
      <c r="L45" s="160">
        <f t="shared" si="12"/>
        <v>0</v>
      </c>
      <c r="M45" s="146">
        <f t="shared" si="12"/>
        <v>0</v>
      </c>
      <c r="N45" s="160">
        <f t="shared" ref="N45:O45" si="13">N39+N44</f>
        <v>0</v>
      </c>
      <c r="O45" s="146">
        <f t="shared" si="13"/>
        <v>0</v>
      </c>
      <c r="P45" s="160">
        <f t="shared" si="12"/>
        <v>0</v>
      </c>
      <c r="Q45" s="146">
        <f t="shared" si="12"/>
        <v>0</v>
      </c>
      <c r="R45" s="160">
        <f t="shared" si="12"/>
        <v>0</v>
      </c>
      <c r="S45" s="146">
        <f t="shared" si="12"/>
        <v>0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</row>
    <row r="46" spans="1:29" ht="15.95" customHeight="1">
      <c r="A46" s="383"/>
      <c r="B46" s="51" t="s">
        <v>76</v>
      </c>
      <c r="C46" s="52"/>
      <c r="D46" s="52"/>
      <c r="E46" s="52"/>
      <c r="F46" s="159"/>
      <c r="G46" s="161"/>
      <c r="H46" s="138"/>
      <c r="I46" s="139"/>
      <c r="J46" s="159"/>
      <c r="K46" s="161"/>
      <c r="L46" s="114"/>
      <c r="M46" s="115"/>
      <c r="N46" s="114"/>
      <c r="O46" s="115"/>
      <c r="P46" s="114"/>
      <c r="Q46" s="115"/>
      <c r="R46" s="138"/>
      <c r="S46" s="126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</row>
    <row r="47" spans="1:29" ht="15.95" customHeight="1">
      <c r="A47" s="383"/>
      <c r="B47" s="51" t="s">
        <v>77</v>
      </c>
      <c r="C47" s="52"/>
      <c r="D47" s="52"/>
      <c r="E47" s="52"/>
      <c r="F47" s="153"/>
      <c r="G47" s="144"/>
      <c r="H47" s="114"/>
      <c r="I47" s="116"/>
      <c r="J47" s="153"/>
      <c r="K47" s="144"/>
      <c r="L47" s="114"/>
      <c r="M47" s="115"/>
      <c r="N47" s="114"/>
      <c r="O47" s="115"/>
      <c r="P47" s="114"/>
      <c r="Q47" s="115"/>
      <c r="R47" s="114"/>
      <c r="S47" s="144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</row>
    <row r="48" spans="1:29" ht="15.95" customHeight="1">
      <c r="A48" s="384"/>
      <c r="B48" s="58" t="s">
        <v>78</v>
      </c>
      <c r="C48" s="36"/>
      <c r="D48" s="36"/>
      <c r="E48" s="36"/>
      <c r="F48" s="134"/>
      <c r="G48" s="135"/>
      <c r="H48" s="134"/>
      <c r="I48" s="136"/>
      <c r="J48" s="134"/>
      <c r="K48" s="135"/>
      <c r="L48" s="134"/>
      <c r="M48" s="135"/>
      <c r="N48" s="134"/>
      <c r="O48" s="135"/>
      <c r="P48" s="134"/>
      <c r="Q48" s="135"/>
      <c r="R48" s="134"/>
      <c r="S48" s="145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</row>
    <row r="49" spans="1:20" ht="15.95" customHeight="1">
      <c r="A49" s="26" t="s">
        <v>83</v>
      </c>
      <c r="S49" s="14"/>
      <c r="T49" s="14"/>
    </row>
    <row r="50" spans="1:20" ht="15.95" customHeight="1">
      <c r="A50" s="26"/>
      <c r="S50" s="14"/>
      <c r="T50" s="14"/>
    </row>
  </sheetData>
  <mergeCells count="36">
    <mergeCell ref="J30:K30"/>
    <mergeCell ref="P30:Q30"/>
    <mergeCell ref="R30:S30"/>
    <mergeCell ref="N30:O30"/>
    <mergeCell ref="L6:M6"/>
    <mergeCell ref="L25:L26"/>
    <mergeCell ref="M25:M26"/>
    <mergeCell ref="L30:M30"/>
    <mergeCell ref="R6:S6"/>
    <mergeCell ref="S25:S26"/>
    <mergeCell ref="J6:K6"/>
    <mergeCell ref="P6:Q6"/>
    <mergeCell ref="R25:R26"/>
    <mergeCell ref="N6:O6"/>
    <mergeCell ref="N25:N26"/>
    <mergeCell ref="O25:O26"/>
    <mergeCell ref="J25:J26"/>
    <mergeCell ref="K25:K26"/>
    <mergeCell ref="P25:P26"/>
    <mergeCell ref="Q25:Q26"/>
    <mergeCell ref="A32:A39"/>
    <mergeCell ref="G25:G26"/>
    <mergeCell ref="H25:H26"/>
    <mergeCell ref="A40:A44"/>
    <mergeCell ref="A45:A48"/>
    <mergeCell ref="A30:E31"/>
    <mergeCell ref="F25:F26"/>
    <mergeCell ref="F30:G30"/>
    <mergeCell ref="H30:I30"/>
    <mergeCell ref="A6:E7"/>
    <mergeCell ref="A8:A18"/>
    <mergeCell ref="A19:A27"/>
    <mergeCell ref="E25:E26"/>
    <mergeCell ref="I25:I26"/>
    <mergeCell ref="F6:G6"/>
    <mergeCell ref="H6:I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69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57" t="s">
        <v>0</v>
      </c>
      <c r="B1" s="357"/>
      <c r="C1" s="357"/>
      <c r="D1" s="357"/>
      <c r="E1" s="73" t="s">
        <v>296</v>
      </c>
      <c r="F1" s="2"/>
      <c r="AA1" s="356" t="s">
        <v>129</v>
      </c>
      <c r="AB1" s="356"/>
    </row>
    <row r="2" spans="1:38">
      <c r="AA2" s="344" t="s">
        <v>106</v>
      </c>
      <c r="AB2" s="344"/>
      <c r="AC2" s="347" t="s">
        <v>107</v>
      </c>
      <c r="AD2" s="345" t="s">
        <v>108</v>
      </c>
      <c r="AE2" s="354"/>
      <c r="AF2" s="355"/>
      <c r="AG2" s="344" t="s">
        <v>109</v>
      </c>
      <c r="AH2" s="344" t="s">
        <v>110</v>
      </c>
      <c r="AI2" s="344" t="s">
        <v>111</v>
      </c>
      <c r="AJ2" s="344" t="s">
        <v>112</v>
      </c>
      <c r="AK2" s="344" t="s">
        <v>113</v>
      </c>
    </row>
    <row r="3" spans="1:38" ht="14.25">
      <c r="A3" s="21" t="s">
        <v>130</v>
      </c>
      <c r="AA3" s="344"/>
      <c r="AB3" s="344"/>
      <c r="AC3" s="349"/>
      <c r="AD3" s="163"/>
      <c r="AE3" s="162" t="s">
        <v>126</v>
      </c>
      <c r="AF3" s="162" t="s">
        <v>127</v>
      </c>
      <c r="AG3" s="344"/>
      <c r="AH3" s="344"/>
      <c r="AI3" s="344"/>
      <c r="AJ3" s="344"/>
      <c r="AK3" s="344"/>
    </row>
    <row r="4" spans="1:38">
      <c r="AA4" s="164" t="str">
        <f>E1</f>
        <v>新潟市</v>
      </c>
      <c r="AB4" s="164" t="s">
        <v>131</v>
      </c>
      <c r="AC4" s="165">
        <f>SUM(F22)</f>
        <v>385811</v>
      </c>
      <c r="AD4" s="165">
        <f>F9</f>
        <v>133105</v>
      </c>
      <c r="AE4" s="165">
        <f>F10</f>
        <v>64936</v>
      </c>
      <c r="AF4" s="165">
        <f>F13</f>
        <v>48600</v>
      </c>
      <c r="AG4" s="165">
        <f>F14</f>
        <v>3334</v>
      </c>
      <c r="AH4" s="165">
        <f>F15</f>
        <v>53773</v>
      </c>
      <c r="AI4" s="165">
        <f>F17</f>
        <v>62807</v>
      </c>
      <c r="AJ4" s="165">
        <f>F20</f>
        <v>52432</v>
      </c>
      <c r="AK4" s="165">
        <f>F21</f>
        <v>52645</v>
      </c>
      <c r="AL4" s="166"/>
    </row>
    <row r="5" spans="1:38" ht="14.25">
      <c r="A5" s="20" t="s">
        <v>279</v>
      </c>
      <c r="E5" s="3"/>
      <c r="AA5" s="164" t="str">
        <f>E1</f>
        <v>新潟市</v>
      </c>
      <c r="AB5" s="164" t="s">
        <v>115</v>
      </c>
      <c r="AC5" s="167"/>
      <c r="AD5" s="167">
        <f>G9</f>
        <v>34.50005313482508</v>
      </c>
      <c r="AE5" s="167">
        <f>G10</f>
        <v>16.831039032064922</v>
      </c>
      <c r="AF5" s="167">
        <f>G13</f>
        <v>12.596841458641666</v>
      </c>
      <c r="AG5" s="167">
        <f>G14</f>
        <v>0.86415369183356605</v>
      </c>
      <c r="AH5" s="167">
        <f>G15</f>
        <v>13.937653410607783</v>
      </c>
      <c r="AI5" s="167">
        <f>G17</f>
        <v>16.279214434010434</v>
      </c>
      <c r="AJ5" s="167">
        <f>G20</f>
        <v>13.590073896286006</v>
      </c>
      <c r="AK5" s="167">
        <f>G21</f>
        <v>13.645282275518325</v>
      </c>
    </row>
    <row r="6" spans="1:38" ht="14.25">
      <c r="A6" s="3"/>
      <c r="G6" s="361" t="s">
        <v>132</v>
      </c>
      <c r="H6" s="362"/>
      <c r="I6" s="36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AA6" s="164" t="str">
        <f>E1</f>
        <v>新潟市</v>
      </c>
      <c r="AB6" s="164" t="s">
        <v>116</v>
      </c>
      <c r="AC6" s="167">
        <f>SUM(I22)</f>
        <v>-5.2636360734394589</v>
      </c>
      <c r="AD6" s="167">
        <f>I9</f>
        <v>10.055976782451248</v>
      </c>
      <c r="AE6" s="167">
        <f>I10</f>
        <v>24.148742950004774</v>
      </c>
      <c r="AF6" s="167">
        <f>I13</f>
        <v>-0.74340331672249071</v>
      </c>
      <c r="AG6" s="167">
        <f>I14</f>
        <v>0.78597339782344733</v>
      </c>
      <c r="AH6" s="167">
        <f>I15</f>
        <v>0.43518864400449164</v>
      </c>
      <c r="AI6" s="167">
        <f>I17</f>
        <v>-7.4653033562188771</v>
      </c>
      <c r="AJ6" s="167">
        <f>I20</f>
        <v>-14.399529811271472</v>
      </c>
      <c r="AK6" s="167">
        <f>I21</f>
        <v>-26.497074961953558</v>
      </c>
    </row>
    <row r="7" spans="1:38" ht="27" customHeight="1">
      <c r="A7" s="18"/>
      <c r="B7" s="5"/>
      <c r="C7" s="5"/>
      <c r="D7" s="5"/>
      <c r="E7" s="22"/>
      <c r="F7" s="61" t="s">
        <v>280</v>
      </c>
      <c r="G7" s="62"/>
      <c r="H7" s="267" t="s">
        <v>1</v>
      </c>
      <c r="I7" s="173" t="s">
        <v>21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</row>
    <row r="8" spans="1:38" ht="17.100000000000001" customHeight="1">
      <c r="A8" s="6"/>
      <c r="B8" s="7"/>
      <c r="C8" s="7"/>
      <c r="D8" s="7"/>
      <c r="E8" s="23"/>
      <c r="F8" s="27" t="s">
        <v>133</v>
      </c>
      <c r="G8" s="28" t="s">
        <v>2</v>
      </c>
      <c r="H8" s="27" t="s">
        <v>133</v>
      </c>
      <c r="I8" s="28" t="s">
        <v>2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38" ht="18" customHeight="1">
      <c r="A9" s="358" t="s">
        <v>80</v>
      </c>
      <c r="B9" s="358" t="s">
        <v>81</v>
      </c>
      <c r="C9" s="46" t="s">
        <v>3</v>
      </c>
      <c r="D9" s="47"/>
      <c r="E9" s="48"/>
      <c r="F9" s="74">
        <v>133105</v>
      </c>
      <c r="G9" s="75">
        <f t="shared" ref="G9:G22" si="0">F9/$F$22*100</f>
        <v>34.50005313482508</v>
      </c>
      <c r="H9" s="74">
        <v>120943</v>
      </c>
      <c r="I9" s="268">
        <f t="shared" ref="I9:I40" si="1">(F9/H9-1)*100</f>
        <v>10.055976782451248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AA9" s="351" t="s">
        <v>129</v>
      </c>
      <c r="AB9" s="352"/>
      <c r="AC9" s="353" t="s">
        <v>117</v>
      </c>
    </row>
    <row r="10" spans="1:38" ht="18" customHeight="1">
      <c r="A10" s="359"/>
      <c r="B10" s="359"/>
      <c r="C10" s="8"/>
      <c r="D10" s="49" t="s">
        <v>22</v>
      </c>
      <c r="E10" s="29"/>
      <c r="F10" s="78">
        <v>64936</v>
      </c>
      <c r="G10" s="79">
        <f t="shared" si="0"/>
        <v>16.831039032064922</v>
      </c>
      <c r="H10" s="78">
        <v>52305</v>
      </c>
      <c r="I10" s="269">
        <f t="shared" si="1"/>
        <v>24.148742950004774</v>
      </c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AA10" s="344" t="s">
        <v>106</v>
      </c>
      <c r="AB10" s="344"/>
      <c r="AC10" s="353"/>
      <c r="AD10" s="345" t="s">
        <v>118</v>
      </c>
      <c r="AE10" s="354"/>
      <c r="AF10" s="355"/>
      <c r="AG10" s="345" t="s">
        <v>119</v>
      </c>
      <c r="AH10" s="350"/>
      <c r="AI10" s="346"/>
      <c r="AJ10" s="345" t="s">
        <v>120</v>
      </c>
      <c r="AK10" s="346"/>
    </row>
    <row r="11" spans="1:38" ht="18" customHeight="1">
      <c r="A11" s="359"/>
      <c r="B11" s="359"/>
      <c r="C11" s="33"/>
      <c r="D11" s="34"/>
      <c r="E11" s="32" t="s">
        <v>23</v>
      </c>
      <c r="F11" s="82">
        <v>52349</v>
      </c>
      <c r="G11" s="83">
        <f t="shared" si="0"/>
        <v>13.56856077198421</v>
      </c>
      <c r="H11" s="82">
        <v>40143</v>
      </c>
      <c r="I11" s="270">
        <f t="shared" si="1"/>
        <v>30.406297486485823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AA11" s="344"/>
      <c r="AB11" s="344"/>
      <c r="AC11" s="351"/>
      <c r="AD11" s="163"/>
      <c r="AE11" s="162" t="s">
        <v>121</v>
      </c>
      <c r="AF11" s="162" t="s">
        <v>122</v>
      </c>
      <c r="AG11" s="163"/>
      <c r="AH11" s="162" t="s">
        <v>123</v>
      </c>
      <c r="AI11" s="162" t="s">
        <v>124</v>
      </c>
      <c r="AJ11" s="163"/>
      <c r="AK11" s="168" t="s">
        <v>125</v>
      </c>
    </row>
    <row r="12" spans="1:38" ht="18" customHeight="1">
      <c r="A12" s="359"/>
      <c r="B12" s="359"/>
      <c r="C12" s="33"/>
      <c r="D12" s="35"/>
      <c r="E12" s="32" t="s">
        <v>24</v>
      </c>
      <c r="F12" s="82">
        <v>8439</v>
      </c>
      <c r="G12" s="83">
        <f t="shared" si="0"/>
        <v>2.187340433528334</v>
      </c>
      <c r="H12" s="82">
        <v>8033</v>
      </c>
      <c r="I12" s="270">
        <f t="shared" si="1"/>
        <v>5.0541516245487417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AA12" s="164" t="str">
        <f>E1</f>
        <v>新潟市</v>
      </c>
      <c r="AB12" s="164" t="s">
        <v>131</v>
      </c>
      <c r="AC12" s="165">
        <f>F40</f>
        <v>379628</v>
      </c>
      <c r="AD12" s="165">
        <f>F23</f>
        <v>211025</v>
      </c>
      <c r="AE12" s="165">
        <f>F24</f>
        <v>88919</v>
      </c>
      <c r="AF12" s="165">
        <f>F26</f>
        <v>43974</v>
      </c>
      <c r="AG12" s="165">
        <f>F27</f>
        <v>125102</v>
      </c>
      <c r="AH12" s="165">
        <f>F28</f>
        <v>46428</v>
      </c>
      <c r="AI12" s="165">
        <f>F32</f>
        <v>319</v>
      </c>
      <c r="AJ12" s="165">
        <f>F34</f>
        <v>43501</v>
      </c>
      <c r="AK12" s="165">
        <f>F35</f>
        <v>43334</v>
      </c>
      <c r="AL12" s="169"/>
    </row>
    <row r="13" spans="1:38" ht="18" customHeight="1">
      <c r="A13" s="359"/>
      <c r="B13" s="359"/>
      <c r="C13" s="11"/>
      <c r="D13" s="30" t="s">
        <v>25</v>
      </c>
      <c r="E13" s="31"/>
      <c r="F13" s="86">
        <v>48600</v>
      </c>
      <c r="G13" s="87">
        <f t="shared" si="0"/>
        <v>12.596841458641666</v>
      </c>
      <c r="H13" s="86">
        <v>48964</v>
      </c>
      <c r="I13" s="271">
        <f t="shared" si="1"/>
        <v>-0.74340331672249071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AA13" s="164" t="str">
        <f>E1</f>
        <v>新潟市</v>
      </c>
      <c r="AB13" s="164" t="s">
        <v>115</v>
      </c>
      <c r="AC13" s="167"/>
      <c r="AD13" s="167">
        <f>G23</f>
        <v>55.587311789435979</v>
      </c>
      <c r="AE13" s="167">
        <f>G24</f>
        <v>23.422666399738691</v>
      </c>
      <c r="AF13" s="167">
        <f>G26</f>
        <v>11.583444846007144</v>
      </c>
      <c r="AG13" s="167">
        <f>G27</f>
        <v>32.953839021357751</v>
      </c>
      <c r="AH13" s="167">
        <f>G28</f>
        <v>12.229867133088181</v>
      </c>
      <c r="AI13" s="167">
        <f>G32</f>
        <v>8.4029629005236708E-2</v>
      </c>
      <c r="AJ13" s="167">
        <f>G34</f>
        <v>11.458849189206276</v>
      </c>
      <c r="AK13" s="167">
        <f>G35</f>
        <v>11.414858756466858</v>
      </c>
    </row>
    <row r="14" spans="1:38" ht="18" customHeight="1">
      <c r="A14" s="359"/>
      <c r="B14" s="359"/>
      <c r="C14" s="51" t="s">
        <v>4</v>
      </c>
      <c r="D14" s="52"/>
      <c r="E14" s="53"/>
      <c r="F14" s="82">
        <v>3334</v>
      </c>
      <c r="G14" s="83">
        <f t="shared" si="0"/>
        <v>0.86415369183356605</v>
      </c>
      <c r="H14" s="82">
        <v>3308</v>
      </c>
      <c r="I14" s="270">
        <f t="shared" si="1"/>
        <v>0.78597339782344733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AA14" s="164" t="str">
        <f>E1</f>
        <v>新潟市</v>
      </c>
      <c r="AB14" s="164" t="s">
        <v>116</v>
      </c>
      <c r="AC14" s="167">
        <f>I40</f>
        <v>-6.0180176611699387</v>
      </c>
      <c r="AD14" s="167">
        <f>I23</f>
        <v>2.9973057925460234</v>
      </c>
      <c r="AE14" s="167">
        <f>I24</f>
        <v>0.50524459716068115</v>
      </c>
      <c r="AF14" s="167">
        <f>I26</f>
        <v>13.919328514805308</v>
      </c>
      <c r="AG14" s="167">
        <f>I27</f>
        <v>-11.999774903102821</v>
      </c>
      <c r="AH14" s="167">
        <f>I28</f>
        <v>-2.143534619032561</v>
      </c>
      <c r="AI14" s="167">
        <f>I32</f>
        <v>2178.5714285714284</v>
      </c>
      <c r="AJ14" s="167">
        <f>I34</f>
        <v>-23.537579976095056</v>
      </c>
      <c r="AK14" s="167">
        <f>I35</f>
        <v>-23.831118610700976</v>
      </c>
    </row>
    <row r="15" spans="1:38" ht="18" customHeight="1">
      <c r="A15" s="359"/>
      <c r="B15" s="359"/>
      <c r="C15" s="51" t="s">
        <v>5</v>
      </c>
      <c r="D15" s="52"/>
      <c r="E15" s="53"/>
      <c r="F15" s="82">
        <v>53773</v>
      </c>
      <c r="G15" s="83">
        <f t="shared" si="0"/>
        <v>13.937653410607783</v>
      </c>
      <c r="H15" s="82">
        <v>53540</v>
      </c>
      <c r="I15" s="270">
        <f t="shared" si="1"/>
        <v>0.43518864400449164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38" ht="18" customHeight="1">
      <c r="A16" s="359"/>
      <c r="B16" s="359"/>
      <c r="C16" s="51" t="s">
        <v>26</v>
      </c>
      <c r="D16" s="52"/>
      <c r="E16" s="53"/>
      <c r="F16" s="82">
        <v>9155</v>
      </c>
      <c r="G16" s="83">
        <f t="shared" si="0"/>
        <v>2.3729235299149063</v>
      </c>
      <c r="H16" s="82">
        <f>6469+2690</f>
        <v>9159</v>
      </c>
      <c r="I16" s="270">
        <f t="shared" si="1"/>
        <v>-4.3672890053503277E-2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8" customHeight="1">
      <c r="A17" s="359"/>
      <c r="B17" s="359"/>
      <c r="C17" s="51" t="s">
        <v>6</v>
      </c>
      <c r="D17" s="52"/>
      <c r="E17" s="53"/>
      <c r="F17" s="82">
        <v>62807</v>
      </c>
      <c r="G17" s="83">
        <f t="shared" si="0"/>
        <v>16.279214434010434</v>
      </c>
      <c r="H17" s="82">
        <v>67874</v>
      </c>
      <c r="I17" s="270">
        <f t="shared" si="1"/>
        <v>-7.4653033562188771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8" customHeight="1">
      <c r="A18" s="359"/>
      <c r="B18" s="359"/>
      <c r="C18" s="51" t="s">
        <v>27</v>
      </c>
      <c r="D18" s="52"/>
      <c r="E18" s="53"/>
      <c r="F18" s="82">
        <v>17897</v>
      </c>
      <c r="G18" s="83">
        <f t="shared" si="0"/>
        <v>4.6387998268582287</v>
      </c>
      <c r="H18" s="82">
        <v>18864</v>
      </c>
      <c r="I18" s="270">
        <f t="shared" si="1"/>
        <v>-5.1261662425784564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8" customHeight="1">
      <c r="A19" s="359"/>
      <c r="B19" s="359"/>
      <c r="C19" s="51" t="s">
        <v>28</v>
      </c>
      <c r="D19" s="52"/>
      <c r="E19" s="53"/>
      <c r="F19" s="82">
        <v>663</v>
      </c>
      <c r="G19" s="83">
        <f t="shared" si="0"/>
        <v>0.17184580014566717</v>
      </c>
      <c r="H19" s="82">
        <v>684</v>
      </c>
      <c r="I19" s="270">
        <f t="shared" si="1"/>
        <v>-3.0701754385964897</v>
      </c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8" customHeight="1">
      <c r="A20" s="359"/>
      <c r="B20" s="359"/>
      <c r="C20" s="51" t="s">
        <v>7</v>
      </c>
      <c r="D20" s="52"/>
      <c r="E20" s="53"/>
      <c r="F20" s="82">
        <v>52432</v>
      </c>
      <c r="G20" s="83">
        <f t="shared" si="0"/>
        <v>13.590073896286006</v>
      </c>
      <c r="H20" s="82">
        <v>61252</v>
      </c>
      <c r="I20" s="270">
        <f t="shared" si="1"/>
        <v>-14.399529811271472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8" customHeight="1">
      <c r="A21" s="359"/>
      <c r="B21" s="359"/>
      <c r="C21" s="56" t="s">
        <v>8</v>
      </c>
      <c r="D21" s="57"/>
      <c r="E21" s="55"/>
      <c r="F21" s="90">
        <f>F22-SUM(F14:F20)-F9</f>
        <v>52645</v>
      </c>
      <c r="G21" s="91">
        <f t="shared" si="0"/>
        <v>13.645282275518325</v>
      </c>
      <c r="H21" s="90">
        <f>H22-SUM(H14:H20)-H9</f>
        <v>71623</v>
      </c>
      <c r="I21" s="272">
        <f t="shared" si="1"/>
        <v>-26.497074961953558</v>
      </c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8" customHeight="1">
      <c r="A22" s="359"/>
      <c r="B22" s="360"/>
      <c r="C22" s="58" t="s">
        <v>9</v>
      </c>
      <c r="D22" s="36"/>
      <c r="E22" s="59"/>
      <c r="F22" s="94">
        <v>385811</v>
      </c>
      <c r="G22" s="95">
        <f t="shared" si="0"/>
        <v>100</v>
      </c>
      <c r="H22" s="94">
        <v>407247</v>
      </c>
      <c r="I22" s="273">
        <f t="shared" si="1"/>
        <v>-5.2636360734394589</v>
      </c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8" customHeight="1">
      <c r="A23" s="359"/>
      <c r="B23" s="358" t="s">
        <v>82</v>
      </c>
      <c r="C23" s="4" t="s">
        <v>10</v>
      </c>
      <c r="D23" s="5"/>
      <c r="E23" s="22"/>
      <c r="F23" s="74">
        <f>SUM(F24:F26)</f>
        <v>211025</v>
      </c>
      <c r="G23" s="75">
        <f t="shared" ref="G23:G40" si="2">F23/$F$40*100</f>
        <v>55.587311789435979</v>
      </c>
      <c r="H23" s="74">
        <f>SUM(H24:H26)</f>
        <v>204884</v>
      </c>
      <c r="I23" s="274">
        <f t="shared" si="1"/>
        <v>2.9973057925460234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</row>
    <row r="24" spans="1:25" ht="18" customHeight="1">
      <c r="A24" s="359"/>
      <c r="B24" s="359"/>
      <c r="C24" s="8"/>
      <c r="D24" s="10" t="s">
        <v>11</v>
      </c>
      <c r="E24" s="37"/>
      <c r="F24" s="82">
        <v>88919</v>
      </c>
      <c r="G24" s="83">
        <f t="shared" si="2"/>
        <v>23.422666399738691</v>
      </c>
      <c r="H24" s="82">
        <v>88472</v>
      </c>
      <c r="I24" s="270">
        <f t="shared" si="1"/>
        <v>0.50524459716068115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</row>
    <row r="25" spans="1:25" ht="18" customHeight="1">
      <c r="A25" s="359"/>
      <c r="B25" s="359"/>
      <c r="C25" s="8"/>
      <c r="D25" s="10" t="s">
        <v>29</v>
      </c>
      <c r="E25" s="37"/>
      <c r="F25" s="82">
        <v>78132</v>
      </c>
      <c r="G25" s="83">
        <f t="shared" si="2"/>
        <v>20.581200543690141</v>
      </c>
      <c r="H25" s="82">
        <v>77811</v>
      </c>
      <c r="I25" s="270">
        <f t="shared" si="1"/>
        <v>0.41253807302310541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</row>
    <row r="26" spans="1:25" ht="18" customHeight="1">
      <c r="A26" s="359"/>
      <c r="B26" s="359"/>
      <c r="C26" s="11"/>
      <c r="D26" s="10" t="s">
        <v>12</v>
      </c>
      <c r="E26" s="37"/>
      <c r="F26" s="82">
        <v>43974</v>
      </c>
      <c r="G26" s="83">
        <f t="shared" si="2"/>
        <v>11.583444846007144</v>
      </c>
      <c r="H26" s="82">
        <v>38601</v>
      </c>
      <c r="I26" s="270">
        <f t="shared" si="1"/>
        <v>13.919328514805308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</row>
    <row r="27" spans="1:25" ht="18" customHeight="1">
      <c r="A27" s="359"/>
      <c r="B27" s="359"/>
      <c r="C27" s="8" t="s">
        <v>13</v>
      </c>
      <c r="D27" s="14"/>
      <c r="E27" s="24"/>
      <c r="F27" s="74">
        <f>SUM(F28:F33)</f>
        <v>125102</v>
      </c>
      <c r="G27" s="75">
        <f t="shared" si="2"/>
        <v>32.953839021357751</v>
      </c>
      <c r="H27" s="74">
        <f>SUM(H28:H33)</f>
        <v>142161</v>
      </c>
      <c r="I27" s="274">
        <f t="shared" si="1"/>
        <v>-11.999774903102821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</row>
    <row r="28" spans="1:25" ht="18" customHeight="1">
      <c r="A28" s="359"/>
      <c r="B28" s="359"/>
      <c r="C28" s="8"/>
      <c r="D28" s="10" t="s">
        <v>14</v>
      </c>
      <c r="E28" s="37"/>
      <c r="F28" s="82">
        <v>46428</v>
      </c>
      <c r="G28" s="83">
        <f t="shared" si="2"/>
        <v>12.229867133088181</v>
      </c>
      <c r="H28" s="82">
        <v>47445</v>
      </c>
      <c r="I28" s="270">
        <f t="shared" si="1"/>
        <v>-2.143534619032561</v>
      </c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</row>
    <row r="29" spans="1:25" ht="18" customHeight="1">
      <c r="A29" s="359"/>
      <c r="B29" s="359"/>
      <c r="C29" s="8"/>
      <c r="D29" s="10" t="s">
        <v>30</v>
      </c>
      <c r="E29" s="37"/>
      <c r="F29" s="82">
        <v>5476</v>
      </c>
      <c r="G29" s="83">
        <f t="shared" si="2"/>
        <v>1.442464728629079</v>
      </c>
      <c r="H29" s="82">
        <v>11804</v>
      </c>
      <c r="I29" s="270">
        <f t="shared" si="1"/>
        <v>-53.608946119959334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</row>
    <row r="30" spans="1:25" ht="18" customHeight="1">
      <c r="A30" s="359"/>
      <c r="B30" s="359"/>
      <c r="C30" s="8"/>
      <c r="D30" s="10" t="s">
        <v>31</v>
      </c>
      <c r="E30" s="37"/>
      <c r="F30" s="82">
        <v>28820</v>
      </c>
      <c r="G30" s="83">
        <f t="shared" si="2"/>
        <v>7.5916423446110413</v>
      </c>
      <c r="H30" s="82">
        <v>33161</v>
      </c>
      <c r="I30" s="270">
        <f t="shared" si="1"/>
        <v>-13.090678809444833</v>
      </c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8" customHeight="1">
      <c r="A31" s="359"/>
      <c r="B31" s="359"/>
      <c r="C31" s="8"/>
      <c r="D31" s="10" t="s">
        <v>32</v>
      </c>
      <c r="E31" s="37"/>
      <c r="F31" s="82">
        <v>26355</v>
      </c>
      <c r="G31" s="83">
        <f t="shared" si="2"/>
        <v>6.9423224841160298</v>
      </c>
      <c r="H31" s="82">
        <v>29916</v>
      </c>
      <c r="I31" s="270">
        <f t="shared" si="1"/>
        <v>-11.903329322101886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</row>
    <row r="32" spans="1:25" ht="18" customHeight="1">
      <c r="A32" s="359"/>
      <c r="B32" s="359"/>
      <c r="C32" s="8"/>
      <c r="D32" s="10" t="s">
        <v>15</v>
      </c>
      <c r="E32" s="37"/>
      <c r="F32" s="82">
        <v>319</v>
      </c>
      <c r="G32" s="83">
        <f t="shared" si="2"/>
        <v>8.4029629005236708E-2</v>
      </c>
      <c r="H32" s="82">
        <v>14</v>
      </c>
      <c r="I32" s="270">
        <f t="shared" si="1"/>
        <v>2178.5714285714284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</row>
    <row r="33" spans="1:25" ht="18" customHeight="1">
      <c r="A33" s="359"/>
      <c r="B33" s="359"/>
      <c r="C33" s="11"/>
      <c r="D33" s="10" t="s">
        <v>33</v>
      </c>
      <c r="E33" s="37"/>
      <c r="F33" s="82">
        <v>17704</v>
      </c>
      <c r="G33" s="83">
        <f t="shared" si="2"/>
        <v>4.6635127019081839</v>
      </c>
      <c r="H33" s="82">
        <v>19821</v>
      </c>
      <c r="I33" s="270">
        <f t="shared" si="1"/>
        <v>-10.680591292063967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</row>
    <row r="34" spans="1:25" ht="18" customHeight="1">
      <c r="A34" s="359"/>
      <c r="B34" s="359"/>
      <c r="C34" s="8" t="s">
        <v>16</v>
      </c>
      <c r="D34" s="14"/>
      <c r="E34" s="24"/>
      <c r="F34" s="74">
        <f>F35+F38</f>
        <v>43501</v>
      </c>
      <c r="G34" s="75">
        <f t="shared" si="2"/>
        <v>11.458849189206276</v>
      </c>
      <c r="H34" s="74">
        <f>SUM(H35:H39)/2</f>
        <v>56892</v>
      </c>
      <c r="I34" s="274">
        <f t="shared" si="1"/>
        <v>-23.537579976095056</v>
      </c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</row>
    <row r="35" spans="1:25" ht="18" customHeight="1">
      <c r="A35" s="359"/>
      <c r="B35" s="359"/>
      <c r="C35" s="8"/>
      <c r="D35" s="38" t="s">
        <v>17</v>
      </c>
      <c r="E35" s="39"/>
      <c r="F35" s="78">
        <f>SUM(F36:F37)</f>
        <v>43334</v>
      </c>
      <c r="G35" s="79">
        <f t="shared" si="2"/>
        <v>11.414858756466858</v>
      </c>
      <c r="H35" s="78">
        <f>SUM(H36:H37)</f>
        <v>56892</v>
      </c>
      <c r="I35" s="269">
        <f t="shared" si="1"/>
        <v>-23.831118610700976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</row>
    <row r="36" spans="1:25" ht="18" customHeight="1">
      <c r="A36" s="359"/>
      <c r="B36" s="359"/>
      <c r="C36" s="8"/>
      <c r="D36" s="40"/>
      <c r="E36" s="152" t="s">
        <v>103</v>
      </c>
      <c r="F36" s="82">
        <v>27641</v>
      </c>
      <c r="G36" s="83">
        <f t="shared" si="2"/>
        <v>7.2810751577860433</v>
      </c>
      <c r="H36" s="82">
        <f>56892-H37</f>
        <v>37797</v>
      </c>
      <c r="I36" s="270">
        <f t="shared" si="1"/>
        <v>-26.869857396089635</v>
      </c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</row>
    <row r="37" spans="1:25" ht="18" customHeight="1">
      <c r="A37" s="359"/>
      <c r="B37" s="359"/>
      <c r="C37" s="8"/>
      <c r="D37" s="12"/>
      <c r="E37" s="32" t="s">
        <v>34</v>
      </c>
      <c r="F37" s="82">
        <v>15693</v>
      </c>
      <c r="G37" s="83">
        <f t="shared" si="2"/>
        <v>4.1337835986808136</v>
      </c>
      <c r="H37" s="82">
        <v>19095</v>
      </c>
      <c r="I37" s="270">
        <f t="shared" si="1"/>
        <v>-17.816182246661427</v>
      </c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5" ht="18" customHeight="1">
      <c r="A38" s="359"/>
      <c r="B38" s="359"/>
      <c r="C38" s="8"/>
      <c r="D38" s="60" t="s">
        <v>35</v>
      </c>
      <c r="E38" s="53"/>
      <c r="F38" s="82">
        <v>167</v>
      </c>
      <c r="G38" s="83">
        <f t="shared" si="2"/>
        <v>4.3990432739418592E-2</v>
      </c>
      <c r="H38" s="82">
        <v>0</v>
      </c>
      <c r="I38" s="270" t="e">
        <f t="shared" si="1"/>
        <v>#DIV/0!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5" ht="18" customHeight="1">
      <c r="A39" s="359"/>
      <c r="B39" s="359"/>
      <c r="C39" s="6"/>
      <c r="D39" s="54" t="s">
        <v>36</v>
      </c>
      <c r="E39" s="55"/>
      <c r="F39" s="90">
        <v>0</v>
      </c>
      <c r="G39" s="91">
        <f t="shared" si="2"/>
        <v>0</v>
      </c>
      <c r="H39" s="90">
        <v>0</v>
      </c>
      <c r="I39" s="272" t="e">
        <f t="shared" si="1"/>
        <v>#DIV/0!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8" customHeight="1">
      <c r="A40" s="360"/>
      <c r="B40" s="360"/>
      <c r="C40" s="6" t="s">
        <v>18</v>
      </c>
      <c r="D40" s="7"/>
      <c r="E40" s="23"/>
      <c r="F40" s="94">
        <f>SUM(F23,F27,F34)</f>
        <v>379628</v>
      </c>
      <c r="G40" s="95">
        <f t="shared" si="2"/>
        <v>100</v>
      </c>
      <c r="H40" s="94">
        <f>SUM(H23,H27,H34)</f>
        <v>403937</v>
      </c>
      <c r="I40" s="273">
        <f t="shared" si="1"/>
        <v>-6.0180176611699387</v>
      </c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5" ht="18" customHeight="1">
      <c r="A41" s="150" t="s">
        <v>19</v>
      </c>
    </row>
    <row r="42" spans="1:25" ht="18" customHeight="1">
      <c r="A42" s="151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view="pageBreakPreview" zoomScale="80" zoomScaleNormal="100" zoomScaleSheetLayoutView="8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77" t="s">
        <v>0</v>
      </c>
      <c r="B1" s="177"/>
      <c r="C1" s="73" t="s">
        <v>296</v>
      </c>
      <c r="D1" s="178"/>
      <c r="E1" s="178"/>
      <c r="AA1" s="1" t="str">
        <f>C1</f>
        <v>新潟市</v>
      </c>
      <c r="AB1" s="1" t="s">
        <v>134</v>
      </c>
      <c r="AC1" s="1" t="s">
        <v>135</v>
      </c>
      <c r="AD1" s="179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0">
        <f>I7</f>
        <v>385811</v>
      </c>
      <c r="AC2" s="180">
        <f>I9</f>
        <v>379628</v>
      </c>
      <c r="AD2" s="180">
        <f>I10</f>
        <v>6183</v>
      </c>
      <c r="AE2" s="180">
        <f>I11</f>
        <v>1406</v>
      </c>
      <c r="AF2" s="180">
        <f>I12</f>
        <v>4777</v>
      </c>
      <c r="AG2" s="180">
        <f>I13</f>
        <v>1720</v>
      </c>
      <c r="AH2" s="1">
        <f>I14</f>
        <v>0</v>
      </c>
      <c r="AI2" s="180">
        <f>I15</f>
        <v>1921</v>
      </c>
      <c r="AJ2" s="180">
        <f>I25</f>
        <v>230122</v>
      </c>
      <c r="AK2" s="181">
        <f>I26</f>
        <v>0.70499999999999996</v>
      </c>
      <c r="AL2" s="182">
        <f>I27</f>
        <v>2.1</v>
      </c>
      <c r="AM2" s="182">
        <f>I28</f>
        <v>93.6</v>
      </c>
      <c r="AN2" s="182">
        <f>I29</f>
        <v>44.119278351317099</v>
      </c>
      <c r="AO2" s="182">
        <f>I33</f>
        <v>138</v>
      </c>
      <c r="AP2" s="180">
        <f>I16</f>
        <v>3675</v>
      </c>
      <c r="AQ2" s="180">
        <f>I17</f>
        <v>50596</v>
      </c>
      <c r="AR2" s="180">
        <f>I18</f>
        <v>612971</v>
      </c>
      <c r="AS2" s="183">
        <f>I21</f>
        <v>3.0646894636380102</v>
      </c>
    </row>
    <row r="3" spans="1:45">
      <c r="AA3" s="1" t="s">
        <v>152</v>
      </c>
      <c r="AB3" s="180">
        <f>H7</f>
        <v>407247</v>
      </c>
      <c r="AC3" s="180">
        <f>H9</f>
        <v>403937</v>
      </c>
      <c r="AD3" s="180">
        <f>H10</f>
        <v>3310</v>
      </c>
      <c r="AE3" s="180">
        <f>H11</f>
        <v>253</v>
      </c>
      <c r="AF3" s="180">
        <f>H12</f>
        <v>3057</v>
      </c>
      <c r="AG3" s="180">
        <f>H13</f>
        <v>2120</v>
      </c>
      <c r="AH3" s="1">
        <f>H14</f>
        <v>0</v>
      </c>
      <c r="AI3" s="180">
        <f>H15</f>
        <v>320</v>
      </c>
      <c r="AJ3" s="180">
        <f>H25</f>
        <v>226767</v>
      </c>
      <c r="AK3" s="181">
        <f>H26</f>
        <v>0.70399999999999996</v>
      </c>
      <c r="AL3" s="182">
        <f>H27</f>
        <v>1.3</v>
      </c>
      <c r="AM3" s="182">
        <f>H28</f>
        <v>92.4</v>
      </c>
      <c r="AN3" s="182">
        <f>H29</f>
        <v>40.953196954182594</v>
      </c>
      <c r="AO3" s="182">
        <f>H33</f>
        <v>146.1</v>
      </c>
      <c r="AP3" s="180">
        <f>H16</f>
        <v>3378</v>
      </c>
      <c r="AQ3" s="180">
        <f>H17</f>
        <v>51786</v>
      </c>
      <c r="AR3" s="180">
        <f>H18</f>
        <v>600079</v>
      </c>
      <c r="AS3" s="183">
        <f>H21</f>
        <v>3.0423117341289947</v>
      </c>
    </row>
    <row r="4" spans="1:45">
      <c r="A4" s="20" t="s">
        <v>153</v>
      </c>
      <c r="AP4" s="180"/>
      <c r="AQ4" s="180"/>
      <c r="AR4" s="180"/>
    </row>
    <row r="5" spans="1:45">
      <c r="I5" s="184" t="s">
        <v>154</v>
      </c>
    </row>
    <row r="6" spans="1:45" s="171" customFormat="1" ht="29.25" customHeight="1">
      <c r="A6" s="185" t="s">
        <v>155</v>
      </c>
      <c r="B6" s="186"/>
      <c r="C6" s="186"/>
      <c r="D6" s="187"/>
      <c r="E6" s="162" t="s">
        <v>272</v>
      </c>
      <c r="F6" s="162" t="s">
        <v>273</v>
      </c>
      <c r="G6" s="162" t="s">
        <v>274</v>
      </c>
      <c r="H6" s="162" t="s">
        <v>275</v>
      </c>
      <c r="I6" s="162" t="s">
        <v>281</v>
      </c>
    </row>
    <row r="7" spans="1:45" ht="27" customHeight="1">
      <c r="A7" s="358" t="s">
        <v>156</v>
      </c>
      <c r="B7" s="46" t="s">
        <v>157</v>
      </c>
      <c r="C7" s="47"/>
      <c r="D7" s="97" t="s">
        <v>158</v>
      </c>
      <c r="E7" s="188">
        <v>374931</v>
      </c>
      <c r="F7" s="188">
        <v>361444</v>
      </c>
      <c r="G7" s="188">
        <v>356388</v>
      </c>
      <c r="H7" s="188">
        <v>407247</v>
      </c>
      <c r="I7" s="188">
        <v>385811</v>
      </c>
    </row>
    <row r="8" spans="1:45" ht="27" customHeight="1">
      <c r="A8" s="359"/>
      <c r="B8" s="25"/>
      <c r="C8" s="60" t="s">
        <v>159</v>
      </c>
      <c r="D8" s="98" t="s">
        <v>38</v>
      </c>
      <c r="E8" s="189">
        <v>182388</v>
      </c>
      <c r="F8" s="189">
        <v>187447</v>
      </c>
      <c r="G8" s="189">
        <f>(119620971+3321305+100791+307979+180464+13812416+22959+0+5496377+477317+40248428)/1000</f>
        <v>183589.00700000001</v>
      </c>
      <c r="H8" s="190">
        <v>213156</v>
      </c>
      <c r="I8" s="190">
        <v>215321</v>
      </c>
    </row>
    <row r="9" spans="1:45" ht="27" customHeight="1">
      <c r="A9" s="359"/>
      <c r="B9" s="51" t="s">
        <v>160</v>
      </c>
      <c r="C9" s="52"/>
      <c r="D9" s="99"/>
      <c r="E9" s="191">
        <v>372053</v>
      </c>
      <c r="F9" s="191">
        <v>359330</v>
      </c>
      <c r="G9" s="191">
        <v>354179</v>
      </c>
      <c r="H9" s="192">
        <v>403937</v>
      </c>
      <c r="I9" s="192">
        <v>379628</v>
      </c>
    </row>
    <row r="10" spans="1:45" ht="27" customHeight="1">
      <c r="A10" s="359"/>
      <c r="B10" s="51" t="s">
        <v>161</v>
      </c>
      <c r="C10" s="52"/>
      <c r="D10" s="99"/>
      <c r="E10" s="191">
        <v>2878</v>
      </c>
      <c r="F10" s="191">
        <v>2114</v>
      </c>
      <c r="G10" s="191">
        <f>G7-G9</f>
        <v>2209</v>
      </c>
      <c r="H10" s="192">
        <f>H7-H9</f>
        <v>3310</v>
      </c>
      <c r="I10" s="192">
        <f>I7-I9</f>
        <v>6183</v>
      </c>
    </row>
    <row r="11" spans="1:45" ht="27" customHeight="1">
      <c r="A11" s="359"/>
      <c r="B11" s="51" t="s">
        <v>162</v>
      </c>
      <c r="C11" s="52"/>
      <c r="D11" s="99"/>
      <c r="E11" s="191">
        <v>1945</v>
      </c>
      <c r="F11" s="191">
        <v>1032</v>
      </c>
      <c r="G11" s="191">
        <v>1272</v>
      </c>
      <c r="H11" s="192">
        <v>253</v>
      </c>
      <c r="I11" s="192">
        <v>1406</v>
      </c>
    </row>
    <row r="12" spans="1:45" ht="27" customHeight="1">
      <c r="A12" s="359"/>
      <c r="B12" s="51" t="s">
        <v>163</v>
      </c>
      <c r="C12" s="52"/>
      <c r="D12" s="99"/>
      <c r="E12" s="191">
        <v>933</v>
      </c>
      <c r="F12" s="191">
        <v>1081</v>
      </c>
      <c r="G12" s="191">
        <f>+G10-G11</f>
        <v>937</v>
      </c>
      <c r="H12" s="192">
        <f>+H10-H11</f>
        <v>3057</v>
      </c>
      <c r="I12" s="192">
        <f>+I10-I11</f>
        <v>4777</v>
      </c>
    </row>
    <row r="13" spans="1:45" ht="27" customHeight="1">
      <c r="A13" s="359"/>
      <c r="B13" s="51" t="s">
        <v>164</v>
      </c>
      <c r="C13" s="52"/>
      <c r="D13" s="105"/>
      <c r="E13" s="193">
        <v>-1070</v>
      </c>
      <c r="F13" s="193">
        <v>148</v>
      </c>
      <c r="G13" s="193">
        <v>-144</v>
      </c>
      <c r="H13" s="194">
        <v>2120</v>
      </c>
      <c r="I13" s="194">
        <v>1720</v>
      </c>
    </row>
    <row r="14" spans="1:45" ht="27" customHeight="1">
      <c r="A14" s="359"/>
      <c r="B14" s="109" t="s">
        <v>165</v>
      </c>
      <c r="C14" s="66"/>
      <c r="D14" s="105"/>
      <c r="E14" s="193">
        <v>0</v>
      </c>
      <c r="F14" s="193">
        <v>0</v>
      </c>
      <c r="G14" s="193">
        <v>0</v>
      </c>
      <c r="H14" s="194">
        <v>0</v>
      </c>
      <c r="I14" s="194">
        <v>0</v>
      </c>
    </row>
    <row r="15" spans="1:45" ht="27" customHeight="1">
      <c r="A15" s="359"/>
      <c r="B15" s="56" t="s">
        <v>166</v>
      </c>
      <c r="C15" s="57"/>
      <c r="D15" s="195"/>
      <c r="E15" s="196">
        <v>-6064</v>
      </c>
      <c r="F15" s="196">
        <v>-3847</v>
      </c>
      <c r="G15" s="196">
        <v>-2143</v>
      </c>
      <c r="H15" s="197">
        <v>320</v>
      </c>
      <c r="I15" s="197">
        <v>1921</v>
      </c>
    </row>
    <row r="16" spans="1:45" ht="27" customHeight="1">
      <c r="A16" s="359"/>
      <c r="B16" s="198" t="s">
        <v>167</v>
      </c>
      <c r="C16" s="199"/>
      <c r="D16" s="200" t="s">
        <v>39</v>
      </c>
      <c r="E16" s="201">
        <v>16467</v>
      </c>
      <c r="F16" s="201">
        <v>10396</v>
      </c>
      <c r="G16" s="201">
        <f>(3611267+18338+2039131)/1000</f>
        <v>5668.7359999999999</v>
      </c>
      <c r="H16" s="202">
        <v>3378</v>
      </c>
      <c r="I16" s="202">
        <v>3675</v>
      </c>
    </row>
    <row r="17" spans="1:9" ht="27" customHeight="1">
      <c r="A17" s="359"/>
      <c r="B17" s="51" t="s">
        <v>168</v>
      </c>
      <c r="C17" s="52"/>
      <c r="D17" s="98" t="s">
        <v>40</v>
      </c>
      <c r="E17" s="191">
        <v>45080</v>
      </c>
      <c r="F17" s="191">
        <v>66015</v>
      </c>
      <c r="G17" s="191">
        <v>55552</v>
      </c>
      <c r="H17" s="192">
        <v>51786</v>
      </c>
      <c r="I17" s="192">
        <v>50596</v>
      </c>
    </row>
    <row r="18" spans="1:9" ht="27" customHeight="1">
      <c r="A18" s="359"/>
      <c r="B18" s="51" t="s">
        <v>169</v>
      </c>
      <c r="C18" s="52"/>
      <c r="D18" s="98" t="s">
        <v>41</v>
      </c>
      <c r="E18" s="191">
        <v>539664</v>
      </c>
      <c r="F18" s="191">
        <v>558580</v>
      </c>
      <c r="G18" s="191">
        <v>572533</v>
      </c>
      <c r="H18" s="192">
        <v>600079</v>
      </c>
      <c r="I18" s="192">
        <v>612971</v>
      </c>
    </row>
    <row r="19" spans="1:9" ht="27" customHeight="1">
      <c r="A19" s="359"/>
      <c r="B19" s="51" t="s">
        <v>170</v>
      </c>
      <c r="C19" s="52"/>
      <c r="D19" s="98" t="s">
        <v>171</v>
      </c>
      <c r="E19" s="191">
        <f>E17+E18-E16</f>
        <v>568277</v>
      </c>
      <c r="F19" s="191">
        <f>F17+F18-F16</f>
        <v>614199</v>
      </c>
      <c r="G19" s="191">
        <f>G17+G18-G16</f>
        <v>622416.26399999997</v>
      </c>
      <c r="H19" s="191">
        <f>H17+H18-H16</f>
        <v>648487</v>
      </c>
      <c r="I19" s="191">
        <f>I17+I18-I16</f>
        <v>659892</v>
      </c>
    </row>
    <row r="20" spans="1:9" ht="27" customHeight="1">
      <c r="A20" s="359"/>
      <c r="B20" s="51" t="s">
        <v>172</v>
      </c>
      <c r="C20" s="52"/>
      <c r="D20" s="99" t="s">
        <v>173</v>
      </c>
      <c r="E20" s="203">
        <f>E18/E8</f>
        <v>2.9588788736101059</v>
      </c>
      <c r="F20" s="203">
        <f>F18/F8</f>
        <v>2.9799356618137391</v>
      </c>
      <c r="G20" s="203">
        <f>G18/G8</f>
        <v>3.1185581825168867</v>
      </c>
      <c r="H20" s="203">
        <f>H18/H8</f>
        <v>2.8152104561917093</v>
      </c>
      <c r="I20" s="203">
        <f>I18/I8</f>
        <v>2.8467776018131068</v>
      </c>
    </row>
    <row r="21" spans="1:9" ht="27" customHeight="1">
      <c r="A21" s="359"/>
      <c r="B21" s="51" t="s">
        <v>174</v>
      </c>
      <c r="C21" s="52"/>
      <c r="D21" s="99" t="s">
        <v>175</v>
      </c>
      <c r="E21" s="203">
        <f>E19/E8</f>
        <v>3.1157587121959778</v>
      </c>
      <c r="F21" s="203">
        <f>F19/F8</f>
        <v>3.2766542009207935</v>
      </c>
      <c r="G21" s="203">
        <f>G19/G8</f>
        <v>3.390269788865953</v>
      </c>
      <c r="H21" s="203">
        <f>H19/H8</f>
        <v>3.0423117341289947</v>
      </c>
      <c r="I21" s="203">
        <f>I19/I8</f>
        <v>3.0646894636380102</v>
      </c>
    </row>
    <row r="22" spans="1:9" ht="27" customHeight="1">
      <c r="A22" s="359"/>
      <c r="B22" s="51" t="s">
        <v>176</v>
      </c>
      <c r="C22" s="52"/>
      <c r="D22" s="99" t="s">
        <v>177</v>
      </c>
      <c r="E22" s="191">
        <f>E18/E24*1000000</f>
        <v>664691.87745796598</v>
      </c>
      <c r="F22" s="191">
        <f>F18/F24*1000000</f>
        <v>689167.61462479376</v>
      </c>
      <c r="G22" s="191">
        <f>G18/G24*1000000</f>
        <v>706382.61646313325</v>
      </c>
      <c r="H22" s="191">
        <f>H18/H24*1000000</f>
        <v>740368.45754669257</v>
      </c>
      <c r="I22" s="191">
        <f>I18/I24*1000000</f>
        <v>756274.41352030938</v>
      </c>
    </row>
    <row r="23" spans="1:9" ht="27" customHeight="1">
      <c r="A23" s="359"/>
      <c r="B23" s="51" t="s">
        <v>178</v>
      </c>
      <c r="C23" s="52"/>
      <c r="D23" s="99" t="s">
        <v>179</v>
      </c>
      <c r="E23" s="191">
        <f>E19/E24*1000000</f>
        <v>699933.8589310766</v>
      </c>
      <c r="F23" s="191">
        <f>F19/F24*1000000</f>
        <v>757789.5014768407</v>
      </c>
      <c r="G23" s="191">
        <f>G19/G24*1000000</f>
        <v>767927.83838403772</v>
      </c>
      <c r="H23" s="191">
        <f>H19/H24*1000000</f>
        <v>800093.52090155135</v>
      </c>
      <c r="I23" s="191">
        <f>I19/I24*1000000</f>
        <v>814164.8386085867</v>
      </c>
    </row>
    <row r="24" spans="1:9" ht="27" customHeight="1">
      <c r="A24" s="359"/>
      <c r="B24" s="204" t="s">
        <v>180</v>
      </c>
      <c r="C24" s="205"/>
      <c r="D24" s="206" t="s">
        <v>181</v>
      </c>
      <c r="E24" s="196">
        <v>811901</v>
      </c>
      <c r="F24" s="196">
        <v>810514</v>
      </c>
      <c r="G24" s="196">
        <v>810514</v>
      </c>
      <c r="H24" s="197">
        <f>G24</f>
        <v>810514</v>
      </c>
      <c r="I24" s="197">
        <f>H24</f>
        <v>810514</v>
      </c>
    </row>
    <row r="25" spans="1:9" ht="27" customHeight="1">
      <c r="A25" s="359"/>
      <c r="B25" s="11" t="s">
        <v>182</v>
      </c>
      <c r="C25" s="207"/>
      <c r="D25" s="208"/>
      <c r="E25" s="189">
        <v>192015</v>
      </c>
      <c r="F25" s="189">
        <v>193592</v>
      </c>
      <c r="G25" s="189">
        <v>195004</v>
      </c>
      <c r="H25" s="209">
        <v>226767</v>
      </c>
      <c r="I25" s="209">
        <v>230122</v>
      </c>
    </row>
    <row r="26" spans="1:9" ht="27" customHeight="1">
      <c r="A26" s="359"/>
      <c r="B26" s="210" t="s">
        <v>183</v>
      </c>
      <c r="C26" s="211"/>
      <c r="D26" s="212"/>
      <c r="E26" s="213">
        <v>0.745</v>
      </c>
      <c r="F26" s="213">
        <v>0.746</v>
      </c>
      <c r="G26" s="213">
        <v>0.73899999999999999</v>
      </c>
      <c r="H26" s="214">
        <v>0.70399999999999996</v>
      </c>
      <c r="I26" s="214">
        <v>0.70499999999999996</v>
      </c>
    </row>
    <row r="27" spans="1:9" ht="27" customHeight="1">
      <c r="A27" s="359"/>
      <c r="B27" s="210" t="s">
        <v>184</v>
      </c>
      <c r="C27" s="211"/>
      <c r="D27" s="212"/>
      <c r="E27" s="215">
        <v>0.5</v>
      </c>
      <c r="F27" s="215">
        <v>0.6</v>
      </c>
      <c r="G27" s="215">
        <v>0.5</v>
      </c>
      <c r="H27" s="216">
        <v>1.3</v>
      </c>
      <c r="I27" s="216">
        <v>2.1</v>
      </c>
    </row>
    <row r="28" spans="1:9" ht="27" customHeight="1">
      <c r="A28" s="359"/>
      <c r="B28" s="210" t="s">
        <v>185</v>
      </c>
      <c r="C28" s="211"/>
      <c r="D28" s="212"/>
      <c r="E28" s="215">
        <v>94.6</v>
      </c>
      <c r="F28" s="215">
        <v>94</v>
      </c>
      <c r="G28" s="215">
        <v>94.4</v>
      </c>
      <c r="H28" s="216">
        <v>92.4</v>
      </c>
      <c r="I28" s="216">
        <v>93.6</v>
      </c>
    </row>
    <row r="29" spans="1:9" ht="27" customHeight="1">
      <c r="A29" s="359"/>
      <c r="B29" s="217" t="s">
        <v>186</v>
      </c>
      <c r="C29" s="218"/>
      <c r="D29" s="219"/>
      <c r="E29" s="220">
        <v>48.2</v>
      </c>
      <c r="F29" s="220">
        <v>46.6</v>
      </c>
      <c r="G29" s="220">
        <f>(((119620971+3391056+6493906+2686381+1162821+378671+6551688+2113624+24633308)/1000)/G7)*100</f>
        <v>46.868139780239517</v>
      </c>
      <c r="H29" s="221">
        <f>(((120942692+3074826+6468992+2689563+683731+386263+7370391+2209380+22954828)/1000)/H7)*100</f>
        <v>40.953196954182594</v>
      </c>
      <c r="I29" s="221">
        <f>(((133104661+2760887+6456544+2698485+662787+496785+22226+3309894+20704760)/1000)/I7)*100</f>
        <v>44.119278351317099</v>
      </c>
    </row>
    <row r="30" spans="1:9" ht="27" customHeight="1">
      <c r="A30" s="359"/>
      <c r="B30" s="358" t="s">
        <v>187</v>
      </c>
      <c r="C30" s="19" t="s">
        <v>188</v>
      </c>
      <c r="D30" s="222"/>
      <c r="E30" s="223">
        <v>0</v>
      </c>
      <c r="F30" s="223">
        <v>0</v>
      </c>
      <c r="G30" s="223">
        <v>0</v>
      </c>
      <c r="H30" s="224">
        <v>0</v>
      </c>
      <c r="I30" s="224">
        <v>0</v>
      </c>
    </row>
    <row r="31" spans="1:9" ht="27" customHeight="1">
      <c r="A31" s="359"/>
      <c r="B31" s="359"/>
      <c r="C31" s="210" t="s">
        <v>189</v>
      </c>
      <c r="D31" s="212"/>
      <c r="E31" s="215">
        <v>0</v>
      </c>
      <c r="F31" s="215">
        <v>0</v>
      </c>
      <c r="G31" s="215">
        <v>0</v>
      </c>
      <c r="H31" s="216">
        <v>0</v>
      </c>
      <c r="I31" s="216">
        <v>0</v>
      </c>
    </row>
    <row r="32" spans="1:9" ht="27" customHeight="1">
      <c r="A32" s="359"/>
      <c r="B32" s="359"/>
      <c r="C32" s="210" t="s">
        <v>190</v>
      </c>
      <c r="D32" s="212"/>
      <c r="E32" s="215">
        <v>11.9</v>
      </c>
      <c r="F32" s="215">
        <v>11</v>
      </c>
      <c r="G32" s="215">
        <v>11.1</v>
      </c>
      <c r="H32" s="216">
        <v>10.9</v>
      </c>
      <c r="I32" s="216">
        <v>10.6</v>
      </c>
    </row>
    <row r="33" spans="1:9" ht="27" customHeight="1">
      <c r="A33" s="360"/>
      <c r="B33" s="360"/>
      <c r="C33" s="217" t="s">
        <v>191</v>
      </c>
      <c r="D33" s="219"/>
      <c r="E33" s="220">
        <v>135.1</v>
      </c>
      <c r="F33" s="220">
        <v>138.9</v>
      </c>
      <c r="G33" s="220">
        <v>139.6</v>
      </c>
      <c r="H33" s="225">
        <v>146.1</v>
      </c>
      <c r="I33" s="225">
        <v>138</v>
      </c>
    </row>
    <row r="34" spans="1:9" ht="27" customHeight="1">
      <c r="A34" s="1" t="s">
        <v>282</v>
      </c>
      <c r="B34" s="14"/>
      <c r="C34" s="14"/>
      <c r="D34" s="14"/>
      <c r="E34" s="226"/>
      <c r="F34" s="226"/>
      <c r="G34" s="226"/>
      <c r="H34" s="226"/>
      <c r="I34" s="227"/>
    </row>
    <row r="35" spans="1:9" ht="27" customHeight="1">
      <c r="A35" s="26" t="s">
        <v>192</v>
      </c>
    </row>
    <row r="36" spans="1:9">
      <c r="A36" s="228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19.625" style="1" customWidth="1"/>
    <col min="5" max="5" width="8.75" style="1" bestFit="1" customWidth="1"/>
    <col min="6" max="11" width="11.125" style="1" customWidth="1"/>
    <col min="12" max="12" width="11.125" style="14" customWidth="1"/>
    <col min="13" max="15" width="11.125" style="1" customWidth="1"/>
    <col min="16" max="16" width="11.125" style="14" customWidth="1"/>
    <col min="17" max="19" width="11.125" style="1" customWidth="1"/>
    <col min="20" max="25" width="13.625" style="1" customWidth="1"/>
    <col min="26" max="29" width="12" style="1" customWidth="1"/>
    <col min="30" max="16384" width="9" style="1"/>
  </cols>
  <sheetData>
    <row r="1" spans="1:29" ht="33.950000000000003" customHeight="1">
      <c r="A1" s="68" t="s">
        <v>0</v>
      </c>
      <c r="B1" s="41"/>
      <c r="C1" s="41"/>
      <c r="D1" s="104" t="s">
        <v>296</v>
      </c>
      <c r="E1" s="43"/>
      <c r="F1" s="43"/>
      <c r="G1" s="43"/>
    </row>
    <row r="2" spans="1:29" ht="15" customHeight="1"/>
    <row r="3" spans="1:29" ht="15" customHeight="1">
      <c r="A3" s="44" t="s">
        <v>193</v>
      </c>
      <c r="B3" s="44"/>
      <c r="C3" s="44"/>
      <c r="D3" s="44"/>
    </row>
    <row r="4" spans="1:29" ht="15" customHeight="1">
      <c r="A4" s="44"/>
      <c r="B4" s="44"/>
      <c r="C4" s="44"/>
      <c r="D4" s="44"/>
    </row>
    <row r="5" spans="1:29" ht="15.95" customHeight="1">
      <c r="A5" s="36" t="s">
        <v>283</v>
      </c>
      <c r="B5" s="36"/>
      <c r="C5" s="36"/>
      <c r="D5" s="36"/>
      <c r="K5" s="45"/>
      <c r="O5" s="45"/>
      <c r="S5" s="45" t="s">
        <v>44</v>
      </c>
    </row>
    <row r="6" spans="1:29" ht="15.95" customHeight="1">
      <c r="A6" s="363" t="s">
        <v>45</v>
      </c>
      <c r="B6" s="364"/>
      <c r="C6" s="364"/>
      <c r="D6" s="364"/>
      <c r="E6" s="365"/>
      <c r="F6" s="391" t="s">
        <v>287</v>
      </c>
      <c r="G6" s="392"/>
      <c r="H6" s="391" t="s">
        <v>289</v>
      </c>
      <c r="I6" s="392"/>
      <c r="J6" s="407" t="s">
        <v>297</v>
      </c>
      <c r="K6" s="394"/>
      <c r="L6" s="407" t="s">
        <v>298</v>
      </c>
      <c r="M6" s="394"/>
      <c r="N6" s="407" t="s">
        <v>299</v>
      </c>
      <c r="O6" s="394"/>
      <c r="P6" s="407" t="s">
        <v>300</v>
      </c>
      <c r="Q6" s="394"/>
      <c r="R6" s="407" t="s">
        <v>301</v>
      </c>
      <c r="S6" s="408"/>
    </row>
    <row r="7" spans="1:29" ht="15.95" customHeight="1">
      <c r="A7" s="366"/>
      <c r="B7" s="367"/>
      <c r="C7" s="367"/>
      <c r="D7" s="367"/>
      <c r="E7" s="368"/>
      <c r="F7" s="170" t="s">
        <v>288</v>
      </c>
      <c r="G7" s="50" t="s">
        <v>1</v>
      </c>
      <c r="H7" s="170" t="s">
        <v>290</v>
      </c>
      <c r="I7" s="50" t="s">
        <v>1</v>
      </c>
      <c r="J7" s="170" t="s">
        <v>290</v>
      </c>
      <c r="K7" s="50" t="s">
        <v>1</v>
      </c>
      <c r="L7" s="170" t="s">
        <v>290</v>
      </c>
      <c r="M7" s="50" t="s">
        <v>1</v>
      </c>
      <c r="N7" s="170" t="s">
        <v>290</v>
      </c>
      <c r="O7" s="50" t="s">
        <v>1</v>
      </c>
      <c r="P7" s="170" t="s">
        <v>290</v>
      </c>
      <c r="Q7" s="50" t="s">
        <v>1</v>
      </c>
      <c r="R7" s="170" t="s">
        <v>290</v>
      </c>
      <c r="S7" s="301" t="s">
        <v>1</v>
      </c>
    </row>
    <row r="8" spans="1:29" ht="15.95" customHeight="1">
      <c r="A8" s="369" t="s">
        <v>84</v>
      </c>
      <c r="B8" s="46" t="s">
        <v>46</v>
      </c>
      <c r="C8" s="47"/>
      <c r="D8" s="47"/>
      <c r="E8" s="97" t="s">
        <v>37</v>
      </c>
      <c r="F8" s="110">
        <v>16206</v>
      </c>
      <c r="G8" s="111">
        <v>16251</v>
      </c>
      <c r="H8" s="110">
        <v>24179</v>
      </c>
      <c r="I8" s="111">
        <v>24649</v>
      </c>
      <c r="J8" s="110">
        <v>29896</v>
      </c>
      <c r="K8" s="110">
        <v>31475</v>
      </c>
      <c r="L8" s="110">
        <v>952</v>
      </c>
      <c r="M8" s="110">
        <v>940</v>
      </c>
      <c r="N8" s="110">
        <v>11</v>
      </c>
      <c r="O8" s="110">
        <v>10</v>
      </c>
      <c r="P8" s="110">
        <v>1</v>
      </c>
      <c r="Q8" s="112">
        <v>1</v>
      </c>
      <c r="R8" s="110">
        <v>133</v>
      </c>
      <c r="S8" s="302">
        <v>168</v>
      </c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 ht="15.95" customHeight="1">
      <c r="A9" s="370"/>
      <c r="B9" s="14"/>
      <c r="C9" s="60" t="s">
        <v>47</v>
      </c>
      <c r="D9" s="52"/>
      <c r="E9" s="98" t="s">
        <v>38</v>
      </c>
      <c r="F9" s="114">
        <v>15849</v>
      </c>
      <c r="G9" s="115">
        <v>16017</v>
      </c>
      <c r="H9" s="114">
        <v>24172</v>
      </c>
      <c r="I9" s="115">
        <v>24623</v>
      </c>
      <c r="J9" s="114">
        <v>29876</v>
      </c>
      <c r="K9" s="114">
        <v>31466</v>
      </c>
      <c r="L9" s="114">
        <v>951</v>
      </c>
      <c r="M9" s="114">
        <v>940</v>
      </c>
      <c r="N9" s="114">
        <v>11</v>
      </c>
      <c r="O9" s="114">
        <v>10</v>
      </c>
      <c r="P9" s="114">
        <v>1</v>
      </c>
      <c r="Q9" s="116">
        <v>1</v>
      </c>
      <c r="R9" s="114">
        <v>133</v>
      </c>
      <c r="S9" s="303">
        <v>163</v>
      </c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 ht="15.95" customHeight="1">
      <c r="A10" s="370"/>
      <c r="B10" s="11"/>
      <c r="C10" s="60" t="s">
        <v>48</v>
      </c>
      <c r="D10" s="52"/>
      <c r="E10" s="98" t="s">
        <v>39</v>
      </c>
      <c r="F10" s="114">
        <v>357</v>
      </c>
      <c r="G10" s="115">
        <v>234</v>
      </c>
      <c r="H10" s="114">
        <v>7</v>
      </c>
      <c r="I10" s="115">
        <v>26</v>
      </c>
      <c r="J10" s="114">
        <v>20</v>
      </c>
      <c r="K10" s="114">
        <v>9</v>
      </c>
      <c r="L10" s="114">
        <v>1</v>
      </c>
      <c r="M10" s="114">
        <v>0</v>
      </c>
      <c r="N10" s="118">
        <v>0</v>
      </c>
      <c r="O10" s="118">
        <v>0</v>
      </c>
      <c r="P10" s="114">
        <v>0</v>
      </c>
      <c r="Q10" s="116">
        <v>0</v>
      </c>
      <c r="R10" s="114">
        <v>0</v>
      </c>
      <c r="S10" s="303">
        <v>5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5.95" customHeight="1">
      <c r="A11" s="370"/>
      <c r="B11" s="64" t="s">
        <v>49</v>
      </c>
      <c r="C11" s="65"/>
      <c r="D11" s="65"/>
      <c r="E11" s="100" t="s">
        <v>40</v>
      </c>
      <c r="F11" s="119">
        <v>14433</v>
      </c>
      <c r="G11" s="120">
        <v>13981</v>
      </c>
      <c r="H11" s="119">
        <v>25084</v>
      </c>
      <c r="I11" s="120">
        <v>24663</v>
      </c>
      <c r="J11" s="119">
        <v>29092</v>
      </c>
      <c r="K11" s="119">
        <v>29297</v>
      </c>
      <c r="L11" s="119">
        <v>1055</v>
      </c>
      <c r="M11" s="119">
        <v>1063</v>
      </c>
      <c r="N11" s="119">
        <v>17</v>
      </c>
      <c r="O11" s="119">
        <v>17</v>
      </c>
      <c r="P11" s="119">
        <v>2</v>
      </c>
      <c r="Q11" s="121">
        <v>1</v>
      </c>
      <c r="R11" s="119">
        <v>211</v>
      </c>
      <c r="S11" s="304">
        <v>259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5.95" customHeight="1">
      <c r="A12" s="370"/>
      <c r="B12" s="8"/>
      <c r="C12" s="60" t="s">
        <v>50</v>
      </c>
      <c r="D12" s="52"/>
      <c r="E12" s="98" t="s">
        <v>41</v>
      </c>
      <c r="F12" s="114">
        <v>13881</v>
      </c>
      <c r="G12" s="115">
        <v>13667</v>
      </c>
      <c r="H12" s="114">
        <v>24823</v>
      </c>
      <c r="I12" s="115">
        <v>24659</v>
      </c>
      <c r="J12" s="114">
        <v>29071</v>
      </c>
      <c r="K12" s="114">
        <v>29293</v>
      </c>
      <c r="L12" s="119">
        <v>1054</v>
      </c>
      <c r="M12" s="119">
        <v>1063</v>
      </c>
      <c r="N12" s="119">
        <v>17</v>
      </c>
      <c r="O12" s="119">
        <v>17</v>
      </c>
      <c r="P12" s="114">
        <v>2</v>
      </c>
      <c r="Q12" s="116">
        <v>1</v>
      </c>
      <c r="R12" s="114">
        <v>211</v>
      </c>
      <c r="S12" s="303">
        <v>259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5.95" customHeight="1">
      <c r="A13" s="370"/>
      <c r="B13" s="14"/>
      <c r="C13" s="49" t="s">
        <v>51</v>
      </c>
      <c r="D13" s="66"/>
      <c r="E13" s="101" t="s">
        <v>42</v>
      </c>
      <c r="F13" s="277">
        <v>552</v>
      </c>
      <c r="G13" s="123">
        <v>314</v>
      </c>
      <c r="H13" s="277">
        <v>261</v>
      </c>
      <c r="I13" s="123">
        <v>4</v>
      </c>
      <c r="J13" s="277">
        <v>21</v>
      </c>
      <c r="K13" s="277">
        <v>4</v>
      </c>
      <c r="L13" s="118">
        <v>1</v>
      </c>
      <c r="M13" s="305">
        <v>0</v>
      </c>
      <c r="N13" s="118">
        <v>0</v>
      </c>
      <c r="O13" s="305">
        <v>0</v>
      </c>
      <c r="P13" s="277">
        <v>0</v>
      </c>
      <c r="Q13" s="124">
        <v>0</v>
      </c>
      <c r="R13" s="277">
        <v>0</v>
      </c>
      <c r="S13" s="303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ht="15.95" customHeight="1">
      <c r="A14" s="370"/>
      <c r="B14" s="51" t="s">
        <v>52</v>
      </c>
      <c r="C14" s="52"/>
      <c r="D14" s="52"/>
      <c r="E14" s="98" t="s">
        <v>194</v>
      </c>
      <c r="F14" s="153">
        <f>F9-F12</f>
        <v>1968</v>
      </c>
      <c r="G14" s="144">
        <f t="shared" ref="F14:I15" si="0">G9-G12</f>
        <v>2350</v>
      </c>
      <c r="H14" s="153">
        <f>H9-H12</f>
        <v>-651</v>
      </c>
      <c r="I14" s="144">
        <f>I9-I12</f>
        <v>-36</v>
      </c>
      <c r="J14" s="281">
        <f>J9-J12</f>
        <v>805</v>
      </c>
      <c r="K14" s="82">
        <f>K9-K12</f>
        <v>2173</v>
      </c>
      <c r="L14" s="153">
        <f t="shared" ref="J14:S15" si="1">L9-L12</f>
        <v>-103</v>
      </c>
      <c r="M14" s="114">
        <f>M9-M12</f>
        <v>-123</v>
      </c>
      <c r="N14" s="153">
        <f t="shared" si="1"/>
        <v>-6</v>
      </c>
      <c r="O14" s="114">
        <f t="shared" si="1"/>
        <v>-7</v>
      </c>
      <c r="P14" s="153">
        <f t="shared" si="1"/>
        <v>-1</v>
      </c>
      <c r="Q14" s="144">
        <v>0</v>
      </c>
      <c r="R14" s="153">
        <f t="shared" si="1"/>
        <v>-78</v>
      </c>
      <c r="S14" s="303">
        <f t="shared" si="1"/>
        <v>-96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 ht="15.95" customHeight="1">
      <c r="A15" s="370"/>
      <c r="B15" s="51" t="s">
        <v>53</v>
      </c>
      <c r="C15" s="52"/>
      <c r="D15" s="52"/>
      <c r="E15" s="98" t="s">
        <v>195</v>
      </c>
      <c r="F15" s="153">
        <f t="shared" si="0"/>
        <v>-195</v>
      </c>
      <c r="G15" s="144">
        <f t="shared" si="0"/>
        <v>-80</v>
      </c>
      <c r="H15" s="153">
        <f t="shared" si="0"/>
        <v>-254</v>
      </c>
      <c r="I15" s="144">
        <f t="shared" si="0"/>
        <v>22</v>
      </c>
      <c r="J15" s="281">
        <f t="shared" si="1"/>
        <v>-1</v>
      </c>
      <c r="K15" s="82">
        <f t="shared" si="1"/>
        <v>5</v>
      </c>
      <c r="L15" s="153">
        <f t="shared" si="1"/>
        <v>0</v>
      </c>
      <c r="M15" s="114">
        <f t="shared" si="1"/>
        <v>0</v>
      </c>
      <c r="N15" s="153">
        <f t="shared" si="1"/>
        <v>0</v>
      </c>
      <c r="O15" s="114">
        <f t="shared" si="1"/>
        <v>0</v>
      </c>
      <c r="P15" s="153">
        <f t="shared" si="1"/>
        <v>0</v>
      </c>
      <c r="Q15" s="144">
        <v>0</v>
      </c>
      <c r="R15" s="153">
        <f t="shared" si="1"/>
        <v>0</v>
      </c>
      <c r="S15" s="303">
        <f t="shared" si="1"/>
        <v>5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1:29" ht="15.95" customHeight="1">
      <c r="A16" s="370"/>
      <c r="B16" s="51" t="s">
        <v>54</v>
      </c>
      <c r="C16" s="52"/>
      <c r="D16" s="52"/>
      <c r="E16" s="98" t="s">
        <v>196</v>
      </c>
      <c r="F16" s="153">
        <f t="shared" ref="F16:G16" si="2">F8-F11</f>
        <v>1773</v>
      </c>
      <c r="G16" s="144">
        <f t="shared" si="2"/>
        <v>2270</v>
      </c>
      <c r="H16" s="153">
        <f>H8-H11</f>
        <v>-905</v>
      </c>
      <c r="I16" s="144">
        <f t="shared" ref="I16:S16" si="3">I8-I11</f>
        <v>-14</v>
      </c>
      <c r="J16" s="281">
        <f t="shared" si="3"/>
        <v>804</v>
      </c>
      <c r="K16" s="82">
        <f t="shared" si="3"/>
        <v>2178</v>
      </c>
      <c r="L16" s="153">
        <f t="shared" si="3"/>
        <v>-103</v>
      </c>
      <c r="M16" s="114">
        <f t="shared" si="3"/>
        <v>-123</v>
      </c>
      <c r="N16" s="153">
        <f t="shared" si="3"/>
        <v>-6</v>
      </c>
      <c r="O16" s="114">
        <f t="shared" si="3"/>
        <v>-7</v>
      </c>
      <c r="P16" s="153">
        <f t="shared" si="3"/>
        <v>-1</v>
      </c>
      <c r="Q16" s="144">
        <v>0</v>
      </c>
      <c r="R16" s="153">
        <f t="shared" si="3"/>
        <v>-78</v>
      </c>
      <c r="S16" s="303">
        <f t="shared" si="3"/>
        <v>-91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1:29" ht="15.95" customHeight="1">
      <c r="A17" s="370"/>
      <c r="B17" s="51" t="s">
        <v>55</v>
      </c>
      <c r="C17" s="52"/>
      <c r="D17" s="52"/>
      <c r="E17" s="42"/>
      <c r="F17" s="230"/>
      <c r="G17" s="231"/>
      <c r="H17" s="230">
        <v>2694</v>
      </c>
      <c r="I17" s="231">
        <v>1790</v>
      </c>
      <c r="J17" s="230"/>
      <c r="K17" s="118"/>
      <c r="L17" s="118"/>
      <c r="M17" s="118"/>
      <c r="N17" s="114"/>
      <c r="O17" s="114"/>
      <c r="P17" s="114"/>
      <c r="Q17" s="116"/>
      <c r="R17" s="118"/>
      <c r="S17" s="306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ht="15.95" customHeight="1">
      <c r="A18" s="371"/>
      <c r="B18" s="58" t="s">
        <v>56</v>
      </c>
      <c r="C18" s="36"/>
      <c r="D18" s="36"/>
      <c r="E18" s="15"/>
      <c r="F18" s="154"/>
      <c r="G18" s="158"/>
      <c r="H18" s="154"/>
      <c r="I18" s="158"/>
      <c r="J18" s="154"/>
      <c r="K18" s="127"/>
      <c r="L18" s="127"/>
      <c r="M18" s="127">
        <v>592</v>
      </c>
      <c r="N18" s="127"/>
      <c r="O18" s="127">
        <v>12</v>
      </c>
      <c r="P18" s="127"/>
      <c r="Q18" s="128">
        <v>0</v>
      </c>
      <c r="R18" s="127"/>
      <c r="S18" s="307">
        <v>0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1:29" ht="15.95" customHeight="1">
      <c r="A19" s="370" t="s">
        <v>85</v>
      </c>
      <c r="B19" s="64" t="s">
        <v>57</v>
      </c>
      <c r="C19" s="67"/>
      <c r="D19" s="67"/>
      <c r="E19" s="102"/>
      <c r="F19" s="155">
        <v>5732</v>
      </c>
      <c r="G19" s="149">
        <v>5384</v>
      </c>
      <c r="H19" s="155">
        <v>3673</v>
      </c>
      <c r="I19" s="149">
        <v>1606</v>
      </c>
      <c r="J19" s="155">
        <v>22901</v>
      </c>
      <c r="K19" s="155">
        <v>21947</v>
      </c>
      <c r="L19" s="129">
        <v>690</v>
      </c>
      <c r="M19" s="129">
        <v>573</v>
      </c>
      <c r="N19" s="129">
        <v>23</v>
      </c>
      <c r="O19" s="129">
        <v>20</v>
      </c>
      <c r="P19" s="129">
        <v>0</v>
      </c>
      <c r="Q19" s="131">
        <v>0</v>
      </c>
      <c r="R19" s="129">
        <v>66</v>
      </c>
      <c r="S19" s="308">
        <v>62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:29" ht="15.95" customHeight="1">
      <c r="A20" s="370"/>
      <c r="B20" s="13"/>
      <c r="C20" s="60" t="s">
        <v>58</v>
      </c>
      <c r="D20" s="52"/>
      <c r="E20" s="98"/>
      <c r="F20" s="153">
        <v>4417</v>
      </c>
      <c r="G20" s="144">
        <v>4288</v>
      </c>
      <c r="H20" s="153">
        <v>2757</v>
      </c>
      <c r="I20" s="144">
        <v>522</v>
      </c>
      <c r="J20" s="153">
        <v>15279</v>
      </c>
      <c r="K20" s="153">
        <v>14108</v>
      </c>
      <c r="L20" s="114">
        <v>579</v>
      </c>
      <c r="M20" s="114">
        <v>430</v>
      </c>
      <c r="N20" s="114">
        <v>13</v>
      </c>
      <c r="O20" s="114">
        <v>11</v>
      </c>
      <c r="P20" s="114">
        <v>0</v>
      </c>
      <c r="Q20" s="116">
        <v>0</v>
      </c>
      <c r="R20" s="114">
        <v>12</v>
      </c>
      <c r="S20" s="303">
        <v>9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ht="15.95" customHeight="1">
      <c r="A21" s="370"/>
      <c r="B21" s="25" t="s">
        <v>59</v>
      </c>
      <c r="C21" s="65"/>
      <c r="D21" s="65"/>
      <c r="E21" s="100" t="s">
        <v>197</v>
      </c>
      <c r="F21" s="156">
        <v>5732</v>
      </c>
      <c r="G21" s="143">
        <v>5384</v>
      </c>
      <c r="H21" s="156">
        <v>3673</v>
      </c>
      <c r="I21" s="143">
        <v>1606</v>
      </c>
      <c r="J21" s="156">
        <v>22901</v>
      </c>
      <c r="K21" s="156">
        <v>21947</v>
      </c>
      <c r="L21" s="119">
        <v>690</v>
      </c>
      <c r="M21" s="119">
        <v>573</v>
      </c>
      <c r="N21" s="119">
        <v>23</v>
      </c>
      <c r="O21" s="119">
        <v>20</v>
      </c>
      <c r="P21" s="119">
        <v>0</v>
      </c>
      <c r="Q21" s="121">
        <v>0</v>
      </c>
      <c r="R21" s="119">
        <v>66</v>
      </c>
      <c r="S21" s="304">
        <v>62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29" ht="15.95" customHeight="1">
      <c r="A22" s="370"/>
      <c r="B22" s="64" t="s">
        <v>60</v>
      </c>
      <c r="C22" s="67"/>
      <c r="D22" s="67"/>
      <c r="E22" s="102" t="s">
        <v>198</v>
      </c>
      <c r="F22" s="155">
        <v>12251</v>
      </c>
      <c r="G22" s="149">
        <v>11322</v>
      </c>
      <c r="H22" s="155">
        <v>4500</v>
      </c>
      <c r="I22" s="149">
        <v>2707</v>
      </c>
      <c r="J22" s="155">
        <v>34297</v>
      </c>
      <c r="K22" s="155">
        <v>35055</v>
      </c>
      <c r="L22" s="129">
        <v>1155</v>
      </c>
      <c r="M22" s="129">
        <v>1170</v>
      </c>
      <c r="N22" s="129">
        <v>26</v>
      </c>
      <c r="O22" s="129">
        <v>23</v>
      </c>
      <c r="P22" s="129">
        <v>0</v>
      </c>
      <c r="Q22" s="131">
        <v>0</v>
      </c>
      <c r="R22" s="129">
        <v>138</v>
      </c>
      <c r="S22" s="308">
        <v>159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</row>
    <row r="23" spans="1:29" ht="15.95" customHeight="1">
      <c r="A23" s="370"/>
      <c r="B23" s="8" t="s">
        <v>61</v>
      </c>
      <c r="C23" s="49" t="s">
        <v>62</v>
      </c>
      <c r="D23" s="66"/>
      <c r="E23" s="101"/>
      <c r="F23" s="279">
        <v>2895</v>
      </c>
      <c r="G23" s="278">
        <v>2911</v>
      </c>
      <c r="H23" s="279">
        <v>1571</v>
      </c>
      <c r="I23" s="278">
        <v>1996</v>
      </c>
      <c r="J23" s="279">
        <v>18904</v>
      </c>
      <c r="K23" s="279">
        <v>18536</v>
      </c>
      <c r="L23" s="277">
        <v>759</v>
      </c>
      <c r="M23" s="277">
        <v>722</v>
      </c>
      <c r="N23" s="277">
        <v>1</v>
      </c>
      <c r="O23" s="114">
        <v>0</v>
      </c>
      <c r="P23" s="277">
        <v>0</v>
      </c>
      <c r="Q23" s="124">
        <v>0</v>
      </c>
      <c r="R23" s="277">
        <v>124</v>
      </c>
      <c r="S23" s="309">
        <v>150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:29" ht="15.95" customHeight="1">
      <c r="A24" s="370"/>
      <c r="B24" s="51" t="s">
        <v>199</v>
      </c>
      <c r="C24" s="52"/>
      <c r="D24" s="52"/>
      <c r="E24" s="98" t="s">
        <v>200</v>
      </c>
      <c r="F24" s="153">
        <f>F21-F22</f>
        <v>-6519</v>
      </c>
      <c r="G24" s="144">
        <f t="shared" ref="G24" si="4">G21-G22</f>
        <v>-5938</v>
      </c>
      <c r="H24" s="153">
        <f>H21-H22</f>
        <v>-827</v>
      </c>
      <c r="I24" s="144">
        <f>I21-I22</f>
        <v>-1101</v>
      </c>
      <c r="J24" s="153">
        <f>J21-J22</f>
        <v>-11396</v>
      </c>
      <c r="K24" s="114">
        <f>K21-K22</f>
        <v>-13108</v>
      </c>
      <c r="L24" s="153">
        <f t="shared" ref="L24:S24" si="5">L21-L22</f>
        <v>-465</v>
      </c>
      <c r="M24" s="114">
        <f>M21-M22</f>
        <v>-597</v>
      </c>
      <c r="N24" s="153">
        <f t="shared" si="5"/>
        <v>-3</v>
      </c>
      <c r="O24" s="114">
        <f t="shared" si="5"/>
        <v>-3</v>
      </c>
      <c r="P24" s="153">
        <f t="shared" si="5"/>
        <v>0</v>
      </c>
      <c r="Q24" s="144">
        <f t="shared" si="5"/>
        <v>0</v>
      </c>
      <c r="R24" s="153">
        <f t="shared" si="5"/>
        <v>-72</v>
      </c>
      <c r="S24" s="303">
        <f t="shared" si="5"/>
        <v>-97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:29" ht="15.95" customHeight="1">
      <c r="A25" s="370"/>
      <c r="B25" s="109" t="s">
        <v>63</v>
      </c>
      <c r="C25" s="66"/>
      <c r="D25" s="66"/>
      <c r="E25" s="372" t="s">
        <v>201</v>
      </c>
      <c r="F25" s="378">
        <v>6519</v>
      </c>
      <c r="G25" s="374">
        <v>5938</v>
      </c>
      <c r="H25" s="378">
        <v>827</v>
      </c>
      <c r="I25" s="374">
        <v>1101</v>
      </c>
      <c r="J25" s="378">
        <v>11396</v>
      </c>
      <c r="K25" s="378">
        <v>13108</v>
      </c>
      <c r="L25" s="409">
        <v>465</v>
      </c>
      <c r="M25" s="409">
        <v>597</v>
      </c>
      <c r="N25" s="409">
        <v>2</v>
      </c>
      <c r="O25" s="409">
        <v>3</v>
      </c>
      <c r="P25" s="409">
        <v>0</v>
      </c>
      <c r="Q25" s="374">
        <v>0</v>
      </c>
      <c r="R25" s="409">
        <v>72</v>
      </c>
      <c r="S25" s="411">
        <v>97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 ht="15.95" customHeight="1">
      <c r="A26" s="370"/>
      <c r="B26" s="25" t="s">
        <v>64</v>
      </c>
      <c r="C26" s="65"/>
      <c r="D26" s="65"/>
      <c r="E26" s="373"/>
      <c r="F26" s="379"/>
      <c r="G26" s="375"/>
      <c r="H26" s="379"/>
      <c r="I26" s="375"/>
      <c r="J26" s="379"/>
      <c r="K26" s="379"/>
      <c r="L26" s="410"/>
      <c r="M26" s="410"/>
      <c r="N26" s="410"/>
      <c r="O26" s="410"/>
      <c r="P26" s="410"/>
      <c r="Q26" s="375"/>
      <c r="R26" s="410"/>
      <c r="S26" s="412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29" ht="15.95" customHeight="1">
      <c r="A27" s="371"/>
      <c r="B27" s="58" t="s">
        <v>202</v>
      </c>
      <c r="C27" s="36"/>
      <c r="D27" s="36"/>
      <c r="E27" s="103" t="s">
        <v>203</v>
      </c>
      <c r="F27" s="157">
        <f t="shared" ref="F27:H27" si="6">F24+F25</f>
        <v>0</v>
      </c>
      <c r="G27" s="145">
        <f t="shared" si="6"/>
        <v>0</v>
      </c>
      <c r="H27" s="157">
        <f t="shared" si="6"/>
        <v>0</v>
      </c>
      <c r="I27" s="145">
        <f>I24+I25</f>
        <v>0</v>
      </c>
      <c r="J27" s="157">
        <f t="shared" ref="J27:S27" si="7">J24+J25</f>
        <v>0</v>
      </c>
      <c r="K27" s="157">
        <f t="shared" si="7"/>
        <v>0</v>
      </c>
      <c r="L27" s="157">
        <f t="shared" si="7"/>
        <v>0</v>
      </c>
      <c r="M27" s="157">
        <f t="shared" si="7"/>
        <v>0</v>
      </c>
      <c r="N27" s="157">
        <f t="shared" si="7"/>
        <v>-1</v>
      </c>
      <c r="O27" s="157">
        <f t="shared" si="7"/>
        <v>0</v>
      </c>
      <c r="P27" s="157">
        <f t="shared" si="7"/>
        <v>0</v>
      </c>
      <c r="Q27" s="145">
        <f t="shared" si="7"/>
        <v>0</v>
      </c>
      <c r="R27" s="157">
        <f t="shared" si="7"/>
        <v>0</v>
      </c>
      <c r="S27" s="310">
        <f t="shared" si="7"/>
        <v>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1:29" ht="15.95" customHeight="1">
      <c r="A28" s="26"/>
      <c r="F28" s="69"/>
      <c r="G28" s="69"/>
      <c r="H28" s="69"/>
      <c r="I28" s="69"/>
      <c r="J28" s="69"/>
      <c r="K28" s="69"/>
      <c r="L28" s="70"/>
      <c r="M28" s="69"/>
      <c r="N28" s="69"/>
      <c r="O28" s="69"/>
      <c r="P28" s="70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29" ht="15.95" customHeight="1">
      <c r="A29" s="36"/>
      <c r="F29" s="69"/>
      <c r="G29" s="69"/>
      <c r="H29" s="69"/>
      <c r="I29" s="69"/>
      <c r="J29" s="71"/>
      <c r="K29" s="71"/>
      <c r="L29" s="70"/>
      <c r="M29" s="69"/>
      <c r="N29" s="71"/>
      <c r="O29" s="71"/>
      <c r="P29" s="70"/>
      <c r="Q29" s="69"/>
      <c r="R29" s="69"/>
      <c r="S29" s="71" t="s">
        <v>204</v>
      </c>
      <c r="T29" s="69"/>
      <c r="U29" s="69"/>
      <c r="V29" s="69"/>
      <c r="W29" s="69"/>
      <c r="X29" s="69"/>
      <c r="Y29" s="69"/>
      <c r="Z29" s="69"/>
      <c r="AA29" s="69"/>
      <c r="AB29" s="69"/>
      <c r="AC29" s="71"/>
    </row>
    <row r="30" spans="1:29" ht="15.95" customHeight="1">
      <c r="A30" s="385" t="s">
        <v>65</v>
      </c>
      <c r="B30" s="386"/>
      <c r="C30" s="386"/>
      <c r="D30" s="386"/>
      <c r="E30" s="387"/>
      <c r="F30" s="413" t="s">
        <v>302</v>
      </c>
      <c r="G30" s="401"/>
      <c r="H30" s="414" t="s">
        <v>308</v>
      </c>
      <c r="I30" s="415"/>
      <c r="J30" s="402" t="s">
        <v>311</v>
      </c>
      <c r="K30" s="403"/>
      <c r="L30" s="404"/>
      <c r="M30" s="403"/>
      <c r="N30" s="404"/>
      <c r="O30" s="403"/>
      <c r="P30" s="404"/>
      <c r="Q30" s="403"/>
      <c r="R30" s="404"/>
      <c r="S30" s="403"/>
      <c r="T30" s="142"/>
      <c r="U30" s="70"/>
      <c r="V30" s="142"/>
      <c r="W30" s="70"/>
      <c r="X30" s="142"/>
      <c r="Y30" s="70"/>
      <c r="Z30" s="142"/>
      <c r="AA30" s="70"/>
      <c r="AB30" s="142"/>
      <c r="AC30" s="70"/>
    </row>
    <row r="31" spans="1:29" ht="15.95" customHeight="1">
      <c r="A31" s="388"/>
      <c r="B31" s="389"/>
      <c r="C31" s="389"/>
      <c r="D31" s="389"/>
      <c r="E31" s="390"/>
      <c r="F31" s="170" t="s">
        <v>306</v>
      </c>
      <c r="G31" s="50" t="s">
        <v>1</v>
      </c>
      <c r="H31" s="320" t="s">
        <v>290</v>
      </c>
      <c r="I31" s="321" t="s">
        <v>1</v>
      </c>
      <c r="J31" s="170" t="s">
        <v>290</v>
      </c>
      <c r="K31" s="50" t="s">
        <v>1</v>
      </c>
      <c r="L31" s="170" t="s">
        <v>284</v>
      </c>
      <c r="M31" s="50" t="s">
        <v>1</v>
      </c>
      <c r="N31" s="170" t="s">
        <v>284</v>
      </c>
      <c r="O31" s="50" t="s">
        <v>1</v>
      </c>
      <c r="P31" s="170" t="s">
        <v>284</v>
      </c>
      <c r="Q31" s="50" t="s">
        <v>1</v>
      </c>
      <c r="R31" s="170" t="s">
        <v>284</v>
      </c>
      <c r="S31" s="229" t="s">
        <v>1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ht="15.95" customHeight="1">
      <c r="A32" s="369" t="s">
        <v>86</v>
      </c>
      <c r="B32" s="46" t="s">
        <v>46</v>
      </c>
      <c r="C32" s="47"/>
      <c r="D32" s="47"/>
      <c r="E32" s="16" t="s">
        <v>37</v>
      </c>
      <c r="F32" s="129">
        <v>2</v>
      </c>
      <c r="G32" s="130">
        <v>3</v>
      </c>
      <c r="H32" s="286">
        <v>881</v>
      </c>
      <c r="I32" s="322">
        <v>936</v>
      </c>
      <c r="J32" s="129">
        <v>183</v>
      </c>
      <c r="K32" s="130">
        <v>182</v>
      </c>
      <c r="L32" s="129"/>
      <c r="M32" s="130"/>
      <c r="N32" s="110"/>
      <c r="O32" s="113"/>
      <c r="P32" s="129"/>
      <c r="Q32" s="130"/>
      <c r="R32" s="110"/>
      <c r="S32" s="148"/>
      <c r="T32" s="130"/>
      <c r="U32" s="130"/>
      <c r="V32" s="130"/>
      <c r="W32" s="130"/>
      <c r="X32" s="141"/>
      <c r="Y32" s="141"/>
      <c r="Z32" s="130"/>
      <c r="AA32" s="130"/>
      <c r="AB32" s="141"/>
      <c r="AC32" s="141"/>
    </row>
    <row r="33" spans="1:29" ht="15.95" customHeight="1">
      <c r="A33" s="376"/>
      <c r="B33" s="14"/>
      <c r="C33" s="49" t="s">
        <v>66</v>
      </c>
      <c r="D33" s="66"/>
      <c r="E33" s="105"/>
      <c r="F33" s="315" t="s">
        <v>307</v>
      </c>
      <c r="G33" s="316" t="s">
        <v>307</v>
      </c>
      <c r="H33" s="296">
        <v>541</v>
      </c>
      <c r="I33" s="323">
        <v>517</v>
      </c>
      <c r="J33" s="277">
        <v>137</v>
      </c>
      <c r="K33" s="123">
        <v>140</v>
      </c>
      <c r="L33" s="277"/>
      <c r="M33" s="123"/>
      <c r="N33" s="122"/>
      <c r="O33" s="125"/>
      <c r="P33" s="122"/>
      <c r="Q33" s="123"/>
      <c r="R33" s="122"/>
      <c r="S33" s="133"/>
      <c r="T33" s="130"/>
      <c r="U33" s="130"/>
      <c r="V33" s="130"/>
      <c r="W33" s="130"/>
      <c r="X33" s="141"/>
      <c r="Y33" s="141"/>
      <c r="Z33" s="130"/>
      <c r="AA33" s="130"/>
      <c r="AB33" s="141"/>
      <c r="AC33" s="141"/>
    </row>
    <row r="34" spans="1:29" ht="15.95" customHeight="1">
      <c r="A34" s="376"/>
      <c r="B34" s="14"/>
      <c r="C34" s="12"/>
      <c r="D34" s="60" t="s">
        <v>67</v>
      </c>
      <c r="E34" s="99"/>
      <c r="F34" s="282" t="s">
        <v>305</v>
      </c>
      <c r="G34" s="317" t="s">
        <v>305</v>
      </c>
      <c r="H34" s="255">
        <v>410</v>
      </c>
      <c r="I34" s="256">
        <v>391</v>
      </c>
      <c r="J34" s="114">
        <v>137</v>
      </c>
      <c r="K34" s="115">
        <v>140</v>
      </c>
      <c r="L34" s="114"/>
      <c r="M34" s="115"/>
      <c r="N34" s="114"/>
      <c r="O34" s="117"/>
      <c r="P34" s="114"/>
      <c r="Q34" s="115"/>
      <c r="R34" s="114"/>
      <c r="S34" s="144"/>
      <c r="T34" s="130"/>
      <c r="U34" s="130"/>
      <c r="V34" s="130"/>
      <c r="W34" s="130"/>
      <c r="X34" s="141"/>
      <c r="Y34" s="141"/>
      <c r="Z34" s="130"/>
      <c r="AA34" s="130"/>
      <c r="AB34" s="141"/>
      <c r="AC34" s="141"/>
    </row>
    <row r="35" spans="1:29" ht="15.95" customHeight="1">
      <c r="A35" s="376"/>
      <c r="B35" s="11"/>
      <c r="C35" s="30" t="s">
        <v>68</v>
      </c>
      <c r="D35" s="65"/>
      <c r="E35" s="106"/>
      <c r="F35" s="119">
        <v>2</v>
      </c>
      <c r="G35" s="120">
        <v>3</v>
      </c>
      <c r="H35" s="292">
        <v>341</v>
      </c>
      <c r="I35" s="324">
        <v>419</v>
      </c>
      <c r="J35" s="119">
        <v>46</v>
      </c>
      <c r="K35" s="120">
        <v>42</v>
      </c>
      <c r="L35" s="119"/>
      <c r="M35" s="120"/>
      <c r="N35" s="138"/>
      <c r="O35" s="139"/>
      <c r="P35" s="119"/>
      <c r="Q35" s="120"/>
      <c r="R35" s="119"/>
      <c r="S35" s="143"/>
      <c r="T35" s="130"/>
      <c r="U35" s="130"/>
      <c r="V35" s="130"/>
      <c r="W35" s="130"/>
      <c r="X35" s="141"/>
      <c r="Y35" s="141"/>
      <c r="Z35" s="130"/>
      <c r="AA35" s="130"/>
      <c r="AB35" s="141"/>
      <c r="AC35" s="141"/>
    </row>
    <row r="36" spans="1:29" ht="15.95" customHeight="1">
      <c r="A36" s="376"/>
      <c r="B36" s="64" t="s">
        <v>49</v>
      </c>
      <c r="C36" s="67"/>
      <c r="D36" s="67"/>
      <c r="E36" s="16" t="s">
        <v>38</v>
      </c>
      <c r="F36" s="129">
        <v>2</v>
      </c>
      <c r="G36" s="130">
        <v>3</v>
      </c>
      <c r="H36" s="286">
        <v>489</v>
      </c>
      <c r="I36" s="322">
        <v>563</v>
      </c>
      <c r="J36" s="129">
        <v>183</v>
      </c>
      <c r="K36" s="130">
        <v>182</v>
      </c>
      <c r="L36" s="129"/>
      <c r="M36" s="130"/>
      <c r="N36" s="129"/>
      <c r="O36" s="132"/>
      <c r="P36" s="129"/>
      <c r="Q36" s="130"/>
      <c r="R36" s="129"/>
      <c r="S36" s="149"/>
      <c r="T36" s="130"/>
      <c r="U36" s="130"/>
      <c r="V36" s="130"/>
      <c r="W36" s="130"/>
      <c r="X36" s="130"/>
      <c r="Y36" s="130"/>
      <c r="Z36" s="130"/>
      <c r="AA36" s="130"/>
      <c r="AB36" s="141"/>
      <c r="AC36" s="141"/>
    </row>
    <row r="37" spans="1:29" ht="15.95" customHeight="1">
      <c r="A37" s="376"/>
      <c r="B37" s="14"/>
      <c r="C37" s="60" t="s">
        <v>69</v>
      </c>
      <c r="D37" s="52"/>
      <c r="E37" s="99"/>
      <c r="F37" s="282" t="s">
        <v>305</v>
      </c>
      <c r="G37" s="317" t="s">
        <v>305</v>
      </c>
      <c r="H37" s="255">
        <v>377</v>
      </c>
      <c r="I37" s="256">
        <v>437</v>
      </c>
      <c r="J37" s="114">
        <v>177</v>
      </c>
      <c r="K37" s="115">
        <v>175</v>
      </c>
      <c r="L37" s="114"/>
      <c r="M37" s="115"/>
      <c r="N37" s="114"/>
      <c r="O37" s="117"/>
      <c r="P37" s="114"/>
      <c r="Q37" s="115"/>
      <c r="R37" s="114"/>
      <c r="S37" s="144"/>
      <c r="T37" s="130"/>
      <c r="U37" s="130"/>
      <c r="V37" s="130"/>
      <c r="W37" s="130"/>
      <c r="X37" s="130"/>
      <c r="Y37" s="130"/>
      <c r="Z37" s="130"/>
      <c r="AA37" s="130"/>
      <c r="AB37" s="141"/>
      <c r="AC37" s="141"/>
    </row>
    <row r="38" spans="1:29" ht="15.95" customHeight="1">
      <c r="A38" s="376"/>
      <c r="B38" s="11"/>
      <c r="C38" s="60" t="s">
        <v>70</v>
      </c>
      <c r="D38" s="52"/>
      <c r="E38" s="99"/>
      <c r="F38" s="153">
        <v>2</v>
      </c>
      <c r="G38" s="144">
        <v>3</v>
      </c>
      <c r="H38" s="255">
        <v>113</v>
      </c>
      <c r="I38" s="256">
        <v>126</v>
      </c>
      <c r="J38" s="153">
        <v>6</v>
      </c>
      <c r="K38" s="144">
        <v>6</v>
      </c>
      <c r="L38" s="114"/>
      <c r="M38" s="115"/>
      <c r="N38" s="114"/>
      <c r="O38" s="139"/>
      <c r="P38" s="114"/>
      <c r="Q38" s="115"/>
      <c r="R38" s="114"/>
      <c r="S38" s="144"/>
      <c r="T38" s="130"/>
      <c r="U38" s="130"/>
      <c r="V38" s="141"/>
      <c r="W38" s="141"/>
      <c r="X38" s="130"/>
      <c r="Y38" s="130"/>
      <c r="Z38" s="130"/>
      <c r="AA38" s="130"/>
      <c r="AB38" s="141"/>
      <c r="AC38" s="141"/>
    </row>
    <row r="39" spans="1:29" ht="15.95" customHeight="1">
      <c r="A39" s="377"/>
      <c r="B39" s="6" t="s">
        <v>71</v>
      </c>
      <c r="C39" s="7"/>
      <c r="D39" s="7"/>
      <c r="E39" s="107" t="s">
        <v>205</v>
      </c>
      <c r="F39" s="157">
        <f t="shared" ref="F39:K39" si="8">F32-F36</f>
        <v>0</v>
      </c>
      <c r="G39" s="145">
        <f t="shared" si="8"/>
        <v>0</v>
      </c>
      <c r="H39" s="299">
        <f t="shared" si="8"/>
        <v>392</v>
      </c>
      <c r="I39" s="325">
        <f t="shared" si="8"/>
        <v>373</v>
      </c>
      <c r="J39" s="157">
        <f t="shared" si="8"/>
        <v>0</v>
      </c>
      <c r="K39" s="145">
        <f t="shared" si="8"/>
        <v>0</v>
      </c>
      <c r="L39" s="157">
        <f t="shared" ref="L39:M39" si="9">L32-L36</f>
        <v>0</v>
      </c>
      <c r="M39" s="145">
        <f t="shared" si="9"/>
        <v>0</v>
      </c>
      <c r="N39" s="157">
        <f t="shared" ref="N39:S39" si="10">N32-N36</f>
        <v>0</v>
      </c>
      <c r="O39" s="145">
        <f t="shared" si="10"/>
        <v>0</v>
      </c>
      <c r="P39" s="157">
        <f t="shared" si="10"/>
        <v>0</v>
      </c>
      <c r="Q39" s="145">
        <f t="shared" si="10"/>
        <v>0</v>
      </c>
      <c r="R39" s="157">
        <f t="shared" si="10"/>
        <v>0</v>
      </c>
      <c r="S39" s="145">
        <f t="shared" si="10"/>
        <v>0</v>
      </c>
      <c r="T39" s="130"/>
      <c r="U39" s="130"/>
      <c r="V39" s="130"/>
      <c r="W39" s="130"/>
      <c r="X39" s="130"/>
      <c r="Y39" s="130"/>
      <c r="Z39" s="130"/>
      <c r="AA39" s="130"/>
      <c r="AB39" s="141"/>
      <c r="AC39" s="141"/>
    </row>
    <row r="40" spans="1:29" ht="15.95" customHeight="1">
      <c r="A40" s="369" t="s">
        <v>87</v>
      </c>
      <c r="B40" s="64" t="s">
        <v>72</v>
      </c>
      <c r="C40" s="67"/>
      <c r="D40" s="67"/>
      <c r="E40" s="16" t="s">
        <v>40</v>
      </c>
      <c r="F40" s="155">
        <v>17</v>
      </c>
      <c r="G40" s="149">
        <v>17</v>
      </c>
      <c r="H40" s="286">
        <v>392</v>
      </c>
      <c r="I40" s="322">
        <v>385</v>
      </c>
      <c r="J40" s="155">
        <v>77</v>
      </c>
      <c r="K40" s="149">
        <v>87</v>
      </c>
      <c r="L40" s="129"/>
      <c r="M40" s="130"/>
      <c r="N40" s="129"/>
      <c r="O40" s="132"/>
      <c r="P40" s="129"/>
      <c r="Q40" s="130"/>
      <c r="R40" s="129"/>
      <c r="S40" s="149"/>
      <c r="T40" s="130"/>
      <c r="U40" s="130"/>
      <c r="V40" s="130"/>
      <c r="W40" s="130"/>
      <c r="X40" s="141"/>
      <c r="Y40" s="141"/>
      <c r="Z40" s="141"/>
      <c r="AA40" s="141"/>
      <c r="AB40" s="130"/>
      <c r="AC40" s="130"/>
    </row>
    <row r="41" spans="1:29" ht="15.95" customHeight="1">
      <c r="A41" s="380"/>
      <c r="B41" s="11"/>
      <c r="C41" s="60" t="s">
        <v>73</v>
      </c>
      <c r="D41" s="52"/>
      <c r="E41" s="99"/>
      <c r="F41" s="318" t="s">
        <v>305</v>
      </c>
      <c r="G41" s="319" t="s">
        <v>305</v>
      </c>
      <c r="H41" s="326"/>
      <c r="I41" s="327"/>
      <c r="J41" s="159">
        <v>39</v>
      </c>
      <c r="K41" s="161">
        <v>48</v>
      </c>
      <c r="L41" s="114"/>
      <c r="M41" s="115"/>
      <c r="N41" s="114"/>
      <c r="O41" s="117"/>
      <c r="P41" s="114"/>
      <c r="Q41" s="115"/>
      <c r="R41" s="114"/>
      <c r="S41" s="144"/>
      <c r="T41" s="141"/>
      <c r="U41" s="141"/>
      <c r="V41" s="141"/>
      <c r="W41" s="141"/>
      <c r="X41" s="141"/>
      <c r="Y41" s="141"/>
      <c r="Z41" s="141"/>
      <c r="AA41" s="141"/>
      <c r="AB41" s="130"/>
      <c r="AC41" s="130"/>
    </row>
    <row r="42" spans="1:29" ht="15.95" customHeight="1">
      <c r="A42" s="380"/>
      <c r="B42" s="64" t="s">
        <v>60</v>
      </c>
      <c r="C42" s="67"/>
      <c r="D42" s="67"/>
      <c r="E42" s="16" t="s">
        <v>41</v>
      </c>
      <c r="F42" s="155">
        <v>17</v>
      </c>
      <c r="G42" s="149">
        <v>17</v>
      </c>
      <c r="H42" s="286">
        <v>785</v>
      </c>
      <c r="I42" s="322">
        <v>771</v>
      </c>
      <c r="J42" s="155">
        <v>77</v>
      </c>
      <c r="K42" s="149">
        <v>87</v>
      </c>
      <c r="L42" s="129"/>
      <c r="M42" s="130"/>
      <c r="N42" s="129"/>
      <c r="O42" s="132"/>
      <c r="P42" s="129"/>
      <c r="Q42" s="130"/>
      <c r="R42" s="129"/>
      <c r="S42" s="149"/>
      <c r="T42" s="130"/>
      <c r="U42" s="130"/>
      <c r="V42" s="130"/>
      <c r="W42" s="130"/>
      <c r="X42" s="141"/>
      <c r="Y42" s="141"/>
      <c r="Z42" s="130"/>
      <c r="AA42" s="130"/>
      <c r="AB42" s="130"/>
      <c r="AC42" s="130"/>
    </row>
    <row r="43" spans="1:29" ht="15.95" customHeight="1">
      <c r="A43" s="380"/>
      <c r="B43" s="11"/>
      <c r="C43" s="60" t="s">
        <v>74</v>
      </c>
      <c r="D43" s="52"/>
      <c r="E43" s="99"/>
      <c r="F43" s="153">
        <v>17</v>
      </c>
      <c r="G43" s="144">
        <v>17</v>
      </c>
      <c r="H43" s="255">
        <v>785</v>
      </c>
      <c r="I43" s="256">
        <v>771</v>
      </c>
      <c r="J43" s="153">
        <v>34</v>
      </c>
      <c r="K43" s="144">
        <v>39</v>
      </c>
      <c r="L43" s="114"/>
      <c r="M43" s="115"/>
      <c r="N43" s="138"/>
      <c r="O43" s="139"/>
      <c r="P43" s="114"/>
      <c r="Q43" s="115"/>
      <c r="R43" s="114"/>
      <c r="S43" s="144"/>
      <c r="T43" s="130"/>
      <c r="U43" s="130"/>
      <c r="V43" s="141"/>
      <c r="W43" s="130"/>
      <c r="X43" s="141"/>
      <c r="Y43" s="141"/>
      <c r="Z43" s="130"/>
      <c r="AA43" s="130"/>
      <c r="AB43" s="141"/>
      <c r="AC43" s="141"/>
    </row>
    <row r="44" spans="1:29" ht="15.95" customHeight="1">
      <c r="A44" s="381"/>
      <c r="B44" s="58" t="s">
        <v>71</v>
      </c>
      <c r="C44" s="36"/>
      <c r="D44" s="36"/>
      <c r="E44" s="107" t="s">
        <v>206</v>
      </c>
      <c r="F44" s="154">
        <f t="shared" ref="F44:K44" si="11">F40-F42</f>
        <v>0</v>
      </c>
      <c r="G44" s="158">
        <f t="shared" si="11"/>
        <v>0</v>
      </c>
      <c r="H44" s="328">
        <f t="shared" si="11"/>
        <v>-393</v>
      </c>
      <c r="I44" s="329">
        <f t="shared" si="11"/>
        <v>-386</v>
      </c>
      <c r="J44" s="154">
        <f t="shared" si="11"/>
        <v>0</v>
      </c>
      <c r="K44" s="158">
        <f t="shared" si="11"/>
        <v>0</v>
      </c>
      <c r="L44" s="154">
        <f t="shared" ref="L44:M44" si="12">L40-L42</f>
        <v>0</v>
      </c>
      <c r="M44" s="158">
        <f t="shared" si="12"/>
        <v>0</v>
      </c>
      <c r="N44" s="154">
        <f t="shared" ref="N44:S44" si="13">N40-N42</f>
        <v>0</v>
      </c>
      <c r="O44" s="158">
        <f t="shared" si="13"/>
        <v>0</v>
      </c>
      <c r="P44" s="154">
        <f t="shared" si="13"/>
        <v>0</v>
      </c>
      <c r="Q44" s="158">
        <f t="shared" si="13"/>
        <v>0</v>
      </c>
      <c r="R44" s="154">
        <f t="shared" si="13"/>
        <v>0</v>
      </c>
      <c r="S44" s="158">
        <f t="shared" si="13"/>
        <v>0</v>
      </c>
      <c r="T44" s="141"/>
      <c r="U44" s="141"/>
      <c r="V44" s="130"/>
      <c r="W44" s="130"/>
      <c r="X44" s="141"/>
      <c r="Y44" s="141"/>
      <c r="Z44" s="130"/>
      <c r="AA44" s="130"/>
      <c r="AB44" s="130"/>
      <c r="AC44" s="130"/>
    </row>
    <row r="45" spans="1:29" ht="15.95" customHeight="1">
      <c r="A45" s="382" t="s">
        <v>79</v>
      </c>
      <c r="B45" s="19" t="s">
        <v>75</v>
      </c>
      <c r="C45" s="9"/>
      <c r="D45" s="9"/>
      <c r="E45" s="108" t="s">
        <v>207</v>
      </c>
      <c r="F45" s="160">
        <f t="shared" ref="F45:K45" si="14">F39+F44</f>
        <v>0</v>
      </c>
      <c r="G45" s="146">
        <f t="shared" si="14"/>
        <v>0</v>
      </c>
      <c r="H45" s="330">
        <f t="shared" si="14"/>
        <v>-1</v>
      </c>
      <c r="I45" s="331">
        <f t="shared" si="14"/>
        <v>-13</v>
      </c>
      <c r="J45" s="160">
        <f t="shared" si="14"/>
        <v>0</v>
      </c>
      <c r="K45" s="146">
        <f t="shared" si="14"/>
        <v>0</v>
      </c>
      <c r="L45" s="160">
        <f t="shared" ref="L45:M45" si="15">L39+L44</f>
        <v>0</v>
      </c>
      <c r="M45" s="146">
        <f t="shared" si="15"/>
        <v>0</v>
      </c>
      <c r="N45" s="160">
        <f t="shared" ref="N45:S45" si="16">N39+N44</f>
        <v>0</v>
      </c>
      <c r="O45" s="146">
        <f t="shared" si="16"/>
        <v>0</v>
      </c>
      <c r="P45" s="160">
        <f t="shared" si="16"/>
        <v>0</v>
      </c>
      <c r="Q45" s="146">
        <f t="shared" si="16"/>
        <v>0</v>
      </c>
      <c r="R45" s="160">
        <f t="shared" si="16"/>
        <v>0</v>
      </c>
      <c r="S45" s="146">
        <f t="shared" si="16"/>
        <v>0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</row>
    <row r="46" spans="1:29" ht="15.95" customHeight="1">
      <c r="A46" s="383"/>
      <c r="B46" s="51" t="s">
        <v>76</v>
      </c>
      <c r="C46" s="52"/>
      <c r="D46" s="52"/>
      <c r="E46" s="52"/>
      <c r="F46" s="159"/>
      <c r="G46" s="161"/>
      <c r="H46" s="326"/>
      <c r="I46" s="327"/>
      <c r="J46" s="159"/>
      <c r="K46" s="161"/>
      <c r="L46" s="114"/>
      <c r="M46" s="115"/>
      <c r="N46" s="138"/>
      <c r="O46" s="139"/>
      <c r="P46" s="114"/>
      <c r="Q46" s="115"/>
      <c r="R46" s="138"/>
      <c r="S46" s="126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</row>
    <row r="47" spans="1:29" ht="15.95" customHeight="1">
      <c r="A47" s="383"/>
      <c r="B47" s="51" t="s">
        <v>77</v>
      </c>
      <c r="C47" s="52"/>
      <c r="D47" s="52"/>
      <c r="E47" s="52"/>
      <c r="F47" s="114"/>
      <c r="G47" s="115"/>
      <c r="H47" s="255"/>
      <c r="I47" s="256"/>
      <c r="J47" s="114"/>
      <c r="K47" s="115"/>
      <c r="L47" s="114"/>
      <c r="M47" s="115"/>
      <c r="N47" s="114"/>
      <c r="O47" s="117"/>
      <c r="P47" s="114"/>
      <c r="Q47" s="115"/>
      <c r="R47" s="114"/>
      <c r="S47" s="144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</row>
    <row r="48" spans="1:29" ht="15.95" customHeight="1">
      <c r="A48" s="384"/>
      <c r="B48" s="58" t="s">
        <v>78</v>
      </c>
      <c r="C48" s="36"/>
      <c r="D48" s="36"/>
      <c r="E48" s="36"/>
      <c r="F48" s="134"/>
      <c r="G48" s="135"/>
      <c r="H48" s="299"/>
      <c r="I48" s="325"/>
      <c r="J48" s="134"/>
      <c r="K48" s="135"/>
      <c r="L48" s="134"/>
      <c r="M48" s="135"/>
      <c r="N48" s="134"/>
      <c r="O48" s="137"/>
      <c r="P48" s="134"/>
      <c r="Q48" s="135"/>
      <c r="R48" s="134"/>
      <c r="S48" s="145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</row>
    <row r="49" spans="1:19" ht="15.95" customHeight="1">
      <c r="A49" s="26" t="s">
        <v>208</v>
      </c>
      <c r="S49" s="5"/>
    </row>
    <row r="50" spans="1:19" ht="15.95" customHeight="1">
      <c r="A50" s="26"/>
      <c r="S50" s="14"/>
    </row>
  </sheetData>
  <mergeCells count="36">
    <mergeCell ref="J6:K6"/>
    <mergeCell ref="L6:M6"/>
    <mergeCell ref="J25:J26"/>
    <mergeCell ref="K25:K26"/>
    <mergeCell ref="L25:L26"/>
    <mergeCell ref="M25:M26"/>
    <mergeCell ref="S25:S26"/>
    <mergeCell ref="A30:E31"/>
    <mergeCell ref="F30:G30"/>
    <mergeCell ref="H30:I30"/>
    <mergeCell ref="N30:O30"/>
    <mergeCell ref="P30:Q30"/>
    <mergeCell ref="R30:S30"/>
    <mergeCell ref="J30:K30"/>
    <mergeCell ref="L30:M30"/>
    <mergeCell ref="F6:G6"/>
    <mergeCell ref="H6:I6"/>
    <mergeCell ref="A32:A39"/>
    <mergeCell ref="A40:A44"/>
    <mergeCell ref="A45:A48"/>
    <mergeCell ref="N6:O6"/>
    <mergeCell ref="P6:Q6"/>
    <mergeCell ref="R6:S6"/>
    <mergeCell ref="A8:A18"/>
    <mergeCell ref="A19:A27"/>
    <mergeCell ref="E25:E26"/>
    <mergeCell ref="F25:F26"/>
    <mergeCell ref="G25:G26"/>
    <mergeCell ref="H25:H26"/>
    <mergeCell ref="I25:I26"/>
    <mergeCell ref="N25:N26"/>
    <mergeCell ref="O25:O26"/>
    <mergeCell ref="P25:P26"/>
    <mergeCell ref="Q25:Q26"/>
    <mergeCell ref="R25:R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1" firstPageNumber="3" orientation="landscape" useFirstPageNumber="1" horizontalDpi="4294967292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0" zoomScaleNormal="100" zoomScaleSheetLayoutView="80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77" t="s">
        <v>0</v>
      </c>
      <c r="B1" s="177"/>
      <c r="C1" s="232" t="s">
        <v>312</v>
      </c>
      <c r="D1" s="233"/>
    </row>
    <row r="3" spans="1:14" ht="15" customHeight="1">
      <c r="A3" s="44" t="s">
        <v>209</v>
      </c>
      <c r="B3" s="44"/>
      <c r="C3" s="44"/>
      <c r="D3" s="44"/>
      <c r="E3" s="44"/>
      <c r="F3" s="44"/>
      <c r="I3" s="44"/>
      <c r="J3" s="44"/>
    </row>
    <row r="4" spans="1:14" ht="15" customHeight="1">
      <c r="A4" s="44"/>
      <c r="B4" s="44"/>
      <c r="C4" s="44"/>
      <c r="D4" s="44"/>
      <c r="E4" s="44"/>
      <c r="F4" s="44"/>
      <c r="I4" s="44"/>
      <c r="J4" s="44"/>
    </row>
    <row r="5" spans="1:14" ht="15" customHeight="1">
      <c r="A5" s="234"/>
      <c r="B5" s="234" t="s">
        <v>285</v>
      </c>
      <c r="C5" s="234"/>
      <c r="D5" s="234"/>
      <c r="H5" s="45"/>
      <c r="L5" s="45"/>
      <c r="N5" s="45" t="s">
        <v>210</v>
      </c>
    </row>
    <row r="6" spans="1:14" ht="15" customHeight="1">
      <c r="A6" s="235"/>
      <c r="B6" s="236"/>
      <c r="C6" s="236"/>
      <c r="D6" s="236"/>
      <c r="E6" s="416" t="s">
        <v>313</v>
      </c>
      <c r="F6" s="417"/>
      <c r="G6" s="416" t="s">
        <v>314</v>
      </c>
      <c r="H6" s="417"/>
      <c r="I6" s="416" t="s">
        <v>315</v>
      </c>
      <c r="J6" s="417"/>
      <c r="K6" s="416" t="s">
        <v>316</v>
      </c>
      <c r="L6" s="417"/>
      <c r="M6" s="416"/>
      <c r="N6" s="417"/>
    </row>
    <row r="7" spans="1:14" ht="15" customHeight="1">
      <c r="A7" s="237"/>
      <c r="B7" s="238"/>
      <c r="C7" s="238"/>
      <c r="D7" s="238"/>
      <c r="E7" s="239" t="s">
        <v>284</v>
      </c>
      <c r="F7" s="34" t="s">
        <v>1</v>
      </c>
      <c r="G7" s="239" t="s">
        <v>284</v>
      </c>
      <c r="H7" s="34" t="s">
        <v>1</v>
      </c>
      <c r="I7" s="239" t="s">
        <v>284</v>
      </c>
      <c r="J7" s="34" t="s">
        <v>1</v>
      </c>
      <c r="K7" s="239" t="s">
        <v>284</v>
      </c>
      <c r="L7" s="34" t="s">
        <v>1</v>
      </c>
      <c r="M7" s="239" t="s">
        <v>284</v>
      </c>
      <c r="N7" s="276" t="s">
        <v>1</v>
      </c>
    </row>
    <row r="8" spans="1:14" ht="18" customHeight="1">
      <c r="A8" s="418" t="s">
        <v>211</v>
      </c>
      <c r="B8" s="240" t="s">
        <v>212</v>
      </c>
      <c r="C8" s="241"/>
      <c r="D8" s="241"/>
      <c r="E8" s="332">
        <v>1</v>
      </c>
      <c r="F8" s="243">
        <v>1</v>
      </c>
      <c r="G8" s="332">
        <v>16</v>
      </c>
      <c r="H8" s="336">
        <v>16</v>
      </c>
      <c r="I8" s="332">
        <v>25</v>
      </c>
      <c r="J8" s="243">
        <v>26</v>
      </c>
      <c r="K8" s="332">
        <v>388</v>
      </c>
      <c r="L8" s="243">
        <v>388</v>
      </c>
      <c r="M8" s="242"/>
      <c r="N8" s="243"/>
    </row>
    <row r="9" spans="1:14" ht="18" customHeight="1">
      <c r="A9" s="359"/>
      <c r="B9" s="418" t="s">
        <v>213</v>
      </c>
      <c r="C9" s="198" t="s">
        <v>214</v>
      </c>
      <c r="D9" s="199"/>
      <c r="E9" s="333">
        <v>30</v>
      </c>
      <c r="F9" s="245">
        <v>30</v>
      </c>
      <c r="G9" s="333">
        <v>100</v>
      </c>
      <c r="H9" s="337">
        <v>100</v>
      </c>
      <c r="I9" s="333">
        <v>68</v>
      </c>
      <c r="J9" s="245">
        <v>68</v>
      </c>
      <c r="K9" s="333">
        <v>33</v>
      </c>
      <c r="L9" s="245">
        <v>33</v>
      </c>
      <c r="M9" s="244"/>
      <c r="N9" s="245"/>
    </row>
    <row r="10" spans="1:14" ht="18" customHeight="1">
      <c r="A10" s="359"/>
      <c r="B10" s="359"/>
      <c r="C10" s="51" t="s">
        <v>215</v>
      </c>
      <c r="D10" s="52"/>
      <c r="E10" s="334">
        <v>30</v>
      </c>
      <c r="F10" s="247">
        <v>30</v>
      </c>
      <c r="G10" s="334">
        <v>53</v>
      </c>
      <c r="H10" s="338">
        <v>53</v>
      </c>
      <c r="I10" s="334">
        <v>39</v>
      </c>
      <c r="J10" s="247">
        <v>39</v>
      </c>
      <c r="K10" s="334">
        <v>17</v>
      </c>
      <c r="L10" s="247">
        <v>17</v>
      </c>
      <c r="M10" s="246"/>
      <c r="N10" s="247"/>
    </row>
    <row r="11" spans="1:14" ht="18" customHeight="1">
      <c r="A11" s="359"/>
      <c r="B11" s="359"/>
      <c r="C11" s="51" t="s">
        <v>216</v>
      </c>
      <c r="D11" s="52"/>
      <c r="E11" s="313" t="s">
        <v>317</v>
      </c>
      <c r="F11" s="247">
        <v>0</v>
      </c>
      <c r="G11" s="313" t="s">
        <v>317</v>
      </c>
      <c r="H11" s="338">
        <v>0</v>
      </c>
      <c r="I11" s="313" t="s">
        <v>317</v>
      </c>
      <c r="J11" s="247">
        <v>0</v>
      </c>
      <c r="K11" s="313">
        <v>0</v>
      </c>
      <c r="L11" s="247">
        <v>0</v>
      </c>
      <c r="M11" s="246"/>
      <c r="N11" s="247"/>
    </row>
    <row r="12" spans="1:14" ht="18" customHeight="1">
      <c r="A12" s="359"/>
      <c r="B12" s="359"/>
      <c r="C12" s="51" t="s">
        <v>217</v>
      </c>
      <c r="D12" s="52"/>
      <c r="E12" s="313" t="s">
        <v>317</v>
      </c>
      <c r="F12" s="247">
        <v>0</v>
      </c>
      <c r="G12" s="313">
        <v>47</v>
      </c>
      <c r="H12" s="338">
        <v>47</v>
      </c>
      <c r="I12" s="334">
        <v>20</v>
      </c>
      <c r="J12" s="247">
        <v>21</v>
      </c>
      <c r="K12" s="334">
        <v>16</v>
      </c>
      <c r="L12" s="247">
        <v>16</v>
      </c>
      <c r="M12" s="246"/>
      <c r="N12" s="247"/>
    </row>
    <row r="13" spans="1:14" ht="18" customHeight="1">
      <c r="A13" s="359"/>
      <c r="B13" s="359"/>
      <c r="C13" s="51" t="s">
        <v>218</v>
      </c>
      <c r="D13" s="52"/>
      <c r="E13" s="313" t="s">
        <v>317</v>
      </c>
      <c r="F13" s="247">
        <v>0</v>
      </c>
      <c r="G13" s="313" t="s">
        <v>317</v>
      </c>
      <c r="H13" s="338">
        <v>0</v>
      </c>
      <c r="I13" s="313" t="s">
        <v>317</v>
      </c>
      <c r="J13" s="343">
        <v>0</v>
      </c>
      <c r="K13" s="313">
        <v>0</v>
      </c>
      <c r="L13" s="247">
        <v>0</v>
      </c>
      <c r="M13" s="246"/>
      <c r="N13" s="247"/>
    </row>
    <row r="14" spans="1:14" ht="18" customHeight="1">
      <c r="A14" s="360"/>
      <c r="B14" s="360"/>
      <c r="C14" s="58" t="s">
        <v>79</v>
      </c>
      <c r="D14" s="36"/>
      <c r="E14" s="421" t="s">
        <v>318</v>
      </c>
      <c r="F14" s="249">
        <v>0</v>
      </c>
      <c r="G14" s="421" t="s">
        <v>318</v>
      </c>
      <c r="H14" s="339">
        <v>0</v>
      </c>
      <c r="I14" s="335">
        <v>9</v>
      </c>
      <c r="J14" s="249">
        <v>8</v>
      </c>
      <c r="K14" s="421">
        <v>0</v>
      </c>
      <c r="L14" s="249">
        <v>0</v>
      </c>
      <c r="M14" s="248"/>
      <c r="N14" s="249"/>
    </row>
    <row r="15" spans="1:14" ht="18" customHeight="1">
      <c r="A15" s="358" t="s">
        <v>219</v>
      </c>
      <c r="B15" s="418" t="s">
        <v>220</v>
      </c>
      <c r="C15" s="198" t="s">
        <v>221</v>
      </c>
      <c r="D15" s="199"/>
      <c r="E15" s="160">
        <v>10800</v>
      </c>
      <c r="F15" s="146">
        <v>10870</v>
      </c>
      <c r="G15" s="160">
        <v>24</v>
      </c>
      <c r="H15" s="340">
        <v>52</v>
      </c>
      <c r="I15" s="160">
        <v>38</v>
      </c>
      <c r="J15" s="146">
        <v>36</v>
      </c>
      <c r="K15" s="160">
        <v>47</v>
      </c>
      <c r="L15" s="146">
        <v>44</v>
      </c>
      <c r="M15" s="250"/>
      <c r="N15" s="146"/>
    </row>
    <row r="16" spans="1:14" ht="18" customHeight="1">
      <c r="A16" s="359"/>
      <c r="B16" s="359"/>
      <c r="C16" s="51" t="s">
        <v>222</v>
      </c>
      <c r="D16" s="52"/>
      <c r="E16" s="153">
        <v>0</v>
      </c>
      <c r="F16" s="144">
        <v>1</v>
      </c>
      <c r="G16" s="153">
        <v>804</v>
      </c>
      <c r="H16" s="341">
        <v>846</v>
      </c>
      <c r="I16" s="153">
        <v>2</v>
      </c>
      <c r="J16" s="144">
        <v>3</v>
      </c>
      <c r="K16" s="153">
        <v>17</v>
      </c>
      <c r="L16" s="144">
        <v>17</v>
      </c>
      <c r="M16" s="114"/>
      <c r="N16" s="144"/>
    </row>
    <row r="17" spans="1:15" ht="18" customHeight="1">
      <c r="A17" s="359"/>
      <c r="B17" s="359"/>
      <c r="C17" s="51" t="s">
        <v>223</v>
      </c>
      <c r="D17" s="52"/>
      <c r="E17" s="153">
        <v>0</v>
      </c>
      <c r="F17" s="144">
        <v>0</v>
      </c>
      <c r="G17" s="153">
        <v>0</v>
      </c>
      <c r="H17" s="341">
        <v>0</v>
      </c>
      <c r="I17" s="153">
        <v>0</v>
      </c>
      <c r="J17" s="144">
        <v>0</v>
      </c>
      <c r="K17" s="313">
        <v>0</v>
      </c>
      <c r="L17" s="144">
        <v>0</v>
      </c>
      <c r="M17" s="114"/>
      <c r="N17" s="144"/>
    </row>
    <row r="18" spans="1:15" ht="18" customHeight="1">
      <c r="A18" s="359"/>
      <c r="B18" s="360"/>
      <c r="C18" s="58" t="s">
        <v>224</v>
      </c>
      <c r="D18" s="36"/>
      <c r="E18" s="157">
        <f>SUM(E15:E17)</f>
        <v>10800</v>
      </c>
      <c r="F18" s="145">
        <f t="shared" ref="F18" si="0">SUM(F15:F17)</f>
        <v>10871</v>
      </c>
      <c r="G18" s="157">
        <f>SUM(G15:G17)</f>
        <v>828</v>
      </c>
      <c r="H18" s="136">
        <f t="shared" ref="H18" si="1">SUM(H15:H17)</f>
        <v>898</v>
      </c>
      <c r="I18" s="157">
        <f>SUM(I15:I17)</f>
        <v>40</v>
      </c>
      <c r="J18" s="145">
        <f t="shared" ref="J18" si="2">SUM(J15:J17)</f>
        <v>39</v>
      </c>
      <c r="K18" s="157">
        <f>SUM(K15:K17)</f>
        <v>64</v>
      </c>
      <c r="L18" s="145">
        <f t="shared" ref="L18" si="3">SUM(L15:L17)</f>
        <v>61</v>
      </c>
      <c r="M18" s="157"/>
      <c r="N18" s="252"/>
    </row>
    <row r="19" spans="1:15" ht="18" customHeight="1">
      <c r="A19" s="359"/>
      <c r="B19" s="418" t="s">
        <v>225</v>
      </c>
      <c r="C19" s="198" t="s">
        <v>226</v>
      </c>
      <c r="D19" s="199"/>
      <c r="E19" s="160">
        <v>8242</v>
      </c>
      <c r="F19" s="146">
        <v>8294</v>
      </c>
      <c r="G19" s="160">
        <v>118</v>
      </c>
      <c r="H19" s="251">
        <v>115</v>
      </c>
      <c r="I19" s="160">
        <v>3</v>
      </c>
      <c r="J19" s="146">
        <v>3</v>
      </c>
      <c r="K19" s="160">
        <v>6</v>
      </c>
      <c r="L19" s="146">
        <v>6</v>
      </c>
      <c r="M19" s="160"/>
      <c r="N19" s="146"/>
    </row>
    <row r="20" spans="1:15" ht="18" customHeight="1">
      <c r="A20" s="359"/>
      <c r="B20" s="359"/>
      <c r="C20" s="51" t="s">
        <v>227</v>
      </c>
      <c r="D20" s="52"/>
      <c r="E20" s="153">
        <v>375</v>
      </c>
      <c r="F20" s="144">
        <v>435</v>
      </c>
      <c r="G20" s="153">
        <v>1036</v>
      </c>
      <c r="H20" s="116">
        <v>1022</v>
      </c>
      <c r="I20" s="153">
        <v>0</v>
      </c>
      <c r="J20" s="144">
        <v>0</v>
      </c>
      <c r="K20" s="153">
        <v>4</v>
      </c>
      <c r="L20" s="144">
        <v>4</v>
      </c>
      <c r="M20" s="153"/>
      <c r="N20" s="144"/>
    </row>
    <row r="21" spans="1:15" s="257" customFormat="1" ht="18" customHeight="1">
      <c r="A21" s="359"/>
      <c r="B21" s="359"/>
      <c r="C21" s="253" t="s">
        <v>228</v>
      </c>
      <c r="D21" s="254"/>
      <c r="E21" s="255">
        <v>0</v>
      </c>
      <c r="F21" s="256">
        <v>0</v>
      </c>
      <c r="G21" s="255">
        <v>0</v>
      </c>
      <c r="H21" s="342">
        <v>0</v>
      </c>
      <c r="I21" s="255">
        <v>0</v>
      </c>
      <c r="J21" s="256">
        <v>0</v>
      </c>
      <c r="K21" s="422">
        <v>0</v>
      </c>
      <c r="L21" s="256">
        <v>0</v>
      </c>
      <c r="M21" s="255"/>
      <c r="N21" s="256"/>
    </row>
    <row r="22" spans="1:15" ht="18" customHeight="1">
      <c r="A22" s="359"/>
      <c r="B22" s="360"/>
      <c r="C22" s="6" t="s">
        <v>229</v>
      </c>
      <c r="D22" s="7"/>
      <c r="E22" s="157">
        <f>SUM(E19:E21)</f>
        <v>8617</v>
      </c>
      <c r="F22" s="145">
        <f t="shared" ref="F22" si="4">SUM(F19:F21)</f>
        <v>8729</v>
      </c>
      <c r="G22" s="157">
        <f>SUM(G19:G21)</f>
        <v>1154</v>
      </c>
      <c r="H22" s="136">
        <f t="shared" ref="H22" si="5">SUM(H19:H21)</f>
        <v>1137</v>
      </c>
      <c r="I22" s="157">
        <f>SUM(I19:I21)</f>
        <v>3</v>
      </c>
      <c r="J22" s="145">
        <f t="shared" ref="J22" si="6">SUM(J19:J21)</f>
        <v>3</v>
      </c>
      <c r="K22" s="157">
        <f>SUM(K19:K21)</f>
        <v>10</v>
      </c>
      <c r="L22" s="145">
        <f t="shared" ref="L22" si="7">SUM(L19:L21)</f>
        <v>10</v>
      </c>
      <c r="M22" s="157"/>
      <c r="N22" s="145"/>
    </row>
    <row r="23" spans="1:15" ht="18" customHeight="1">
      <c r="A23" s="359"/>
      <c r="B23" s="418" t="s">
        <v>230</v>
      </c>
      <c r="C23" s="198" t="s">
        <v>231</v>
      </c>
      <c r="D23" s="199"/>
      <c r="E23" s="160">
        <v>30</v>
      </c>
      <c r="F23" s="146">
        <v>30</v>
      </c>
      <c r="G23" s="160">
        <v>100</v>
      </c>
      <c r="H23" s="251">
        <v>100</v>
      </c>
      <c r="I23" s="160">
        <v>68</v>
      </c>
      <c r="J23" s="146">
        <v>68</v>
      </c>
      <c r="K23" s="160">
        <v>33</v>
      </c>
      <c r="L23" s="146">
        <v>33</v>
      </c>
      <c r="M23" s="160"/>
      <c r="N23" s="146"/>
    </row>
    <row r="24" spans="1:15" ht="18" customHeight="1">
      <c r="A24" s="359"/>
      <c r="B24" s="359"/>
      <c r="C24" s="51" t="s">
        <v>232</v>
      </c>
      <c r="D24" s="52"/>
      <c r="E24" s="153">
        <v>0</v>
      </c>
      <c r="F24" s="144">
        <v>0</v>
      </c>
      <c r="G24" s="153">
        <v>-426</v>
      </c>
      <c r="H24" s="116">
        <v>-339</v>
      </c>
      <c r="I24" s="153">
        <v>-28</v>
      </c>
      <c r="J24" s="144">
        <v>-30</v>
      </c>
      <c r="K24" s="153">
        <v>21</v>
      </c>
      <c r="L24" s="144">
        <v>18</v>
      </c>
      <c r="M24" s="153"/>
      <c r="N24" s="144"/>
    </row>
    <row r="25" spans="1:15" ht="18" customHeight="1">
      <c r="A25" s="359"/>
      <c r="B25" s="359"/>
      <c r="C25" s="51" t="s">
        <v>233</v>
      </c>
      <c r="D25" s="52"/>
      <c r="E25" s="153">
        <v>2153</v>
      </c>
      <c r="F25" s="144">
        <v>2112</v>
      </c>
      <c r="G25" s="153">
        <v>0</v>
      </c>
      <c r="H25" s="116">
        <v>0</v>
      </c>
      <c r="I25" s="153">
        <v>-3</v>
      </c>
      <c r="J25" s="144">
        <v>-2</v>
      </c>
      <c r="K25" s="153">
        <v>0</v>
      </c>
      <c r="L25" s="144">
        <v>0</v>
      </c>
      <c r="M25" s="153"/>
      <c r="N25" s="144"/>
    </row>
    <row r="26" spans="1:15" ht="18" customHeight="1">
      <c r="A26" s="359"/>
      <c r="B26" s="360"/>
      <c r="C26" s="56" t="s">
        <v>234</v>
      </c>
      <c r="D26" s="57"/>
      <c r="E26" s="258">
        <f>SUM(E23:E25)</f>
        <v>2183</v>
      </c>
      <c r="F26" s="252">
        <f t="shared" ref="F26" si="8">SUM(F23:F25)</f>
        <v>2142</v>
      </c>
      <c r="G26" s="258">
        <f>SUM(G23:G25)</f>
        <v>-326</v>
      </c>
      <c r="H26" s="263">
        <f t="shared" ref="H26" si="9">SUM(H23:H25)</f>
        <v>-239</v>
      </c>
      <c r="I26" s="423">
        <f>SUM(I23:I25)</f>
        <v>37</v>
      </c>
      <c r="J26" s="252">
        <f t="shared" ref="J26" si="10">SUM(J23:J25)</f>
        <v>36</v>
      </c>
      <c r="K26" s="258">
        <f>SUM(K23:K25)</f>
        <v>54</v>
      </c>
      <c r="L26" s="252">
        <f t="shared" ref="L26" si="11">SUM(L23:L25)</f>
        <v>51</v>
      </c>
      <c r="M26" s="258"/>
      <c r="N26" s="145"/>
    </row>
    <row r="27" spans="1:15" ht="18" customHeight="1">
      <c r="A27" s="360"/>
      <c r="B27" s="58" t="s">
        <v>235</v>
      </c>
      <c r="C27" s="36"/>
      <c r="D27" s="36"/>
      <c r="E27" s="259">
        <f t="shared" ref="E27:F27" si="12">E22+E26</f>
        <v>10800</v>
      </c>
      <c r="F27" s="145">
        <f t="shared" si="12"/>
        <v>10871</v>
      </c>
      <c r="G27" s="157">
        <f t="shared" ref="G27:H27" si="13">G22+G26</f>
        <v>828</v>
      </c>
      <c r="H27" s="136">
        <f t="shared" si="13"/>
        <v>898</v>
      </c>
      <c r="I27" s="259">
        <f t="shared" ref="I27:J27" si="14">I22+I26</f>
        <v>40</v>
      </c>
      <c r="J27" s="145">
        <f t="shared" si="14"/>
        <v>39</v>
      </c>
      <c r="K27" s="145">
        <f>K22+K26</f>
        <v>64</v>
      </c>
      <c r="L27" s="145">
        <f>L22+L26</f>
        <v>61</v>
      </c>
      <c r="M27" s="157"/>
      <c r="N27" s="145"/>
    </row>
    <row r="28" spans="1:15" ht="18" customHeight="1">
      <c r="A28" s="418" t="s">
        <v>236</v>
      </c>
      <c r="B28" s="418" t="s">
        <v>237</v>
      </c>
      <c r="C28" s="198" t="s">
        <v>238</v>
      </c>
      <c r="D28" s="260" t="s">
        <v>37</v>
      </c>
      <c r="E28" s="160">
        <v>366</v>
      </c>
      <c r="F28" s="146">
        <v>975</v>
      </c>
      <c r="G28" s="160">
        <v>134</v>
      </c>
      <c r="H28" s="251">
        <v>143</v>
      </c>
      <c r="I28" s="160">
        <v>40</v>
      </c>
      <c r="J28" s="146">
        <v>41</v>
      </c>
      <c r="K28" s="160">
        <v>104</v>
      </c>
      <c r="L28" s="146">
        <v>100</v>
      </c>
      <c r="M28" s="160"/>
      <c r="N28" s="146"/>
    </row>
    <row r="29" spans="1:15" ht="18" customHeight="1">
      <c r="A29" s="359"/>
      <c r="B29" s="359"/>
      <c r="C29" s="51" t="s">
        <v>239</v>
      </c>
      <c r="D29" s="261" t="s">
        <v>38</v>
      </c>
      <c r="E29" s="153">
        <v>323</v>
      </c>
      <c r="F29" s="144">
        <v>921</v>
      </c>
      <c r="G29" s="153">
        <v>0</v>
      </c>
      <c r="H29" s="116">
        <v>0</v>
      </c>
      <c r="I29" s="153">
        <v>24</v>
      </c>
      <c r="J29" s="144">
        <v>24</v>
      </c>
      <c r="K29" s="153">
        <v>63</v>
      </c>
      <c r="L29" s="144">
        <v>61</v>
      </c>
      <c r="M29" s="153"/>
      <c r="N29" s="144"/>
    </row>
    <row r="30" spans="1:15" ht="18" customHeight="1">
      <c r="A30" s="359"/>
      <c r="B30" s="359"/>
      <c r="C30" s="51" t="s">
        <v>240</v>
      </c>
      <c r="D30" s="261" t="s">
        <v>241</v>
      </c>
      <c r="E30" s="153">
        <v>1</v>
      </c>
      <c r="F30" s="144">
        <v>1</v>
      </c>
      <c r="G30" s="153">
        <v>204</v>
      </c>
      <c r="H30" s="116">
        <v>217</v>
      </c>
      <c r="I30" s="153">
        <v>18</v>
      </c>
      <c r="J30" s="144">
        <v>16</v>
      </c>
      <c r="K30" s="153">
        <v>38</v>
      </c>
      <c r="L30" s="144">
        <v>37</v>
      </c>
      <c r="M30" s="153"/>
      <c r="N30" s="144"/>
    </row>
    <row r="31" spans="1:15" ht="18" customHeight="1">
      <c r="A31" s="359"/>
      <c r="B31" s="359"/>
      <c r="C31" s="6" t="s">
        <v>242</v>
      </c>
      <c r="D31" s="262" t="s">
        <v>243</v>
      </c>
      <c r="E31" s="157">
        <f t="shared" ref="E31:N31" si="15">E28-E29-E30</f>
        <v>42</v>
      </c>
      <c r="F31" s="145">
        <f t="shared" si="15"/>
        <v>53</v>
      </c>
      <c r="G31" s="157">
        <f t="shared" si="15"/>
        <v>-70</v>
      </c>
      <c r="H31" s="136">
        <f t="shared" si="15"/>
        <v>-74</v>
      </c>
      <c r="I31" s="157">
        <f t="shared" si="15"/>
        <v>-2</v>
      </c>
      <c r="J31" s="145">
        <f t="shared" si="15"/>
        <v>1</v>
      </c>
      <c r="K31" s="157">
        <f t="shared" si="15"/>
        <v>3</v>
      </c>
      <c r="L31" s="145">
        <f t="shared" si="15"/>
        <v>2</v>
      </c>
      <c r="M31" s="157">
        <f t="shared" si="15"/>
        <v>0</v>
      </c>
      <c r="N31" s="252">
        <f t="shared" si="15"/>
        <v>0</v>
      </c>
      <c r="O31" s="8"/>
    </row>
    <row r="32" spans="1:15" ht="18" customHeight="1">
      <c r="A32" s="359"/>
      <c r="B32" s="359"/>
      <c r="C32" s="198" t="s">
        <v>244</v>
      </c>
      <c r="D32" s="260" t="s">
        <v>245</v>
      </c>
      <c r="E32" s="160">
        <v>0</v>
      </c>
      <c r="F32" s="146">
        <v>0</v>
      </c>
      <c r="G32" s="160">
        <v>0</v>
      </c>
      <c r="H32" s="251">
        <v>0</v>
      </c>
      <c r="I32" s="160">
        <v>4</v>
      </c>
      <c r="J32" s="146">
        <v>0</v>
      </c>
      <c r="K32" s="160">
        <v>0</v>
      </c>
      <c r="L32" s="146">
        <v>0</v>
      </c>
      <c r="M32" s="160"/>
      <c r="N32" s="146"/>
    </row>
    <row r="33" spans="1:14" ht="18" customHeight="1">
      <c r="A33" s="359"/>
      <c r="B33" s="359"/>
      <c r="C33" s="51" t="s">
        <v>246</v>
      </c>
      <c r="D33" s="261" t="s">
        <v>247</v>
      </c>
      <c r="E33" s="153">
        <v>2</v>
      </c>
      <c r="F33" s="144">
        <v>2</v>
      </c>
      <c r="G33" s="153">
        <v>0</v>
      </c>
      <c r="H33" s="116">
        <v>0</v>
      </c>
      <c r="I33" s="153">
        <v>0</v>
      </c>
      <c r="J33" s="144">
        <v>0</v>
      </c>
      <c r="K33" s="153">
        <v>0</v>
      </c>
      <c r="L33" s="144">
        <v>0</v>
      </c>
      <c r="M33" s="153"/>
      <c r="N33" s="144"/>
    </row>
    <row r="34" spans="1:14" ht="18" customHeight="1">
      <c r="A34" s="359"/>
      <c r="B34" s="360"/>
      <c r="C34" s="6" t="s">
        <v>248</v>
      </c>
      <c r="D34" s="262" t="s">
        <v>249</v>
      </c>
      <c r="E34" s="157">
        <f t="shared" ref="E34:N34" si="16">E31+E32-E33</f>
        <v>40</v>
      </c>
      <c r="F34" s="145">
        <f t="shared" si="16"/>
        <v>51</v>
      </c>
      <c r="G34" s="157">
        <f t="shared" si="16"/>
        <v>-70</v>
      </c>
      <c r="H34" s="136">
        <f t="shared" si="16"/>
        <v>-74</v>
      </c>
      <c r="I34" s="157">
        <f t="shared" si="16"/>
        <v>2</v>
      </c>
      <c r="J34" s="145">
        <f t="shared" si="16"/>
        <v>1</v>
      </c>
      <c r="K34" s="157">
        <f t="shared" si="16"/>
        <v>3</v>
      </c>
      <c r="L34" s="145">
        <f t="shared" si="16"/>
        <v>2</v>
      </c>
      <c r="M34" s="157">
        <f t="shared" si="16"/>
        <v>0</v>
      </c>
      <c r="N34" s="145">
        <f t="shared" si="16"/>
        <v>0</v>
      </c>
    </row>
    <row r="35" spans="1:14" ht="18" customHeight="1">
      <c r="A35" s="359"/>
      <c r="B35" s="418" t="s">
        <v>250</v>
      </c>
      <c r="C35" s="198" t="s">
        <v>251</v>
      </c>
      <c r="D35" s="260" t="s">
        <v>252</v>
      </c>
      <c r="E35" s="160">
        <v>0</v>
      </c>
      <c r="F35" s="146">
        <v>0</v>
      </c>
      <c r="G35" s="160">
        <v>0</v>
      </c>
      <c r="H35" s="251">
        <v>0</v>
      </c>
      <c r="I35" s="160">
        <v>0</v>
      </c>
      <c r="J35" s="146">
        <v>0</v>
      </c>
      <c r="K35" s="160">
        <v>0</v>
      </c>
      <c r="L35" s="146">
        <v>0</v>
      </c>
      <c r="M35" s="160"/>
      <c r="N35" s="146"/>
    </row>
    <row r="36" spans="1:14" ht="18" customHeight="1">
      <c r="A36" s="359"/>
      <c r="B36" s="359"/>
      <c r="C36" s="51" t="s">
        <v>253</v>
      </c>
      <c r="D36" s="261" t="s">
        <v>254</v>
      </c>
      <c r="E36" s="153">
        <v>0</v>
      </c>
      <c r="F36" s="144">
        <v>0</v>
      </c>
      <c r="G36" s="153">
        <v>0</v>
      </c>
      <c r="H36" s="116">
        <v>0</v>
      </c>
      <c r="I36" s="153">
        <v>0</v>
      </c>
      <c r="J36" s="144">
        <v>0</v>
      </c>
      <c r="K36" s="153">
        <v>0</v>
      </c>
      <c r="L36" s="144">
        <v>0</v>
      </c>
      <c r="M36" s="153"/>
      <c r="N36" s="144"/>
    </row>
    <row r="37" spans="1:14" ht="18" customHeight="1">
      <c r="A37" s="359"/>
      <c r="B37" s="359"/>
      <c r="C37" s="51" t="s">
        <v>255</v>
      </c>
      <c r="D37" s="261" t="s">
        <v>256</v>
      </c>
      <c r="E37" s="153">
        <f t="shared" ref="E37:N37" si="17">E34+E35-E36</f>
        <v>40</v>
      </c>
      <c r="F37" s="144">
        <f t="shared" si="17"/>
        <v>51</v>
      </c>
      <c r="G37" s="153">
        <f t="shared" si="17"/>
        <v>-70</v>
      </c>
      <c r="H37" s="116">
        <f t="shared" si="17"/>
        <v>-74</v>
      </c>
      <c r="I37" s="153">
        <f t="shared" si="17"/>
        <v>2</v>
      </c>
      <c r="J37" s="144">
        <f t="shared" si="17"/>
        <v>1</v>
      </c>
      <c r="K37" s="153">
        <f t="shared" si="17"/>
        <v>3</v>
      </c>
      <c r="L37" s="144">
        <f t="shared" si="17"/>
        <v>2</v>
      </c>
      <c r="M37" s="153">
        <f t="shared" si="17"/>
        <v>0</v>
      </c>
      <c r="N37" s="144">
        <f t="shared" si="17"/>
        <v>0</v>
      </c>
    </row>
    <row r="38" spans="1:14" ht="18" customHeight="1">
      <c r="A38" s="359"/>
      <c r="B38" s="359"/>
      <c r="C38" s="51" t="s">
        <v>257</v>
      </c>
      <c r="D38" s="261" t="s">
        <v>258</v>
      </c>
      <c r="E38" s="153">
        <v>0</v>
      </c>
      <c r="F38" s="144">
        <v>0</v>
      </c>
      <c r="G38" s="153">
        <v>0</v>
      </c>
      <c r="H38" s="116">
        <v>0</v>
      </c>
      <c r="I38" s="153">
        <v>0</v>
      </c>
      <c r="J38" s="144">
        <v>0</v>
      </c>
      <c r="K38" s="153">
        <v>0</v>
      </c>
      <c r="L38" s="144">
        <v>0</v>
      </c>
      <c r="M38" s="153"/>
      <c r="N38" s="144"/>
    </row>
    <row r="39" spans="1:14" ht="18" customHeight="1">
      <c r="A39" s="359"/>
      <c r="B39" s="359"/>
      <c r="C39" s="51" t="s">
        <v>259</v>
      </c>
      <c r="D39" s="261" t="s">
        <v>260</v>
      </c>
      <c r="E39" s="153">
        <v>0</v>
      </c>
      <c r="F39" s="144">
        <v>0</v>
      </c>
      <c r="G39" s="153">
        <v>0</v>
      </c>
      <c r="H39" s="116">
        <v>0</v>
      </c>
      <c r="I39" s="153">
        <v>0</v>
      </c>
      <c r="J39" s="144">
        <v>0</v>
      </c>
      <c r="K39" s="153">
        <v>0</v>
      </c>
      <c r="L39" s="144">
        <v>0</v>
      </c>
      <c r="M39" s="153"/>
      <c r="N39" s="144"/>
    </row>
    <row r="40" spans="1:14" ht="18" customHeight="1">
      <c r="A40" s="359"/>
      <c r="B40" s="359"/>
      <c r="C40" s="51" t="s">
        <v>261</v>
      </c>
      <c r="D40" s="261" t="s">
        <v>262</v>
      </c>
      <c r="E40" s="153">
        <v>0</v>
      </c>
      <c r="F40" s="144">
        <v>0</v>
      </c>
      <c r="G40" s="153">
        <v>17</v>
      </c>
      <c r="H40" s="116">
        <v>-22</v>
      </c>
      <c r="I40" s="153">
        <v>0</v>
      </c>
      <c r="J40" s="144">
        <v>0</v>
      </c>
      <c r="K40" s="153">
        <v>1</v>
      </c>
      <c r="L40" s="144">
        <v>0</v>
      </c>
      <c r="M40" s="153"/>
      <c r="N40" s="144"/>
    </row>
    <row r="41" spans="1:14" ht="18" customHeight="1">
      <c r="A41" s="359"/>
      <c r="B41" s="359"/>
      <c r="C41" s="210" t="s">
        <v>263</v>
      </c>
      <c r="D41" s="261" t="s">
        <v>264</v>
      </c>
      <c r="E41" s="153">
        <f t="shared" ref="E41:N41" si="18">E34+E35-E36-E40</f>
        <v>40</v>
      </c>
      <c r="F41" s="144">
        <f t="shared" si="18"/>
        <v>51</v>
      </c>
      <c r="G41" s="153">
        <f t="shared" si="18"/>
        <v>-87</v>
      </c>
      <c r="H41" s="116">
        <f t="shared" si="18"/>
        <v>-52</v>
      </c>
      <c r="I41" s="153">
        <f t="shared" si="18"/>
        <v>2</v>
      </c>
      <c r="J41" s="144">
        <f t="shared" si="18"/>
        <v>1</v>
      </c>
      <c r="K41" s="153">
        <f t="shared" si="18"/>
        <v>2</v>
      </c>
      <c r="L41" s="144">
        <f t="shared" si="18"/>
        <v>2</v>
      </c>
      <c r="M41" s="153">
        <f t="shared" si="18"/>
        <v>0</v>
      </c>
      <c r="N41" s="144">
        <f t="shared" si="18"/>
        <v>0</v>
      </c>
    </row>
    <row r="42" spans="1:14" ht="18" customHeight="1">
      <c r="A42" s="359"/>
      <c r="B42" s="359"/>
      <c r="C42" s="419" t="s">
        <v>265</v>
      </c>
      <c r="D42" s="420"/>
      <c r="E42" s="153">
        <f t="shared" ref="E42:N42" si="19">E37+E38-E39-E40</f>
        <v>40</v>
      </c>
      <c r="F42" s="144">
        <f t="shared" si="19"/>
        <v>51</v>
      </c>
      <c r="G42" s="153">
        <f t="shared" si="19"/>
        <v>-87</v>
      </c>
      <c r="H42" s="341">
        <f t="shared" si="19"/>
        <v>-52</v>
      </c>
      <c r="I42" s="153">
        <f t="shared" si="19"/>
        <v>2</v>
      </c>
      <c r="J42" s="144">
        <f t="shared" si="19"/>
        <v>1</v>
      </c>
      <c r="K42" s="153">
        <f t="shared" si="19"/>
        <v>2</v>
      </c>
      <c r="L42" s="144">
        <f t="shared" si="19"/>
        <v>2</v>
      </c>
      <c r="M42" s="114">
        <f t="shared" si="19"/>
        <v>0</v>
      </c>
      <c r="N42" s="144">
        <f t="shared" si="19"/>
        <v>0</v>
      </c>
    </row>
    <row r="43" spans="1:14" ht="18" customHeight="1">
      <c r="A43" s="359"/>
      <c r="B43" s="359"/>
      <c r="C43" s="51" t="s">
        <v>266</v>
      </c>
      <c r="D43" s="261" t="s">
        <v>267</v>
      </c>
      <c r="E43" s="153">
        <v>2111</v>
      </c>
      <c r="F43" s="144">
        <v>2060</v>
      </c>
      <c r="G43" s="153">
        <v>-339</v>
      </c>
      <c r="H43" s="116">
        <v>-287</v>
      </c>
      <c r="I43" s="153">
        <v>-30</v>
      </c>
      <c r="J43" s="144">
        <v>-31</v>
      </c>
      <c r="K43" s="153">
        <v>18</v>
      </c>
      <c r="L43" s="144">
        <v>16</v>
      </c>
      <c r="M43" s="153"/>
      <c r="N43" s="144"/>
    </row>
    <row r="44" spans="1:14" ht="18" customHeight="1">
      <c r="A44" s="360"/>
      <c r="B44" s="360"/>
      <c r="C44" s="6" t="s">
        <v>268</v>
      </c>
      <c r="D44" s="107" t="s">
        <v>269</v>
      </c>
      <c r="E44" s="157">
        <f t="shared" ref="E44:N44" si="20">E41+E43</f>
        <v>2151</v>
      </c>
      <c r="F44" s="145">
        <f t="shared" si="20"/>
        <v>2111</v>
      </c>
      <c r="G44" s="157">
        <f t="shared" si="20"/>
        <v>-426</v>
      </c>
      <c r="H44" s="136">
        <f t="shared" si="20"/>
        <v>-339</v>
      </c>
      <c r="I44" s="157">
        <f t="shared" si="20"/>
        <v>-28</v>
      </c>
      <c r="J44" s="145">
        <f t="shared" si="20"/>
        <v>-30</v>
      </c>
      <c r="K44" s="157">
        <f t="shared" si="20"/>
        <v>20</v>
      </c>
      <c r="L44" s="145">
        <f t="shared" si="20"/>
        <v>18</v>
      </c>
      <c r="M44" s="157">
        <f t="shared" si="20"/>
        <v>0</v>
      </c>
      <c r="N44" s="145">
        <f t="shared" si="20"/>
        <v>0</v>
      </c>
    </row>
    <row r="45" spans="1:14" ht="14.1" customHeight="1">
      <c r="A45" s="26" t="s">
        <v>270</v>
      </c>
    </row>
    <row r="46" spans="1:14" ht="14.1" customHeight="1">
      <c r="A46" s="26" t="s">
        <v>271</v>
      </c>
    </row>
    <row r="47" spans="1:14">
      <c r="A47" s="264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2020-09-02T02:10:52Z</dcterms:modified>
</cp:coreProperties>
</file>