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5" yWindow="-15" windowWidth="20520" windowHeight="3825" activeTab="4"/>
  </bookViews>
  <sheets>
    <sheet name="1.普通会計予算" sheetId="2" r:id="rId1"/>
    <sheet name="2.公営企業会計予算" sheetId="6" r:id="rId2"/>
    <sheet name="3.(1)普通会計決算" sheetId="7" r:id="rId3"/>
    <sheet name="3.(2)財政指標等" sheetId="8" r:id="rId4"/>
    <sheet name="4.公営企業会計決算" sheetId="9" r:id="rId5"/>
    <sheet name="5.三セク決算" sheetId="10" r:id="rId6"/>
  </sheets>
  <externalReferences>
    <externalReference r:id="rId7"/>
    <externalReference r:id="rId8"/>
    <externalReference r:id="rId9"/>
  </externalReferences>
  <definedNames>
    <definedName name="_xlnm.Print_Area" localSheetId="0">'1.普通会計予算'!$A$1:$J$42</definedName>
    <definedName name="_xlnm.Print_Area" localSheetId="1">'2.公営企業会計予算'!$A$1:$O$50</definedName>
    <definedName name="_xlnm.Print_Area" localSheetId="2">'3.(1)普通会計決算'!$A$1:$J$42</definedName>
    <definedName name="_xlnm.Print_Area" localSheetId="3">'3.(2)財政指標等'!$A$1:$J$35</definedName>
    <definedName name="_xlnm.Print_Area" localSheetId="4">'4.公営企業会計決算'!$A$1:$O$49</definedName>
    <definedName name="_xlnm.Print_Area" localSheetId="5">'5.三セク決算'!$A$1:$N$46</definedName>
    <definedName name="_xlnm.Print_Titles" localSheetId="1">'2.公営企業会計予算'!$1:$4</definedName>
    <definedName name="_xlnm.Print_Titles" localSheetId="4">'4.公営企業会計決算'!$1:$4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4" i="9" l="1"/>
  <c r="N44" i="9"/>
  <c r="M44" i="9"/>
  <c r="L44" i="9"/>
  <c r="K44" i="9"/>
  <c r="J44" i="9"/>
  <c r="I44" i="9"/>
  <c r="H44" i="9"/>
  <c r="G44" i="9"/>
  <c r="F44" i="9"/>
  <c r="O39" i="9"/>
  <c r="N39" i="9"/>
  <c r="M39" i="9"/>
  <c r="M45" i="9" s="1"/>
  <c r="L39" i="9"/>
  <c r="L45" i="9" s="1"/>
  <c r="K39" i="9"/>
  <c r="J39" i="9"/>
  <c r="I39" i="9"/>
  <c r="I45" i="9" s="1"/>
  <c r="H39" i="9"/>
  <c r="H45" i="9" s="1"/>
  <c r="G39" i="9"/>
  <c r="F39" i="9"/>
  <c r="F45" i="9" l="1"/>
  <c r="J45" i="9"/>
  <c r="N45" i="9"/>
  <c r="G45" i="9"/>
  <c r="K45" i="9"/>
  <c r="O45" i="9"/>
  <c r="L32" i="6"/>
  <c r="L39" i="6" s="1"/>
  <c r="J42" i="6" l="1"/>
  <c r="J37" i="6"/>
  <c r="J36" i="6"/>
  <c r="J32" i="6"/>
  <c r="J39" i="6" s="1"/>
  <c r="H39" i="6" l="1"/>
  <c r="F39" i="6"/>
  <c r="J27" i="8" l="1"/>
  <c r="J31" i="8"/>
  <c r="J32" i="8"/>
  <c r="J33" i="8"/>
  <c r="J30" i="8"/>
  <c r="J28" i="8"/>
  <c r="J29" i="8"/>
  <c r="J26" i="8"/>
  <c r="J25" i="8"/>
  <c r="J9" i="8" l="1"/>
  <c r="J10" i="8"/>
  <c r="J11" i="8"/>
  <c r="J12" i="8"/>
  <c r="J13" i="8"/>
  <c r="J14" i="8"/>
  <c r="J15" i="8"/>
  <c r="J16" i="8"/>
  <c r="J17" i="8"/>
  <c r="J18" i="8"/>
  <c r="J19" i="8"/>
  <c r="J7" i="8"/>
  <c r="I19" i="8"/>
  <c r="I23" i="8" s="1"/>
  <c r="I22" i="8"/>
  <c r="I24" i="8"/>
  <c r="I12" i="8"/>
  <c r="I10" i="8"/>
  <c r="I8" i="8"/>
  <c r="J8" i="8" s="1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23" i="7"/>
  <c r="G10" i="7"/>
  <c r="G11" i="7"/>
  <c r="G12" i="7"/>
  <c r="G13" i="7"/>
  <c r="G14" i="7"/>
  <c r="G15" i="7"/>
  <c r="G18" i="7"/>
  <c r="G19" i="7"/>
  <c r="G20" i="7"/>
  <c r="G9" i="7"/>
  <c r="F23" i="7"/>
  <c r="F40" i="7" s="1"/>
  <c r="F27" i="7"/>
  <c r="F34" i="7"/>
  <c r="F36" i="7"/>
  <c r="F21" i="7"/>
  <c r="F17" i="7"/>
  <c r="G17" i="7" s="1"/>
  <c r="F16" i="7"/>
  <c r="G16" i="7" s="1"/>
  <c r="H10" i="9"/>
  <c r="F12" i="9"/>
  <c r="F14" i="9" s="1"/>
  <c r="F11" i="9"/>
  <c r="F16" i="9" s="1"/>
  <c r="F22" i="7" l="1"/>
  <c r="G21" i="7"/>
  <c r="I20" i="8"/>
  <c r="I21" i="8"/>
  <c r="J23" i="6"/>
  <c r="J22" i="6"/>
  <c r="J20" i="6"/>
  <c r="J19" i="6"/>
  <c r="J12" i="6"/>
  <c r="J13" i="6"/>
  <c r="J11" i="6"/>
  <c r="J9" i="6"/>
  <c r="J10" i="6"/>
  <c r="J8" i="6"/>
  <c r="J23" i="9"/>
  <c r="J22" i="9"/>
  <c r="J20" i="9"/>
  <c r="J19" i="9"/>
  <c r="J21" i="9" s="1"/>
  <c r="J11" i="9"/>
  <c r="J8" i="9"/>
  <c r="G24" i="2"/>
  <c r="G25" i="2"/>
  <c r="G26" i="2"/>
  <c r="G28" i="2"/>
  <c r="G29" i="2"/>
  <c r="G31" i="2"/>
  <c r="G32" i="2"/>
  <c r="G37" i="2"/>
  <c r="G39" i="2"/>
  <c r="G23" i="2"/>
  <c r="F23" i="2"/>
  <c r="F38" i="2"/>
  <c r="G38" i="2" s="1"/>
  <c r="F36" i="2"/>
  <c r="G36" i="2" s="1"/>
  <c r="F33" i="2"/>
  <c r="G33" i="2" s="1"/>
  <c r="F30" i="2"/>
  <c r="G30" i="2" s="1"/>
  <c r="G10" i="2"/>
  <c r="G11" i="2"/>
  <c r="G12" i="2"/>
  <c r="G13" i="2"/>
  <c r="G14" i="2"/>
  <c r="G15" i="2"/>
  <c r="G16" i="2"/>
  <c r="G17" i="2"/>
  <c r="G18" i="2"/>
  <c r="G19" i="2"/>
  <c r="G20" i="2"/>
  <c r="G9" i="2"/>
  <c r="F21" i="2"/>
  <c r="F22" i="2" s="1"/>
  <c r="G21" i="2" l="1"/>
  <c r="F35" i="2"/>
  <c r="F27" i="2"/>
  <c r="G27" i="2" s="1"/>
  <c r="G35" i="2" l="1"/>
  <c r="F34" i="2"/>
  <c r="I27" i="7"/>
  <c r="I23" i="7"/>
  <c r="I34" i="7"/>
  <c r="O24" i="9"/>
  <c r="O27" i="9" s="1"/>
  <c r="N24" i="9"/>
  <c r="N27" i="9" s="1"/>
  <c r="O16" i="9"/>
  <c r="N16" i="9"/>
  <c r="O15" i="9"/>
  <c r="N15" i="9"/>
  <c r="O14" i="9"/>
  <c r="N14" i="9"/>
  <c r="I34" i="2"/>
  <c r="I35" i="2"/>
  <c r="I27" i="2"/>
  <c r="G34" i="2" l="1"/>
  <c r="F40" i="2"/>
  <c r="H24" i="8" l="1"/>
  <c r="J24" i="8" s="1"/>
  <c r="F22" i="8"/>
  <c r="I40" i="7"/>
  <c r="G40" i="7"/>
  <c r="H40" i="7" s="1"/>
  <c r="I22" i="7"/>
  <c r="G22" i="7"/>
  <c r="H9" i="7" s="1"/>
  <c r="AE5" i="7" s="1"/>
  <c r="I40" i="2"/>
  <c r="G40" i="2"/>
  <c r="H38" i="2" s="1"/>
  <c r="I22" i="2"/>
  <c r="G22" i="2"/>
  <c r="H20" i="2" s="1"/>
  <c r="AK5" i="2" s="1"/>
  <c r="F24" i="9"/>
  <c r="F27" i="9" s="1"/>
  <c r="J36" i="2"/>
  <c r="N31" i="10"/>
  <c r="N34" i="10" s="1"/>
  <c r="M31" i="10"/>
  <c r="M34" i="10" s="1"/>
  <c r="L31" i="10"/>
  <c r="L34" i="10"/>
  <c r="L41" i="10" s="1"/>
  <c r="L44" i="10" s="1"/>
  <c r="K31" i="10"/>
  <c r="K34" i="10"/>
  <c r="K41" i="10" s="1"/>
  <c r="K44" i="10" s="1"/>
  <c r="J31" i="10"/>
  <c r="J34" i="10" s="1"/>
  <c r="I31" i="10"/>
  <c r="I34" i="10" s="1"/>
  <c r="H31" i="10"/>
  <c r="H34" i="10" s="1"/>
  <c r="G31" i="10"/>
  <c r="G34" i="10" s="1"/>
  <c r="F31" i="10"/>
  <c r="F34" i="10" s="1"/>
  <c r="F37" i="10" s="1"/>
  <c r="F42" i="10" s="1"/>
  <c r="E31" i="10"/>
  <c r="E34" i="10" s="1"/>
  <c r="M24" i="9"/>
  <c r="M27" i="9" s="1"/>
  <c r="L24" i="9"/>
  <c r="L27" i="9" s="1"/>
  <c r="K24" i="9"/>
  <c r="K27" i="9" s="1"/>
  <c r="J24" i="9"/>
  <c r="I24" i="9"/>
  <c r="I27" i="9" s="1"/>
  <c r="H24" i="9"/>
  <c r="H27" i="9" s="1"/>
  <c r="G24" i="9"/>
  <c r="G27" i="9"/>
  <c r="M16" i="9"/>
  <c r="L16" i="9"/>
  <c r="K16" i="9"/>
  <c r="J16" i="9"/>
  <c r="I16" i="9"/>
  <c r="H16" i="9"/>
  <c r="G16" i="9"/>
  <c r="M15" i="9"/>
  <c r="L15" i="9"/>
  <c r="K15" i="9"/>
  <c r="J15" i="9"/>
  <c r="I15" i="9"/>
  <c r="H15" i="9"/>
  <c r="G15" i="9"/>
  <c r="F15" i="9"/>
  <c r="M14" i="9"/>
  <c r="L14" i="9"/>
  <c r="K14" i="9"/>
  <c r="J14" i="9"/>
  <c r="I14" i="9"/>
  <c r="H14" i="9"/>
  <c r="G14" i="9"/>
  <c r="G22" i="8"/>
  <c r="E22" i="8"/>
  <c r="J20" i="8"/>
  <c r="H20" i="8"/>
  <c r="G20" i="8"/>
  <c r="F20" i="8"/>
  <c r="E20" i="8"/>
  <c r="J21" i="8"/>
  <c r="AT2" i="8" s="1"/>
  <c r="H19" i="8"/>
  <c r="H21" i="8" s="1"/>
  <c r="AT3" i="8" s="1"/>
  <c r="G19" i="8"/>
  <c r="G23" i="8" s="1"/>
  <c r="F19" i="8"/>
  <c r="F21" i="8" s="1"/>
  <c r="F23" i="8"/>
  <c r="E19" i="8"/>
  <c r="E21" i="8" s="1"/>
  <c r="E23" i="8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S2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1" i="8"/>
  <c r="J39" i="7"/>
  <c r="H39" i="7"/>
  <c r="J38" i="7"/>
  <c r="H38" i="7"/>
  <c r="J37" i="7"/>
  <c r="H37" i="7"/>
  <c r="J36" i="7"/>
  <c r="H36" i="7"/>
  <c r="J35" i="7"/>
  <c r="AL14" i="7" s="1"/>
  <c r="H35" i="7"/>
  <c r="AL13" i="7" s="1"/>
  <c r="J34" i="7"/>
  <c r="AK14" i="7" s="1"/>
  <c r="H34" i="7"/>
  <c r="AK13" i="7" s="1"/>
  <c r="J33" i="7"/>
  <c r="H33" i="7"/>
  <c r="J32" i="7"/>
  <c r="AJ14" i="7" s="1"/>
  <c r="H32" i="7"/>
  <c r="AJ13" i="7" s="1"/>
  <c r="J31" i="7"/>
  <c r="H31" i="7"/>
  <c r="J30" i="7"/>
  <c r="H30" i="7"/>
  <c r="J29" i="7"/>
  <c r="H29" i="7"/>
  <c r="J28" i="7"/>
  <c r="AI14" i="7" s="1"/>
  <c r="H28" i="7"/>
  <c r="AI13" i="7" s="1"/>
  <c r="J27" i="7"/>
  <c r="AH14" i="7" s="1"/>
  <c r="H27" i="7"/>
  <c r="AH13" i="7" s="1"/>
  <c r="J26" i="7"/>
  <c r="AG14" i="7" s="1"/>
  <c r="H26" i="7"/>
  <c r="AG13" i="7" s="1"/>
  <c r="J25" i="7"/>
  <c r="H25" i="7"/>
  <c r="J24" i="7"/>
  <c r="AF14" i="7" s="1"/>
  <c r="H24" i="7"/>
  <c r="AF13" i="7"/>
  <c r="J23" i="7"/>
  <c r="AE14" i="7" s="1"/>
  <c r="H23" i="7"/>
  <c r="AE13" i="7" s="1"/>
  <c r="J21" i="7"/>
  <c r="AL6" i="7" s="1"/>
  <c r="J20" i="7"/>
  <c r="AK6" i="7" s="1"/>
  <c r="J19" i="7"/>
  <c r="J18" i="7"/>
  <c r="J17" i="7"/>
  <c r="AJ6" i="7" s="1"/>
  <c r="J16" i="7"/>
  <c r="J15" i="7"/>
  <c r="AB14" i="7"/>
  <c r="J14" i="7"/>
  <c r="AH6" i="7" s="1"/>
  <c r="AB13" i="7"/>
  <c r="J13" i="7"/>
  <c r="AG6" i="7" s="1"/>
  <c r="AL12" i="7"/>
  <c r="AK12" i="7"/>
  <c r="AJ12" i="7"/>
  <c r="AI12" i="7"/>
  <c r="AH12" i="7"/>
  <c r="AG12" i="7"/>
  <c r="AF12" i="7"/>
  <c r="AE12" i="7"/>
  <c r="AD12" i="7"/>
  <c r="AB12" i="7"/>
  <c r="J12" i="7"/>
  <c r="J11" i="7"/>
  <c r="J10" i="7"/>
  <c r="AF6" i="7" s="1"/>
  <c r="J9" i="7"/>
  <c r="AE6" i="7" s="1"/>
  <c r="AI6" i="7"/>
  <c r="AB6" i="7"/>
  <c r="AB5" i="7"/>
  <c r="AL4" i="7"/>
  <c r="AK4" i="7"/>
  <c r="AJ4" i="7"/>
  <c r="AI4" i="7"/>
  <c r="AH4" i="7"/>
  <c r="AG4" i="7"/>
  <c r="AF4" i="7"/>
  <c r="AE4" i="7"/>
  <c r="AB4" i="7"/>
  <c r="O44" i="6"/>
  <c r="N44" i="6"/>
  <c r="M44" i="6"/>
  <c r="L44" i="6"/>
  <c r="L45" i="6" s="1"/>
  <c r="K44" i="6"/>
  <c r="J44" i="6"/>
  <c r="I44" i="6"/>
  <c r="H44" i="6"/>
  <c r="H45" i="6" s="1"/>
  <c r="G44" i="6"/>
  <c r="F44" i="6"/>
  <c r="O39" i="6"/>
  <c r="N39" i="6"/>
  <c r="M39" i="6"/>
  <c r="K39" i="6"/>
  <c r="I39" i="6"/>
  <c r="G39" i="6"/>
  <c r="F45" i="6"/>
  <c r="O24" i="6"/>
  <c r="O27" i="6" s="1"/>
  <c r="N24" i="6"/>
  <c r="N27" i="6" s="1"/>
  <c r="M24" i="6"/>
  <c r="M27" i="6" s="1"/>
  <c r="L24" i="6"/>
  <c r="L27" i="6" s="1"/>
  <c r="K24" i="6"/>
  <c r="K27" i="6" s="1"/>
  <c r="J24" i="6"/>
  <c r="I24" i="6"/>
  <c r="I27" i="6" s="1"/>
  <c r="H24" i="6"/>
  <c r="H27" i="6" s="1"/>
  <c r="G24" i="6"/>
  <c r="G27" i="6" s="1"/>
  <c r="F24" i="6"/>
  <c r="F27" i="6" s="1"/>
  <c r="O16" i="6"/>
  <c r="N16" i="6"/>
  <c r="M16" i="6"/>
  <c r="L16" i="6"/>
  <c r="K16" i="6"/>
  <c r="J16" i="6"/>
  <c r="I16" i="6"/>
  <c r="H16" i="6"/>
  <c r="G16" i="6"/>
  <c r="F16" i="6"/>
  <c r="O15" i="6"/>
  <c r="N15" i="6"/>
  <c r="M15" i="6"/>
  <c r="L15" i="6"/>
  <c r="K15" i="6"/>
  <c r="J15" i="6"/>
  <c r="I15" i="6"/>
  <c r="H15" i="6"/>
  <c r="G15" i="6"/>
  <c r="F15" i="6"/>
  <c r="O14" i="6"/>
  <c r="N14" i="6"/>
  <c r="M14" i="6"/>
  <c r="L14" i="6"/>
  <c r="K14" i="6"/>
  <c r="J14" i="6"/>
  <c r="I14" i="6"/>
  <c r="H14" i="6"/>
  <c r="G14" i="6"/>
  <c r="F14" i="6"/>
  <c r="J39" i="2"/>
  <c r="J38" i="2"/>
  <c r="J37" i="2"/>
  <c r="J35" i="2"/>
  <c r="AL14" i="2" s="1"/>
  <c r="J34" i="2"/>
  <c r="AK14" i="2" s="1"/>
  <c r="J33" i="2"/>
  <c r="J32" i="2"/>
  <c r="AJ14" i="2"/>
  <c r="J31" i="2"/>
  <c r="J30" i="2"/>
  <c r="J29" i="2"/>
  <c r="J28" i="2"/>
  <c r="AI14" i="2" s="1"/>
  <c r="J27" i="2"/>
  <c r="AH14" i="2" s="1"/>
  <c r="J26" i="2"/>
  <c r="AG14" i="2" s="1"/>
  <c r="J25" i="2"/>
  <c r="J24" i="2"/>
  <c r="AF14" i="2" s="1"/>
  <c r="J23" i="2"/>
  <c r="AE14" i="2" s="1"/>
  <c r="H40" i="2"/>
  <c r="AL12" i="2"/>
  <c r="AK12" i="2"/>
  <c r="AJ12" i="2"/>
  <c r="AI12" i="2"/>
  <c r="AH12" i="2"/>
  <c r="AG12" i="2"/>
  <c r="AF12" i="2"/>
  <c r="AE12" i="2"/>
  <c r="J21" i="2"/>
  <c r="AL6" i="2" s="1"/>
  <c r="AL4" i="2"/>
  <c r="J20" i="2"/>
  <c r="AK6" i="2" s="1"/>
  <c r="AK4" i="2"/>
  <c r="J17" i="2"/>
  <c r="AJ6" i="2" s="1"/>
  <c r="AJ4" i="2"/>
  <c r="J15" i="2"/>
  <c r="AI6" i="2" s="1"/>
  <c r="AI4" i="2"/>
  <c r="J14" i="2"/>
  <c r="AH6" i="2" s="1"/>
  <c r="AH4" i="2"/>
  <c r="J13" i="2"/>
  <c r="AG6" i="2" s="1"/>
  <c r="AG4" i="2"/>
  <c r="J10" i="2"/>
  <c r="AF6" i="2" s="1"/>
  <c r="AF4" i="2"/>
  <c r="J9" i="2"/>
  <c r="AE6" i="2" s="1"/>
  <c r="AE4" i="2"/>
  <c r="AB12" i="2"/>
  <c r="AB4" i="2"/>
  <c r="J11" i="2"/>
  <c r="J12" i="2"/>
  <c r="J16" i="2"/>
  <c r="J18" i="2"/>
  <c r="J19" i="2"/>
  <c r="H34" i="2"/>
  <c r="AK13" i="2" s="1"/>
  <c r="H13" i="2"/>
  <c r="AG5" i="2" s="1"/>
  <c r="H26" i="2"/>
  <c r="AG13" i="2" s="1"/>
  <c r="H31" i="2"/>
  <c r="K37" i="10"/>
  <c r="K42" i="10" s="1"/>
  <c r="H21" i="2"/>
  <c r="AL5" i="2" s="1"/>
  <c r="AD4" i="2"/>
  <c r="E37" i="10" l="1"/>
  <c r="E42" i="10" s="1"/>
  <c r="E41" i="10"/>
  <c r="E44" i="10" s="1"/>
  <c r="H12" i="7"/>
  <c r="H17" i="7"/>
  <c r="AJ5" i="7" s="1"/>
  <c r="H10" i="7"/>
  <c r="AF5" i="7" s="1"/>
  <c r="H14" i="7"/>
  <c r="AH5" i="7" s="1"/>
  <c r="H19" i="7"/>
  <c r="H21" i="7"/>
  <c r="AL5" i="7" s="1"/>
  <c r="H20" i="7"/>
  <c r="AK5" i="7" s="1"/>
  <c r="N45" i="6"/>
  <c r="O45" i="6"/>
  <c r="J40" i="7"/>
  <c r="AD14" i="7" s="1"/>
  <c r="H22" i="8"/>
  <c r="K45" i="6"/>
  <c r="I45" i="6"/>
  <c r="H41" i="10"/>
  <c r="H44" i="10" s="1"/>
  <c r="H37" i="10"/>
  <c r="H42" i="10" s="1"/>
  <c r="I37" i="10"/>
  <c r="I42" i="10" s="1"/>
  <c r="I41" i="10"/>
  <c r="I44" i="10" s="1"/>
  <c r="L37" i="10"/>
  <c r="L42" i="10" s="1"/>
  <c r="H9" i="2"/>
  <c r="AE5" i="2" s="1"/>
  <c r="J22" i="2"/>
  <c r="AD6" i="2" s="1"/>
  <c r="H22" i="2"/>
  <c r="H10" i="2"/>
  <c r="AF5" i="2" s="1"/>
  <c r="H16" i="2"/>
  <c r="H14" i="2"/>
  <c r="AH5" i="2" s="1"/>
  <c r="F41" i="10"/>
  <c r="F44" i="10" s="1"/>
  <c r="G45" i="6"/>
  <c r="J45" i="6"/>
  <c r="M45" i="6"/>
  <c r="H19" i="2"/>
  <c r="G37" i="10"/>
  <c r="G42" i="10" s="1"/>
  <c r="G41" i="10"/>
  <c r="G44" i="10" s="1"/>
  <c r="M37" i="10"/>
  <c r="M42" i="10" s="1"/>
  <c r="M41" i="10"/>
  <c r="M44" i="10" s="1"/>
  <c r="N41" i="10"/>
  <c r="N44" i="10" s="1"/>
  <c r="N37" i="10"/>
  <c r="N42" i="10" s="1"/>
  <c r="J41" i="10"/>
  <c r="J44" i="10" s="1"/>
  <c r="J37" i="10"/>
  <c r="J42" i="10" s="1"/>
  <c r="J22" i="8"/>
  <c r="J23" i="8"/>
  <c r="H29" i="2"/>
  <c r="H30" i="2"/>
  <c r="J40" i="2"/>
  <c r="AD14" i="2" s="1"/>
  <c r="H23" i="8"/>
  <c r="H17" i="2"/>
  <c r="AJ5" i="2" s="1"/>
  <c r="H24" i="2"/>
  <c r="AF13" i="2" s="1"/>
  <c r="AD12" i="2"/>
  <c r="H35" i="2"/>
  <c r="AL13" i="2" s="1"/>
  <c r="H37" i="2"/>
  <c r="H39" i="2"/>
  <c r="H11" i="7"/>
  <c r="H28" i="2"/>
  <c r="AI13" i="2" s="1"/>
  <c r="H16" i="7"/>
  <c r="H18" i="7"/>
  <c r="J22" i="7"/>
  <c r="AD6" i="7" s="1"/>
  <c r="AD4" i="7"/>
  <c r="H15" i="2"/>
  <c r="AI5" i="2" s="1"/>
  <c r="H32" i="2"/>
  <c r="AJ13" i="2" s="1"/>
  <c r="H27" i="2"/>
  <c r="AH13" i="2" s="1"/>
  <c r="G21" i="8"/>
  <c r="H12" i="2"/>
  <c r="H13" i="7"/>
  <c r="AG5" i="7" s="1"/>
  <c r="H18" i="2"/>
  <c r="H15" i="7"/>
  <c r="AI5" i="7" s="1"/>
  <c r="H22" i="7"/>
  <c r="H11" i="2"/>
  <c r="H33" i="2"/>
  <c r="H23" i="2"/>
  <c r="AE13" i="2" s="1"/>
  <c r="H25" i="2"/>
  <c r="H36" i="2"/>
</calcChain>
</file>

<file path=xl/comments1.xml><?xml version="1.0" encoding="utf-8"?>
<comments xmlns="http://schemas.openxmlformats.org/spreadsheetml/2006/main">
  <authors>
    <author>門野太一</author>
  </authors>
  <commentList>
    <comment ref="F8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自己含む</t>
        </r>
      </text>
    </comment>
  </commentList>
</comments>
</file>

<file path=xl/sharedStrings.xml><?xml version="1.0" encoding="utf-8"?>
<sst xmlns="http://schemas.openxmlformats.org/spreadsheetml/2006/main" count="508" uniqueCount="303">
  <si>
    <t>団体名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</si>
  <si>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</si>
  <si>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</si>
  <si>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</si>
  <si>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</si>
  <si>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</si>
  <si>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</si>
  <si>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</si>
  <si>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</si>
  <si>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</si>
  <si>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</si>
  <si>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</si>
  <si>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</si>
  <si>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</si>
  <si>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</si>
  <si>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</si>
  <si>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</si>
  <si>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</si>
  <si>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</si>
  <si>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</si>
  <si>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</si>
  <si>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</si>
  <si>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</si>
  <si>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</si>
  <si>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</si>
  <si>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</si>
  <si>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</si>
  <si>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</si>
  <si>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</si>
  <si>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</si>
  <si>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</si>
  <si>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</si>
  <si>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</si>
  <si>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</si>
  <si>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</si>
  <si>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</si>
  <si>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</si>
  <si>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</si>
  <si>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</si>
  <si>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</si>
  <si>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</si>
  <si>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</si>
  <si>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</si>
  <si>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</si>
  <si>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</si>
  <si>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</si>
  <si>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</si>
  <si>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</si>
  <si>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</si>
  <si>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</si>
  <si>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</si>
  <si>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</si>
  <si>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</si>
  <si>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</si>
  <si>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</si>
  <si>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</si>
  <si>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</si>
  <si>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</si>
  <si>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</si>
  <si>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</si>
  <si>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</si>
  <si>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</si>
  <si>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</si>
  <si>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</si>
  <si>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</si>
  <si>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</si>
  <si>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</si>
  <si>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</si>
  <si>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</si>
  <si>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</si>
  <si>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</si>
  <si>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</si>
  <si>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</si>
  <si>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</si>
  <si>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</si>
  <si>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</si>
  <si>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</si>
  <si>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</si>
  <si>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</si>
  <si>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</si>
  <si>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</si>
  <si>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</si>
  <si>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</si>
  <si>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</si>
  <si>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</si>
  <si>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</si>
  <si>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</si>
  <si>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</si>
  <si>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</si>
  <si>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</si>
  <si>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</si>
  <si>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</si>
  <si>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</si>
  <si>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</si>
  <si>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</si>
  <si>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</si>
  <si>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</si>
  <si>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</si>
  <si>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</si>
  <si>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</si>
  <si>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</si>
  <si>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</si>
  <si>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</si>
  <si>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</si>
  <si>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</si>
  <si>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平成16年度</t>
    <rPh sb="0" eb="2">
      <t>ヘイセイ</t>
    </rPh>
    <rPh sb="4" eb="6">
      <t>ネンド</t>
    </rPh>
    <phoneticPr fontId="8"/>
  </si>
  <si>
    <t>団体名</t>
    <rPh sb="0" eb="2">
      <t>ダンタイ</t>
    </rPh>
    <rPh sb="2" eb="3">
      <t>メイ</t>
    </rPh>
    <phoneticPr fontId="8"/>
  </si>
  <si>
    <t>歳入</t>
    <rPh sb="0" eb="2">
      <t>サイニュウ</t>
    </rPh>
    <phoneticPr fontId="8"/>
  </si>
  <si>
    <t>地方税</t>
    <rPh sb="0" eb="3">
      <t>チホウゼイ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</si>
  <si>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</si>
  <si>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地方交付税</t>
    <rPh sb="0" eb="2">
      <t>チホウ</t>
    </rPh>
    <rPh sb="2" eb="5">
      <t>コウフゼイ</t>
    </rPh>
    <phoneticPr fontId="8"/>
  </si>
  <si>
    <t>国庫支出金</t>
    <rPh sb="0" eb="2">
      <t>コッコ</t>
    </rPh>
    <rPh sb="2" eb="5">
      <t>シシュツキン</t>
    </rPh>
    <phoneticPr fontId="8"/>
  </si>
  <si>
    <t>地方債</t>
    <rPh sb="0" eb="2">
      <t>チホウ</t>
    </rPh>
    <rPh sb="2" eb="3">
      <t>サイ</t>
    </rPh>
    <phoneticPr fontId="8"/>
  </si>
  <si>
    <t>その他収入</t>
    <rPh sb="2" eb="3">
      <t>タ</t>
    </rPh>
    <rPh sb="3" eb="5">
      <t>シュウニュウ</t>
    </rPh>
    <phoneticPr fontId="8"/>
  </si>
  <si>
    <t>当初予算額</t>
    <rPh sb="0" eb="2">
      <t>トウショ</t>
    </rPh>
    <rPh sb="2" eb="4">
      <t>ヨサン</t>
    </rPh>
    <rPh sb="4" eb="5">
      <t>ガク</t>
    </rPh>
    <phoneticPr fontId="8"/>
  </si>
  <si>
    <t>構成比</t>
    <rPh sb="0" eb="3">
      <t>コウセイヒ</t>
    </rPh>
    <phoneticPr fontId="8"/>
  </si>
  <si>
    <t>前年度比</t>
    <rPh sb="0" eb="3">
      <t>ゼンネンド</t>
    </rPh>
    <rPh sb="3" eb="4">
      <t>ヒ</t>
    </rPh>
    <phoneticPr fontId="8"/>
  </si>
  <si>
    <t>歳出</t>
    <rPh sb="0" eb="2">
      <t>サイシュツ</t>
    </rPh>
    <phoneticPr fontId="8"/>
  </si>
  <si>
    <t>義務的経費</t>
    <rPh sb="0" eb="3">
      <t>ギムテキ</t>
    </rPh>
    <rPh sb="3" eb="5">
      <t>ケイヒ</t>
    </rPh>
    <phoneticPr fontId="8"/>
  </si>
  <si>
    <t>その他の経費</t>
    <rPh sb="2" eb="3">
      <t>タ</t>
    </rPh>
    <rPh sb="4" eb="6">
      <t>ケイヒ</t>
    </rPh>
    <phoneticPr fontId="8"/>
  </si>
  <si>
    <t>投資的経費</t>
    <rPh sb="0" eb="3">
      <t>トウシテキ</t>
    </rPh>
    <rPh sb="3" eb="5">
      <t>ケイヒ</t>
    </rPh>
    <phoneticPr fontId="8"/>
  </si>
  <si>
    <t>人件費</t>
    <rPh sb="0" eb="3">
      <t>ジンケンヒ</t>
    </rPh>
    <phoneticPr fontId="8"/>
  </si>
  <si>
    <t>公債費</t>
    <rPh sb="0" eb="2">
      <t>コウサイ</t>
    </rPh>
    <rPh sb="2" eb="3">
      <t>ヒ</t>
    </rPh>
    <phoneticPr fontId="8"/>
  </si>
  <si>
    <t>物件費</t>
    <rPh sb="0" eb="3">
      <t>ブッケンヒ</t>
    </rPh>
    <phoneticPr fontId="8"/>
  </si>
  <si>
    <t>積立金</t>
    <rPh sb="0" eb="2">
      <t>ツミタテ</t>
    </rPh>
    <rPh sb="2" eb="3">
      <t>キン</t>
    </rPh>
    <phoneticPr fontId="8"/>
  </si>
  <si>
    <t>普通建設事業</t>
    <rPh sb="0" eb="2">
      <t>フツウ</t>
    </rPh>
    <rPh sb="2" eb="4">
      <t>ケンセツ</t>
    </rPh>
    <rPh sb="4" eb="6">
      <t>ジギョウ</t>
    </rPh>
    <phoneticPr fontId="8"/>
  </si>
  <si>
    <t>市町村民税</t>
    <rPh sb="0" eb="3">
      <t>シチョウソン</t>
    </rPh>
    <rPh sb="3" eb="4">
      <t>ミン</t>
    </rPh>
    <rPh sb="4" eb="5">
      <t>ゼイ</t>
    </rPh>
    <phoneticPr fontId="8"/>
  </si>
  <si>
    <t>固定資産税</t>
    <rPh sb="0" eb="2">
      <t>コテイ</t>
    </rPh>
    <rPh sb="2" eb="5">
      <t>シサンゼイ</t>
    </rPh>
    <phoneticPr fontId="8"/>
  </si>
  <si>
    <t>（単位：百万円、％）</t>
    <phoneticPr fontId="7"/>
  </si>
  <si>
    <t>平成14年度</t>
    <rPh sb="0" eb="2">
      <t>ヘイセイ</t>
    </rPh>
    <rPh sb="4" eb="6">
      <t>ネンド</t>
    </rPh>
    <phoneticPr fontId="8"/>
  </si>
  <si>
    <t>３.普通会計の状況</t>
    <phoneticPr fontId="7"/>
  </si>
  <si>
    <t>決算額</t>
    <rPh sb="0" eb="2">
      <t>ケッサン</t>
    </rPh>
    <rPh sb="2" eb="3">
      <t>ガク</t>
    </rPh>
    <phoneticPr fontId="8"/>
  </si>
  <si>
    <t>（単位：百万円、％）</t>
    <phoneticPr fontId="7"/>
  </si>
  <si>
    <t>決算額</t>
  </si>
  <si>
    <t>歳入総額</t>
    <rPh sb="0" eb="2">
      <t>サイニュウ</t>
    </rPh>
    <rPh sb="2" eb="4">
      <t>ソウガク</t>
    </rPh>
    <phoneticPr fontId="8"/>
  </si>
  <si>
    <t>歳出総額</t>
    <rPh sb="0" eb="2">
      <t>サイシュツ</t>
    </rPh>
    <rPh sb="2" eb="4">
      <t>ソウガク</t>
    </rPh>
    <phoneticPr fontId="8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</si>
  <si>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8"/>
  </si>
  <si>
    <t>繰越財源</t>
    <rPh sb="0" eb="2">
      <t>クリコシ</t>
    </rPh>
    <rPh sb="2" eb="4">
      <t>ザイゲン</t>
    </rPh>
    <phoneticPr fontId="8"/>
  </si>
  <si>
    <t>実質収支</t>
    <rPh sb="0" eb="2">
      <t>ジッシツ</t>
    </rPh>
    <rPh sb="2" eb="4">
      <t>シュウシ</t>
    </rPh>
    <phoneticPr fontId="8"/>
  </si>
  <si>
    <t>単年度収支</t>
    <rPh sb="0" eb="3">
      <t>タンネンド</t>
    </rPh>
    <rPh sb="3" eb="5">
      <t>シュウシ</t>
    </rPh>
    <phoneticPr fontId="8"/>
  </si>
  <si>
    <t>繰上償還金</t>
    <rPh sb="0" eb="2">
      <t>クリアゲ</t>
    </rPh>
    <rPh sb="2" eb="4">
      <t>ショウカン</t>
    </rPh>
    <rPh sb="4" eb="5">
      <t>キン</t>
    </rPh>
    <phoneticPr fontId="8"/>
  </si>
  <si>
    <t>実質単年度収支</t>
    <rPh sb="0" eb="2">
      <t>ジッシツ</t>
    </rPh>
    <rPh sb="2" eb="5">
      <t>タンネンド</t>
    </rPh>
    <rPh sb="5" eb="7">
      <t>シュウシ</t>
    </rPh>
    <phoneticPr fontId="8"/>
  </si>
  <si>
    <t>標準財政規模</t>
    <rPh sb="0" eb="2">
      <t>ヒョウジュン</t>
    </rPh>
    <rPh sb="2" eb="4">
      <t>ザイセイ</t>
    </rPh>
    <rPh sb="4" eb="6">
      <t>キボ</t>
    </rPh>
    <phoneticPr fontId="8"/>
  </si>
  <si>
    <t>財政力指数</t>
    <rPh sb="0" eb="3">
      <t>ザイセイリョク</t>
    </rPh>
    <rPh sb="3" eb="5">
      <t>シスウ</t>
    </rPh>
    <phoneticPr fontId="8"/>
  </si>
  <si>
    <t>実質収支比率</t>
    <rPh sb="0" eb="2">
      <t>ジッシツ</t>
    </rPh>
    <rPh sb="2" eb="4">
      <t>シュウシ</t>
    </rPh>
    <rPh sb="4" eb="6">
      <t>ヒリツ</t>
    </rPh>
    <phoneticPr fontId="8"/>
  </si>
  <si>
    <t>起債制限比率</t>
    <rPh sb="0" eb="2">
      <t>キサイ</t>
    </rPh>
    <rPh sb="2" eb="4">
      <t>セイゲン</t>
    </rPh>
    <rPh sb="4" eb="6">
      <t>ヒリツ</t>
    </rPh>
    <phoneticPr fontId="8"/>
  </si>
  <si>
    <t>経常収支比率</t>
    <rPh sb="0" eb="2">
      <t>ケイジョウ</t>
    </rPh>
    <rPh sb="2" eb="4">
      <t>シュウシ</t>
    </rPh>
    <rPh sb="4" eb="6">
      <t>ヒリツ</t>
    </rPh>
    <phoneticPr fontId="8"/>
  </si>
  <si>
    <t>自主財源比率</t>
    <rPh sb="0" eb="2">
      <t>ジシュ</t>
    </rPh>
    <rPh sb="2" eb="4">
      <t>ザイゲン</t>
    </rPh>
    <rPh sb="4" eb="6">
      <t>ヒリツ</t>
    </rPh>
    <phoneticPr fontId="8"/>
  </si>
  <si>
    <t>債務負担行為</t>
    <rPh sb="0" eb="2">
      <t>サイム</t>
    </rPh>
    <rPh sb="2" eb="4">
      <t>フタン</t>
    </rPh>
    <rPh sb="4" eb="6">
      <t>コウイ</t>
    </rPh>
    <phoneticPr fontId="8"/>
  </si>
  <si>
    <t>地方債現在高</t>
    <rPh sb="0" eb="2">
      <t>チホウ</t>
    </rPh>
    <rPh sb="2" eb="3">
      <t>サイ</t>
    </rPh>
    <rPh sb="3" eb="5">
      <t>ゲンザイ</t>
    </rPh>
    <rPh sb="5" eb="6">
      <t>タカ</t>
    </rPh>
    <phoneticPr fontId="8"/>
  </si>
  <si>
    <t>一般財源総額比</t>
    <rPh sb="0" eb="2">
      <t>イッパン</t>
    </rPh>
    <rPh sb="2" eb="4">
      <t>ザイゲン</t>
    </rPh>
    <rPh sb="4" eb="6">
      <t>ソウガク</t>
    </rPh>
    <rPh sb="6" eb="7">
      <t>ヒ</t>
    </rPh>
    <phoneticPr fontId="8"/>
  </si>
  <si>
    <t>14年度</t>
    <rPh sb="2" eb="4">
      <t>ネンド</t>
    </rPh>
    <phoneticPr fontId="8"/>
  </si>
  <si>
    <t>13年度</t>
    <rPh sb="2" eb="4">
      <t>ネンド</t>
    </rPh>
    <phoneticPr fontId="8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</si>
  <si>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</si>
  <si>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</si>
  <si>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</si>
  <si>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</si>
  <si>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</si>
  <si>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</si>
  <si>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</si>
  <si>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</si>
  <si>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</si>
  <si>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</si>
  <si>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</si>
  <si>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</si>
  <si>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</si>
  <si>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</si>
  <si>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</si>
  <si>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</si>
  <si>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</si>
  <si>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</si>
  <si>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</si>
  <si>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</si>
  <si>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</si>
  <si>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</si>
  <si>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</si>
  <si>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</si>
  <si>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</si>
  <si>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</si>
  <si>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</si>
  <si>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</si>
  <si>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</si>
  <si>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</si>
  <si>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</si>
  <si>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</si>
  <si>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</si>
  <si>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</si>
  <si>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</si>
  <si>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</si>
  <si>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</si>
  <si>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</si>
  <si>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</si>
  <si>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</si>
  <si>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</si>
  <si>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</si>
  <si>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</si>
  <si>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</si>
  <si>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</si>
  <si>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</si>
  <si>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</si>
  <si>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</si>
  <si>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</si>
  <si>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</si>
  <si>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</si>
  <si>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</si>
  <si>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</si>
  <si>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</si>
  <si>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</si>
  <si>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</si>
  <si>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</si>
  <si>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</si>
  <si>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</si>
  <si>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</si>
  <si>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</si>
  <si>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</si>
  <si>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</si>
  <si>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</si>
  <si>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</si>
  <si>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</si>
  <si>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</si>
  <si>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</si>
  <si>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</si>
  <si>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</si>
  <si>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</si>
  <si>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</si>
  <si>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</si>
  <si>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</si>
  <si>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</si>
  <si>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</si>
  <si>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</si>
  <si>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</si>
  <si>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</si>
  <si>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</si>
  <si>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</si>
  <si>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</si>
  <si>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</si>
  <si>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</si>
  <si>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</si>
  <si>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</si>
  <si>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</si>
  <si>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</si>
  <si>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</si>
  <si>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</si>
  <si>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</si>
  <si>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</si>
  <si>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</si>
  <si>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</si>
  <si>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</si>
  <si>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</si>
  <si>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</si>
  <si>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</si>
  <si>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</si>
  <si>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</si>
  <si>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</si>
  <si>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</si>
  <si>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</si>
  <si>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</si>
  <si>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</si>
  <si>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</si>
  <si>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</si>
  <si>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</si>
  <si>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</si>
  <si>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</si>
  <si>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</si>
  <si>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</si>
  <si>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</si>
  <si>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</si>
  <si>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</si>
  <si>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</si>
  <si>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</si>
  <si>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</si>
  <si>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t>26年度</t>
    <rPh sb="2" eb="4">
      <t>ネンド</t>
    </rPh>
    <phoneticPr fontId="7"/>
  </si>
  <si>
    <t>27年度</t>
    <rPh sb="2" eb="4">
      <t>ネンド</t>
    </rPh>
    <phoneticPr fontId="7"/>
  </si>
  <si>
    <t>28年度</t>
    <rPh sb="2" eb="4">
      <t>ネンド</t>
    </rPh>
    <phoneticPr fontId="7"/>
  </si>
  <si>
    <t>29年度</t>
    <rPh sb="2" eb="4">
      <t>ネンド</t>
    </rPh>
    <phoneticPr fontId="7"/>
  </si>
  <si>
    <t>（1）令和２年度普通会計予算の状況</t>
    <rPh sb="3" eb="4">
      <t>レイ</t>
    </rPh>
    <rPh sb="4" eb="5">
      <t>ワ</t>
    </rPh>
    <rPh sb="8" eb="10">
      <t>フツウ</t>
    </rPh>
    <rPh sb="10" eb="12">
      <t>カイケイ</t>
    </rPh>
    <rPh sb="12" eb="14">
      <t>ヨサン</t>
    </rPh>
    <phoneticPr fontId="7"/>
  </si>
  <si>
    <t>令和２年度</t>
    <rPh sb="0" eb="1">
      <t>レイ</t>
    </rPh>
    <rPh sb="1" eb="2">
      <t>ワ</t>
    </rPh>
    <phoneticPr fontId="7"/>
  </si>
  <si>
    <t>(令和２年度予算ﾍﾞｰｽ）</t>
    <rPh sb="1" eb="2">
      <t>レイ</t>
    </rPh>
    <rPh sb="2" eb="3">
      <t>ワ</t>
    </rPh>
    <rPh sb="6" eb="8">
      <t>ヨサン</t>
    </rPh>
    <phoneticPr fontId="7"/>
  </si>
  <si>
    <t>（1）平成30年度普通会計決算の状況</t>
    <phoneticPr fontId="7"/>
  </si>
  <si>
    <t>平成30年度</t>
    <phoneticPr fontId="15"/>
  </si>
  <si>
    <t>30年度</t>
    <rPh sb="2" eb="4">
      <t>ネンド</t>
    </rPh>
    <phoneticPr fontId="7"/>
  </si>
  <si>
    <t>（注1）平成25年度～26年度は平成22年国勢調査、平成27年度～平成30年度は平成27年度国勢調査を基に計上している。</t>
    <rPh sb="4" eb="6">
      <t>ヘイセイ</t>
    </rPh>
    <rPh sb="8" eb="10">
      <t>ネンド</t>
    </rPh>
    <rPh sb="13" eb="15">
      <t>ネンド</t>
    </rPh>
    <rPh sb="16" eb="18">
      <t>ヘイセイ</t>
    </rPh>
    <rPh sb="20" eb="21">
      <t>ネン</t>
    </rPh>
    <rPh sb="21" eb="23">
      <t>コクセイ</t>
    </rPh>
    <rPh sb="23" eb="25">
      <t>チョウサ</t>
    </rPh>
    <rPh sb="26" eb="28">
      <t>ヘイセイ</t>
    </rPh>
    <rPh sb="30" eb="32">
      <t>ネンド</t>
    </rPh>
    <rPh sb="33" eb="35">
      <t>ヘイセイ</t>
    </rPh>
    <rPh sb="37" eb="39">
      <t>ネンド</t>
    </rPh>
    <rPh sb="40" eb="42">
      <t>ヘイセイ</t>
    </rPh>
    <rPh sb="44" eb="46">
      <t>ネンド</t>
    </rPh>
    <rPh sb="46" eb="48">
      <t>コクセイ</t>
    </rPh>
    <rPh sb="48" eb="50">
      <t>チョウサ</t>
    </rPh>
    <rPh sb="51" eb="52">
      <t>モト</t>
    </rPh>
    <rPh sb="53" eb="55">
      <t>ケイジョウ</t>
    </rPh>
    <phoneticPr fontId="9"/>
  </si>
  <si>
    <t>(平成30年度決算ﾍﾞｰｽ）</t>
    <phoneticPr fontId="15"/>
  </si>
  <si>
    <t>30年度</t>
    <phoneticPr fontId="15"/>
  </si>
  <si>
    <t>(平成30年度決算額）</t>
    <phoneticPr fontId="15"/>
  </si>
  <si>
    <t>水道事業</t>
    <rPh sb="0" eb="2">
      <t>スイドウ</t>
    </rPh>
    <rPh sb="2" eb="4">
      <t>ジギョウ</t>
    </rPh>
    <phoneticPr fontId="4"/>
  </si>
  <si>
    <t>下水道事業</t>
    <rPh sb="0" eb="3">
      <t>ゲスイドウ</t>
    </rPh>
    <rPh sb="3" eb="5">
      <t>ジギョウ</t>
    </rPh>
    <phoneticPr fontId="5"/>
  </si>
  <si>
    <t>病院事業</t>
    <rPh sb="0" eb="2">
      <t>ビョウイン</t>
    </rPh>
    <rPh sb="2" eb="4">
      <t>ジギョウ</t>
    </rPh>
    <phoneticPr fontId="5"/>
  </si>
  <si>
    <t>と畜場事業</t>
    <rPh sb="1" eb="2">
      <t>チク</t>
    </rPh>
    <rPh sb="2" eb="3">
      <t>ジョウ</t>
    </rPh>
    <rPh sb="3" eb="5">
      <t>ジギョウ</t>
    </rPh>
    <phoneticPr fontId="7"/>
  </si>
  <si>
    <t>市場事業</t>
    <rPh sb="0" eb="2">
      <t>シジョウ</t>
    </rPh>
    <rPh sb="2" eb="4">
      <t>ジギョウ</t>
    </rPh>
    <phoneticPr fontId="7"/>
  </si>
  <si>
    <t>駐車場事業</t>
    <rPh sb="0" eb="3">
      <t>チュウシャジョウ</t>
    </rPh>
    <rPh sb="3" eb="5">
      <t>ジギョウ</t>
    </rPh>
    <phoneticPr fontId="7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</si>
  <si>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7"/>
  </si>
  <si>
    <t>宅地造成事業</t>
    <rPh sb="0" eb="2">
      <t>タクチ</t>
    </rPh>
    <rPh sb="2" eb="4">
      <t>ゾウセイ</t>
    </rPh>
    <rPh sb="4" eb="6">
      <t>ジギョウ</t>
    </rPh>
    <phoneticPr fontId="7"/>
  </si>
  <si>
    <t>浜松市</t>
    <rPh sb="0" eb="3">
      <t>ハママツシ</t>
    </rPh>
    <phoneticPr fontId="7"/>
  </si>
  <si>
    <t>なゆた浜北</t>
    <rPh sb="3" eb="5">
      <t>ハマキタ</t>
    </rPh>
    <phoneticPr fontId="6"/>
  </si>
  <si>
    <t>水道事業</t>
    <rPh sb="0" eb="2">
      <t>スイドウ</t>
    </rPh>
    <rPh sb="2" eb="4">
      <t>ジギョウ</t>
    </rPh>
    <phoneticPr fontId="5"/>
  </si>
  <si>
    <t>と畜場事業</t>
    <rPh sb="1" eb="2">
      <t>チク</t>
    </rPh>
    <rPh sb="2" eb="3">
      <t>ジョウ</t>
    </rPh>
    <rPh sb="3" eb="5">
      <t>ジギョウ</t>
    </rPh>
    <phoneticPr fontId="6"/>
  </si>
  <si>
    <t>市場事業</t>
    <rPh sb="0" eb="2">
      <t>シジョウ</t>
    </rPh>
    <rPh sb="2" eb="4">
      <t>ジギョウ</t>
    </rPh>
    <phoneticPr fontId="6"/>
  </si>
  <si>
    <t>駐車場事業</t>
    <rPh sb="0" eb="3">
      <t>チュウシャジョウ</t>
    </rPh>
    <rPh sb="3" eb="5">
      <t>ジギョウ</t>
    </rPh>
    <phoneticPr fontId="6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</si>
  <si>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6"/>
  </si>
  <si>
    <t>宅地造成事業</t>
    <rPh sb="0" eb="2">
      <t>タクチ</t>
    </rPh>
    <rPh sb="2" eb="4">
      <t>ゾウセイ</t>
    </rPh>
    <rPh sb="4" eb="6">
      <t>ジギョウ</t>
    </rPh>
    <phoneticPr fontId="6"/>
  </si>
  <si>
    <t>-</t>
  </si>
  <si>
    <t xml:space="preserve">0 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</si>
</sst>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 * #,##0_ ;_ * \-#,##0_ ;_ * &quot;-&quot;_ ;_ @_ "/>
    <numFmt numFmtId="176" formatCode="#,##0;&quot;△ &quot;#,##0"/>
    <numFmt numFmtId="177" formatCode="_ * #,##0.0_ ;_ * \-#,##0.0_ ;_ * &quot;-&quot;_ ;_ @_ "/>
    <numFmt numFmtId="178" formatCode="_ * #,##0.00_ ;_ * \-#,##0.00_ ;_ * &quot;-&quot;_ ;_ @_ "/>
    <numFmt numFmtId="179" formatCode="_ * #,##0_ ;_ * &quot;▲ &quot;#,##0_ ;_ * &quot;－&quot;_ ;_ @_ "/>
    <numFmt numFmtId="180" formatCode="_ * #,##0.0_ ;_ * &quot;▲ &quot;#,##0.0_ ;_ * &quot;－&quot;_ ;_ @_ "/>
    <numFmt numFmtId="181" formatCode="#,##0;[Red]&quot;△&quot;#,##0"/>
    <numFmt numFmtId="182" formatCode="_ * #,##0.00_ ;_ * &quot;▲ &quot;#,##0.00_ ;_ * &quot;－&quot;_ ;_ @_ "/>
    <numFmt numFmtId="183" formatCode="_ * #,##0.000_ ;_ * &quot;▲ &quot;#,##0.000_ ;_ * &quot;－&quot;_ ;_ @_ "/>
    <numFmt numFmtId="184" formatCode="#,##0.0;&quot;▲ &quot;#,##0.0"/>
    <numFmt numFmtId="185" formatCode="#,##0_ "/>
    <numFmt numFmtId="186" formatCode="#,##0;&quot;▲ &quot;#,##0"/>
    <numFmt numFmtId="187" formatCode="_ * #,##0.000_ ;_ * \-#,##0.000_ ;_ * &quot;-&quot;_ ;_ @_ "/>
  </numFmts>
  <fonts count="19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448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1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8" xfId="0" applyNumberFormat="1" applyBorder="1" applyAlignment="1">
      <alignment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Continuous" vertical="center" wrapText="1"/>
    </xf>
    <xf numFmtId="0" fontId="0" fillId="0" borderId="13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14" xfId="0" applyNumberForma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0" fillId="0" borderId="15" xfId="0" applyNumberFormat="1" applyBorder="1" applyAlignment="1">
      <alignment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41" fontId="2" fillId="0" borderId="0" xfId="0" applyNumberFormat="1" applyFont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41" fontId="0" fillId="0" borderId="19" xfId="0" applyNumberFormat="1" applyBorder="1" applyAlignment="1">
      <alignment horizontal="left" vertical="center"/>
    </xf>
    <xf numFmtId="41" fontId="0" fillId="0" borderId="9" xfId="0" applyNumberFormat="1" applyBorder="1" applyAlignment="1">
      <alignment horizontal="left" vertical="center"/>
    </xf>
    <xf numFmtId="41" fontId="0" fillId="0" borderId="20" xfId="0" applyNumberFormat="1" applyBorder="1" applyAlignment="1">
      <alignment horizontal="left" vertical="center"/>
    </xf>
    <xf numFmtId="41" fontId="0" fillId="0" borderId="21" xfId="0" applyNumberFormat="1" applyBorder="1" applyAlignment="1">
      <alignment vertical="center"/>
    </xf>
    <xf numFmtId="41" fontId="0" fillId="0" borderId="5" xfId="0" applyNumberFormat="1" applyBorder="1" applyAlignment="1">
      <alignment horizontal="center" vertical="center"/>
    </xf>
    <xf numFmtId="41" fontId="0" fillId="0" borderId="22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left" vertical="center"/>
    </xf>
    <xf numFmtId="41" fontId="0" fillId="0" borderId="23" xfId="0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0" fontId="3" fillId="0" borderId="4" xfId="0" applyNumberFormat="1" applyFont="1" applyBorder="1" applyAlignment="1">
      <alignment horizontal="distributed" vertical="center"/>
    </xf>
    <xf numFmtId="0" fontId="0" fillId="0" borderId="25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0" fontId="2" fillId="0" borderId="26" xfId="0" applyNumberFormat="1" applyFont="1" applyBorder="1" applyAlignment="1">
      <alignment horizontal="center" vertical="center"/>
    </xf>
    <xf numFmtId="41" fontId="0" fillId="0" borderId="27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41" fontId="0" fillId="0" borderId="23" xfId="0" applyNumberFormat="1" applyBorder="1" applyAlignment="1">
      <alignment horizontal="left" vertical="center"/>
    </xf>
    <xf numFmtId="41" fontId="0" fillId="0" borderId="29" xfId="0" applyNumberFormat="1" applyBorder="1" applyAlignment="1">
      <alignment horizontal="left" vertical="center"/>
    </xf>
    <xf numFmtId="41" fontId="0" fillId="0" borderId="30" xfId="0" applyNumberFormat="1" applyBorder="1" applyAlignment="1">
      <alignment horizontal="left" vertical="center"/>
    </xf>
    <xf numFmtId="41" fontId="0" fillId="0" borderId="31" xfId="0" applyNumberFormat="1" applyBorder="1" applyAlignment="1">
      <alignment horizontal="left" vertical="center"/>
    </xf>
    <xf numFmtId="41" fontId="0" fillId="0" borderId="32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16" xfId="0" applyNumberFormat="1" applyBorder="1" applyAlignment="1">
      <alignment horizontal="left" vertical="center"/>
    </xf>
    <xf numFmtId="41" fontId="0" fillId="0" borderId="7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centerContinuous" vertical="center"/>
    </xf>
    <xf numFmtId="0" fontId="0" fillId="0" borderId="34" xfId="0" applyNumberFormat="1" applyBorder="1" applyAlignment="1">
      <alignment horizontal="centerContinuous" vertical="center"/>
    </xf>
    <xf numFmtId="0" fontId="0" fillId="0" borderId="35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vertical="center"/>
    </xf>
    <xf numFmtId="41" fontId="0" fillId="0" borderId="5" xfId="0" applyNumberFormat="1" applyBorder="1" applyAlignment="1">
      <alignment horizontal="left" vertical="center"/>
    </xf>
    <xf numFmtId="41" fontId="0" fillId="0" borderId="36" xfId="0" applyNumberFormat="1" applyBorder="1" applyAlignment="1">
      <alignment horizontal="left" vertical="center"/>
    </xf>
    <xf numFmtId="41" fontId="0" fillId="0" borderId="37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0" fontId="3" fillId="0" borderId="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26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distributed" vertical="center" justifyLastLine="1"/>
    </xf>
    <xf numFmtId="179" fontId="0" fillId="0" borderId="0" xfId="1" applyNumberFormat="1" applyFont="1" applyBorder="1" applyAlignment="1">
      <alignment vertical="center"/>
    </xf>
    <xf numFmtId="180" fontId="0" fillId="0" borderId="38" xfId="1" applyNumberFormat="1" applyFont="1" applyBorder="1" applyAlignment="1">
      <alignment vertical="center"/>
    </xf>
    <xf numFmtId="179" fontId="0" fillId="0" borderId="38" xfId="1" applyNumberFormat="1" applyFont="1" applyBorder="1" applyAlignment="1">
      <alignment vertical="center"/>
    </xf>
    <xf numFmtId="180" fontId="0" fillId="0" borderId="39" xfId="1" applyNumberFormat="1" applyFont="1" applyBorder="1" applyAlignment="1">
      <alignment vertical="center"/>
    </xf>
    <xf numFmtId="179" fontId="0" fillId="0" borderId="37" xfId="1" applyNumberFormat="1" applyFont="1" applyBorder="1" applyAlignment="1">
      <alignment vertical="center"/>
    </xf>
    <xf numFmtId="180" fontId="0" fillId="0" borderId="40" xfId="1" applyNumberFormat="1" applyFont="1" applyBorder="1" applyAlignment="1">
      <alignment vertical="center"/>
    </xf>
    <xf numFmtId="179" fontId="0" fillId="0" borderId="40" xfId="1" applyNumberFormat="1" applyFont="1" applyBorder="1" applyAlignment="1">
      <alignment vertical="center"/>
    </xf>
    <xf numFmtId="180" fontId="0" fillId="0" borderId="41" xfId="1" applyNumberFormat="1" applyFont="1" applyBorder="1" applyAlignment="1">
      <alignment vertical="center"/>
    </xf>
    <xf numFmtId="179" fontId="0" fillId="0" borderId="28" xfId="1" applyNumberFormat="1" applyFont="1" applyBorder="1" applyAlignment="1">
      <alignment vertical="center"/>
    </xf>
    <xf numFmtId="180" fontId="0" fillId="0" borderId="21" xfId="1" applyNumberFormat="1" applyFont="1" applyBorder="1" applyAlignment="1">
      <alignment vertical="center"/>
    </xf>
    <xf numFmtId="179" fontId="0" fillId="0" borderId="21" xfId="1" applyNumberFormat="1" applyFont="1" applyBorder="1" applyAlignment="1">
      <alignment vertical="center"/>
    </xf>
    <xf numFmtId="180" fontId="0" fillId="0" borderId="25" xfId="1" applyNumberFormat="1" applyFont="1" applyBorder="1" applyAlignment="1">
      <alignment vertical="center"/>
    </xf>
    <xf numFmtId="179" fontId="0" fillId="0" borderId="36" xfId="1" applyNumberFormat="1" applyFont="1" applyBorder="1" applyAlignment="1">
      <alignment vertical="center"/>
    </xf>
    <xf numFmtId="180" fontId="0" fillId="0" borderId="42" xfId="1" applyNumberFormat="1" applyFont="1" applyBorder="1" applyAlignment="1">
      <alignment vertical="center"/>
    </xf>
    <xf numFmtId="179" fontId="0" fillId="0" borderId="42" xfId="1" applyNumberFormat="1" applyFont="1" applyBorder="1" applyAlignment="1">
      <alignment vertical="center"/>
    </xf>
    <xf numFmtId="180" fontId="0" fillId="0" borderId="43" xfId="1" applyNumberFormat="1" applyFont="1" applyBorder="1" applyAlignment="1">
      <alignment vertical="center"/>
    </xf>
    <xf numFmtId="179" fontId="0" fillId="0" borderId="32" xfId="1" applyNumberFormat="1" applyFont="1" applyBorder="1" applyAlignment="1">
      <alignment vertical="center"/>
    </xf>
    <xf numFmtId="180" fontId="0" fillId="0" borderId="44" xfId="1" applyNumberFormat="1" applyFont="1" applyBorder="1" applyAlignment="1">
      <alignment vertical="center"/>
    </xf>
    <xf numFmtId="179" fontId="0" fillId="0" borderId="44" xfId="1" applyNumberFormat="1" applyFont="1" applyBorder="1" applyAlignment="1">
      <alignment vertical="center"/>
    </xf>
    <xf numFmtId="180" fontId="0" fillId="0" borderId="45" xfId="1" applyNumberFormat="1" applyFont="1" applyBorder="1" applyAlignment="1">
      <alignment vertical="center"/>
    </xf>
    <xf numFmtId="179" fontId="0" fillId="0" borderId="4" xfId="1" applyNumberFormat="1" applyFont="1" applyBorder="1" applyAlignment="1">
      <alignment vertical="center"/>
    </xf>
    <xf numFmtId="180" fontId="0" fillId="0" borderId="18" xfId="1" applyNumberFormat="1" applyFont="1" applyBorder="1" applyAlignment="1">
      <alignment vertical="center"/>
    </xf>
    <xf numFmtId="180" fontId="0" fillId="0" borderId="46" xfId="1" applyNumberFormat="1" applyFont="1" applyBorder="1" applyAlignment="1">
      <alignment vertical="center"/>
    </xf>
    <xf numFmtId="41" fontId="0" fillId="0" borderId="39" xfId="0" applyNumberFormat="1" applyBorder="1" applyAlignment="1">
      <alignment horizontal="right" vertical="center"/>
    </xf>
    <xf numFmtId="41" fontId="0" fillId="0" borderId="25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43" xfId="0" applyNumberFormat="1" applyBorder="1" applyAlignment="1">
      <alignment horizontal="right" vertical="center"/>
    </xf>
    <xf numFmtId="41" fontId="0" fillId="0" borderId="41" xfId="0" applyNumberFormat="1" applyBorder="1" applyAlignment="1">
      <alignment horizontal="right" vertical="center"/>
    </xf>
    <xf numFmtId="41" fontId="0" fillId="0" borderId="46" xfId="0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right" vertical="center"/>
    </xf>
    <xf numFmtId="0" fontId="1" fillId="0" borderId="4" xfId="0" applyNumberFormat="1" applyFont="1" applyBorder="1" applyAlignment="1">
      <alignment horizontal="distributed" vertical="center" justifyLastLine="1"/>
    </xf>
    <xf numFmtId="41" fontId="0" fillId="0" borderId="37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4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47" xfId="0" applyNumberFormat="1" applyBorder="1" applyAlignment="1">
      <alignment horizontal="left" vertical="center"/>
    </xf>
    <xf numFmtId="179" fontId="2" fillId="0" borderId="48" xfId="1" applyNumberFormat="1" applyBorder="1" applyAlignment="1">
      <alignment vertical="center"/>
    </xf>
    <xf numFmtId="179" fontId="2" fillId="0" borderId="49" xfId="1" applyNumberFormat="1" applyBorder="1" applyAlignment="1">
      <alignment vertical="center"/>
    </xf>
    <xf numFmtId="179" fontId="2" fillId="0" borderId="39" xfId="1" applyNumberFormat="1" applyBorder="1" applyAlignment="1">
      <alignment vertical="center"/>
    </xf>
    <xf numFmtId="179" fontId="2" fillId="0" borderId="50" xfId="1" applyNumberFormat="1" applyBorder="1" applyAlignment="1">
      <alignment vertical="center"/>
    </xf>
    <xf numFmtId="179" fontId="2" fillId="0" borderId="28" xfId="1" applyNumberFormat="1" applyBorder="1" applyAlignment="1">
      <alignment vertical="center"/>
    </xf>
    <xf numFmtId="179" fontId="2" fillId="0" borderId="7" xfId="1" applyNumberFormat="1" applyBorder="1" applyAlignment="1">
      <alignment vertical="center"/>
    </xf>
    <xf numFmtId="179" fontId="2" fillId="0" borderId="25" xfId="1" applyNumberFormat="1" applyBorder="1" applyAlignment="1">
      <alignment vertical="center"/>
    </xf>
    <xf numFmtId="179" fontId="0" fillId="0" borderId="50" xfId="0" quotePrefix="1" applyNumberFormat="1" applyBorder="1" applyAlignment="1">
      <alignment horizontal="right" vertical="center"/>
    </xf>
    <xf numFmtId="179" fontId="0" fillId="0" borderId="28" xfId="0" quotePrefix="1" applyNumberFormat="1" applyBorder="1" applyAlignment="1">
      <alignment horizontal="right" vertical="center"/>
    </xf>
    <xf numFmtId="179" fontId="2" fillId="0" borderId="10" xfId="1" applyNumberFormat="1" applyBorder="1" applyAlignment="1">
      <alignment vertical="center"/>
    </xf>
    <xf numFmtId="179" fontId="2" fillId="0" borderId="36" xfId="1" applyNumberFormat="1" applyBorder="1" applyAlignment="1">
      <alignment vertical="center"/>
    </xf>
    <xf numFmtId="179" fontId="2" fillId="0" borderId="9" xfId="1" applyNumberFormat="1" applyBorder="1" applyAlignment="1">
      <alignment vertical="center"/>
    </xf>
    <xf numFmtId="179" fontId="2" fillId="0" borderId="43" xfId="1" applyNumberFormat="1" applyBorder="1" applyAlignment="1">
      <alignment vertical="center"/>
    </xf>
    <xf numFmtId="179" fontId="2" fillId="0" borderId="51" xfId="1" applyNumberFormat="1" applyBorder="1" applyAlignment="1">
      <alignment vertical="center"/>
    </xf>
    <xf numFmtId="179" fontId="2" fillId="0" borderId="37" xfId="1" applyNumberFormat="1" applyBorder="1" applyAlignment="1">
      <alignment vertical="center"/>
    </xf>
    <xf numFmtId="179" fontId="2" fillId="0" borderId="24" xfId="1" applyNumberFormat="1" applyBorder="1" applyAlignment="1">
      <alignment vertical="center"/>
    </xf>
    <xf numFmtId="179" fontId="2" fillId="0" borderId="41" xfId="1" applyNumberFormat="1" applyBorder="1" applyAlignment="1">
      <alignment vertical="center"/>
    </xf>
    <xf numFmtId="179" fontId="2" fillId="0" borderId="25" xfId="1" quotePrefix="1" applyNumberFormat="1" applyFont="1" applyBorder="1" applyAlignment="1">
      <alignment horizontal="right" vertical="center"/>
    </xf>
    <xf numFmtId="179" fontId="2" fillId="0" borderId="52" xfId="1" quotePrefix="1" applyNumberFormat="1" applyFont="1" applyBorder="1" applyAlignment="1">
      <alignment horizontal="right" vertical="center"/>
    </xf>
    <xf numFmtId="179" fontId="2" fillId="0" borderId="4" xfId="1" quotePrefix="1" applyNumberFormat="1" applyFont="1" applyBorder="1" applyAlignment="1">
      <alignment horizontal="right" vertical="center"/>
    </xf>
    <xf numFmtId="179" fontId="2" fillId="0" borderId="53" xfId="1" quotePrefix="1" applyNumberFormat="1" applyFont="1" applyBorder="1" applyAlignment="1">
      <alignment horizontal="right" vertical="center"/>
    </xf>
    <xf numFmtId="179" fontId="2" fillId="0" borderId="54" xfId="1" applyNumberFormat="1" applyBorder="1" applyAlignment="1">
      <alignment vertical="center"/>
    </xf>
    <xf numFmtId="179" fontId="2" fillId="0" borderId="0" xfId="1" applyNumberFormat="1" applyBorder="1" applyAlignment="1">
      <alignment vertical="center"/>
    </xf>
    <xf numFmtId="179" fontId="2" fillId="0" borderId="22" xfId="1" applyNumberFormat="1" applyBorder="1" applyAlignment="1">
      <alignment vertical="center"/>
    </xf>
    <xf numFmtId="179" fontId="2" fillId="0" borderId="46" xfId="1" applyNumberFormat="1" applyBorder="1" applyAlignment="1">
      <alignment vertical="center"/>
    </xf>
    <xf numFmtId="179" fontId="2" fillId="0" borderId="55" xfId="1" applyNumberFormat="1" applyBorder="1" applyAlignment="1">
      <alignment vertical="center"/>
    </xf>
    <xf numFmtId="179" fontId="2" fillId="0" borderId="52" xfId="1" applyNumberFormat="1" applyBorder="1" applyAlignment="1">
      <alignment vertical="center"/>
    </xf>
    <xf numFmtId="179" fontId="2" fillId="0" borderId="4" xfId="1" applyNumberFormat="1" applyBorder="1" applyAlignment="1">
      <alignment vertical="center"/>
    </xf>
    <xf numFmtId="179" fontId="2" fillId="0" borderId="26" xfId="1" applyNumberFormat="1" applyBorder="1" applyAlignment="1">
      <alignment vertical="center"/>
    </xf>
    <xf numFmtId="179" fontId="2" fillId="0" borderId="11" xfId="1" applyNumberFormat="1" applyBorder="1" applyAlignment="1">
      <alignment vertical="center"/>
    </xf>
    <xf numFmtId="179" fontId="2" fillId="0" borderId="50" xfId="1" quotePrefix="1" applyNumberFormat="1" applyFont="1" applyBorder="1" applyAlignment="1">
      <alignment horizontal="right" vertical="center"/>
    </xf>
    <xf numFmtId="179" fontId="2" fillId="0" borderId="28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179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9" fontId="2" fillId="0" borderId="56" xfId="1" applyNumberFormat="1" applyBorder="1" applyAlignment="1">
      <alignment vertical="center"/>
    </xf>
    <xf numFmtId="179" fontId="2" fillId="0" borderId="57" xfId="1" applyNumberFormat="1" applyBorder="1" applyAlignment="1">
      <alignment vertical="center"/>
    </xf>
    <xf numFmtId="179" fontId="2" fillId="0" borderId="13" xfId="1" applyNumberFormat="1" applyBorder="1" applyAlignment="1">
      <alignment vertical="center"/>
    </xf>
    <xf numFmtId="179" fontId="2" fillId="0" borderId="58" xfId="1" applyNumberFormat="1" applyBorder="1" applyAlignment="1">
      <alignment vertical="center"/>
    </xf>
    <xf numFmtId="176" fontId="2" fillId="0" borderId="13" xfId="0" applyNumberFormat="1" applyFont="1" applyBorder="1" applyAlignment="1">
      <alignment horizontal="center" vertical="center"/>
    </xf>
    <xf numFmtId="179" fontId="2" fillId="0" borderId="12" xfId="1" applyNumberFormat="1" applyBorder="1" applyAlignment="1">
      <alignment vertical="center"/>
    </xf>
    <xf numFmtId="179" fontId="2" fillId="0" borderId="59" xfId="1" applyNumberFormat="1" applyBorder="1" applyAlignment="1">
      <alignment vertical="center"/>
    </xf>
    <xf numFmtId="179" fontId="0" fillId="0" borderId="30" xfId="1" applyNumberFormat="1" applyFont="1" applyBorder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14" fillId="0" borderId="21" xfId="0" applyNumberFormat="1" applyFont="1" applyBorder="1" applyAlignment="1">
      <alignment vertical="center"/>
    </xf>
    <xf numFmtId="179" fontId="2" fillId="0" borderId="47" xfId="1" applyNumberFormat="1" applyBorder="1" applyAlignment="1">
      <alignment vertical="center"/>
    </xf>
    <xf numFmtId="179" fontId="2" fillId="0" borderId="27" xfId="1" applyNumberFormat="1" applyBorder="1" applyAlignment="1">
      <alignment vertical="center"/>
    </xf>
    <xf numFmtId="179" fontId="2" fillId="0" borderId="3" xfId="1" quotePrefix="1" applyNumberFormat="1" applyFont="1" applyBorder="1" applyAlignment="1">
      <alignment horizontal="right" vertical="center"/>
    </xf>
    <xf numFmtId="179" fontId="2" fillId="0" borderId="3" xfId="1" applyNumberFormat="1" applyBorder="1" applyAlignment="1">
      <alignment vertical="center"/>
    </xf>
    <xf numFmtId="179" fontId="2" fillId="0" borderId="13" xfId="1" quotePrefix="1" applyNumberFormat="1" applyFont="1" applyBorder="1" applyAlignment="1">
      <alignment horizontal="right" vertical="center"/>
    </xf>
    <xf numFmtId="179" fontId="2" fillId="0" borderId="27" xfId="1" quotePrefix="1" applyNumberFormat="1" applyFont="1" applyBorder="1" applyAlignment="1">
      <alignment horizontal="right" vertical="center"/>
    </xf>
    <xf numFmtId="179" fontId="2" fillId="0" borderId="14" xfId="1" applyNumberFormat="1" applyBorder="1" applyAlignment="1">
      <alignment vertical="center"/>
    </xf>
    <xf numFmtId="179" fontId="2" fillId="0" borderId="57" xfId="1" quotePrefix="1" applyNumberFormat="1" applyFont="1" applyBorder="1" applyAlignment="1">
      <alignment horizontal="right" vertical="center"/>
    </xf>
    <xf numFmtId="41" fontId="0" fillId="0" borderId="60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60" xfId="0" applyNumberFormat="1" applyBorder="1" applyAlignment="1">
      <alignment vertical="center"/>
    </xf>
    <xf numFmtId="38" fontId="0" fillId="0" borderId="60" xfId="1" applyFont="1" applyBorder="1" applyAlignment="1">
      <alignment vertical="center"/>
    </xf>
    <xf numFmtId="0" fontId="0" fillId="0" borderId="0" xfId="0" applyNumberFormat="1" applyAlignment="1">
      <alignment vertical="center"/>
    </xf>
    <xf numFmtId="184" fontId="0" fillId="0" borderId="60" xfId="0" applyNumberFormat="1" applyBorder="1" applyAlignment="1">
      <alignment vertical="center"/>
    </xf>
    <xf numFmtId="41" fontId="0" fillId="0" borderId="60" xfId="0" applyNumberFormat="1" applyBorder="1" applyAlignment="1">
      <alignment horizontal="center" vertical="center" shrinkToFit="1"/>
    </xf>
    <xf numFmtId="185" fontId="0" fillId="0" borderId="0" xfId="0" applyNumberFormat="1" applyAlignment="1">
      <alignment vertical="center"/>
    </xf>
    <xf numFmtId="0" fontId="0" fillId="0" borderId="52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Continuous" vertical="center" wrapText="1"/>
    </xf>
    <xf numFmtId="0" fontId="0" fillId="0" borderId="0" xfId="0" applyNumberFormat="1" applyBorder="1" applyAlignment="1">
      <alignment vertical="center"/>
    </xf>
    <xf numFmtId="180" fontId="0" fillId="0" borderId="0" xfId="1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0" fillId="0" borderId="0" xfId="0" applyNumberFormat="1" applyAlignment="1">
      <alignment vertical="center" wrapText="1"/>
    </xf>
    <xf numFmtId="186" fontId="0" fillId="0" borderId="0" xfId="0" applyNumberFormat="1" applyAlignment="1">
      <alignment vertical="center"/>
    </xf>
    <xf numFmtId="187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62" xfId="0" applyNumberFormat="1" applyBorder="1" applyAlignment="1">
      <alignment horizontal="centerContinuous" vertical="center"/>
    </xf>
    <xf numFmtId="0" fontId="0" fillId="0" borderId="63" xfId="0" applyBorder="1" applyAlignment="1">
      <alignment horizontal="centerContinuous" vertical="center"/>
    </xf>
    <xf numFmtId="0" fontId="0" fillId="0" borderId="64" xfId="0" applyBorder="1" applyAlignment="1">
      <alignment horizontal="centerContinuous" vertical="center"/>
    </xf>
    <xf numFmtId="41" fontId="0" fillId="0" borderId="65" xfId="0" applyNumberFormat="1" applyBorder="1" applyAlignment="1">
      <alignment horizontal="center" vertical="center" shrinkToFit="1"/>
    </xf>
    <xf numFmtId="41" fontId="0" fillId="0" borderId="65" xfId="0" applyNumberFormat="1" applyBorder="1" applyAlignment="1">
      <alignment horizontal="center" vertical="center"/>
    </xf>
    <xf numFmtId="179" fontId="0" fillId="0" borderId="66" xfId="0" applyNumberFormat="1" applyBorder="1" applyAlignment="1">
      <alignment vertical="center"/>
    </xf>
    <xf numFmtId="179" fontId="2" fillId="0" borderId="66" xfId="1" applyNumberFormat="1" applyFill="1" applyBorder="1" applyAlignment="1">
      <alignment horizontal="right" vertical="center"/>
    </xf>
    <xf numFmtId="179" fontId="0" fillId="0" borderId="67" xfId="0" applyNumberFormat="1" applyBorder="1" applyAlignment="1">
      <alignment vertical="center"/>
    </xf>
    <xf numFmtId="179" fontId="2" fillId="0" borderId="67" xfId="1" applyNumberFormat="1" applyBorder="1" applyAlignment="1">
      <alignment horizontal="right" vertical="center"/>
    </xf>
    <xf numFmtId="179" fontId="0" fillId="0" borderId="68" xfId="0" applyNumberFormat="1" applyBorder="1" applyAlignment="1">
      <alignment vertical="center"/>
    </xf>
    <xf numFmtId="179" fontId="2" fillId="0" borderId="68" xfId="1" applyNumberFormat="1" applyBorder="1" applyAlignment="1">
      <alignment horizontal="right" vertical="center"/>
    </xf>
    <xf numFmtId="41" fontId="0" fillId="0" borderId="32" xfId="0" applyNumberFormat="1" applyBorder="1" applyAlignment="1">
      <alignment horizontal="right" vertical="center"/>
    </xf>
    <xf numFmtId="179" fontId="0" fillId="0" borderId="69" xfId="0" applyNumberFormat="1" applyBorder="1" applyAlignment="1">
      <alignment vertical="center"/>
    </xf>
    <xf numFmtId="179" fontId="2" fillId="0" borderId="69" xfId="1" applyNumberFormat="1" applyBorder="1" applyAlignment="1">
      <alignment horizontal="right" vertical="center"/>
    </xf>
    <xf numFmtId="41" fontId="0" fillId="0" borderId="14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70" xfId="0" applyNumberFormat="1" applyBorder="1" applyAlignment="1">
      <alignment horizontal="right" vertical="center"/>
    </xf>
    <xf numFmtId="179" fontId="0" fillId="0" borderId="65" xfId="0" applyNumberFormat="1" applyBorder="1" applyAlignment="1">
      <alignment vertical="center"/>
    </xf>
    <xf numFmtId="179" fontId="2" fillId="0" borderId="65" xfId="1" applyNumberFormat="1" applyBorder="1" applyAlignment="1">
      <alignment horizontal="right" vertical="center"/>
    </xf>
    <xf numFmtId="182" fontId="0" fillId="0" borderId="67" xfId="0" applyNumberFormat="1" applyBorder="1" applyAlignment="1">
      <alignment vertical="center"/>
    </xf>
    <xf numFmtId="41" fontId="2" fillId="0" borderId="31" xfId="0" applyNumberFormat="1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41" fontId="0" fillId="0" borderId="45" xfId="0" applyNumberFormat="1" applyBorder="1" applyAlignment="1">
      <alignment horizontal="right" vertical="center"/>
    </xf>
    <xf numFmtId="41" fontId="0" fillId="0" borderId="36" xfId="0" applyNumberFormat="1" applyBorder="1" applyAlignment="1">
      <alignment vertical="center"/>
    </xf>
    <xf numFmtId="41" fontId="0" fillId="0" borderId="43" xfId="0" applyNumberFormat="1" applyBorder="1" applyAlignment="1">
      <alignment vertical="center"/>
    </xf>
    <xf numFmtId="179" fontId="2" fillId="0" borderId="66" xfId="1" applyNumberFormat="1" applyBorder="1" applyAlignment="1">
      <alignment vertical="center"/>
    </xf>
    <xf numFmtId="41" fontId="0" fillId="0" borderId="27" xfId="0" applyNumberFormat="1" applyBorder="1" applyAlignment="1">
      <alignment vertical="center"/>
    </xf>
    <xf numFmtId="41" fontId="0" fillId="0" borderId="28" xfId="0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183" fontId="0" fillId="0" borderId="67" xfId="0" applyNumberFormat="1" applyBorder="1" applyAlignment="1">
      <alignment vertical="center"/>
    </xf>
    <xf numFmtId="183" fontId="2" fillId="0" borderId="67" xfId="1" applyNumberFormat="1" applyBorder="1" applyAlignment="1">
      <alignment vertical="center"/>
    </xf>
    <xf numFmtId="180" fontId="0" fillId="0" borderId="67" xfId="0" applyNumberFormat="1" applyBorder="1" applyAlignment="1">
      <alignment vertical="center"/>
    </xf>
    <xf numFmtId="180" fontId="2" fillId="0" borderId="67" xfId="1" applyNumberFormat="1" applyBorder="1" applyAlignment="1">
      <alignment vertical="center"/>
    </xf>
    <xf numFmtId="41" fontId="0" fillId="0" borderId="31" xfId="0" applyNumberFormat="1" applyBorder="1" applyAlignment="1">
      <alignment vertical="center"/>
    </xf>
    <xf numFmtId="41" fontId="0" fillId="0" borderId="32" xfId="0" applyNumberFormat="1" applyBorder="1" applyAlignment="1">
      <alignment vertical="center"/>
    </xf>
    <xf numFmtId="41" fontId="0" fillId="0" borderId="45" xfId="0" applyNumberFormat="1" applyBorder="1" applyAlignment="1">
      <alignment vertical="center"/>
    </xf>
    <xf numFmtId="180" fontId="0" fillId="0" borderId="69" xfId="0" applyNumberFormat="1" applyBorder="1" applyAlignment="1">
      <alignment vertical="center"/>
    </xf>
    <xf numFmtId="180" fontId="2" fillId="0" borderId="69" xfId="1" applyNumberFormat="1" applyBorder="1" applyAlignment="1">
      <alignment vertical="center"/>
    </xf>
    <xf numFmtId="41" fontId="0" fillId="0" borderId="70" xfId="0" applyNumberFormat="1" applyBorder="1" applyAlignment="1">
      <alignment vertical="center"/>
    </xf>
    <xf numFmtId="180" fontId="0" fillId="0" borderId="65" xfId="0" applyNumberFormat="1" applyBorder="1" applyAlignment="1">
      <alignment vertical="center"/>
    </xf>
    <xf numFmtId="180" fontId="2" fillId="0" borderId="65" xfId="1" applyNumberFormat="1" applyBorder="1" applyAlignment="1">
      <alignment vertical="center"/>
    </xf>
    <xf numFmtId="180" fontId="2" fillId="0" borderId="69" xfId="1" applyNumberFormat="1" applyFill="1" applyBorder="1" applyAlignment="1">
      <alignment vertical="center"/>
    </xf>
    <xf numFmtId="180" fontId="0" fillId="0" borderId="0" xfId="0" applyNumberFormat="1" applyBorder="1" applyAlignment="1">
      <alignment vertical="center"/>
    </xf>
    <xf numFmtId="180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53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14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4" xfId="0" applyNumberFormat="1" applyBorder="1" applyAlignment="1">
      <alignment horizontal="center" vertical="center"/>
    </xf>
    <xf numFmtId="41" fontId="2" fillId="0" borderId="62" xfId="0" applyNumberFormat="1" applyFont="1" applyBorder="1" applyAlignment="1">
      <alignment vertical="center"/>
    </xf>
    <xf numFmtId="0" fontId="0" fillId="0" borderId="63" xfId="0" applyBorder="1" applyAlignment="1">
      <alignment horizontal="distributed" vertical="center"/>
    </xf>
    <xf numFmtId="179" fontId="2" fillId="0" borderId="71" xfId="1" applyNumberFormat="1" applyBorder="1" applyAlignment="1">
      <alignment horizontal="center" vertical="center"/>
    </xf>
    <xf numFmtId="179" fontId="2" fillId="0" borderId="72" xfId="1" applyNumberFormat="1" applyBorder="1" applyAlignment="1">
      <alignment horizontal="center" vertical="center"/>
    </xf>
    <xf numFmtId="179" fontId="2" fillId="0" borderId="73" xfId="1" applyNumberFormat="1" applyBorder="1" applyAlignment="1">
      <alignment horizontal="center" vertical="center"/>
    </xf>
    <xf numFmtId="179" fontId="2" fillId="0" borderId="10" xfId="1" applyNumberFormat="1" applyBorder="1" applyAlignment="1">
      <alignment horizontal="center" vertical="center"/>
    </xf>
    <xf numFmtId="179" fontId="2" fillId="0" borderId="9" xfId="1" applyNumberFormat="1" applyBorder="1" applyAlignment="1">
      <alignment horizontal="center" vertical="center"/>
    </xf>
    <xf numFmtId="179" fontId="2" fillId="0" borderId="56" xfId="1" applyNumberFormat="1" applyBorder="1" applyAlignment="1">
      <alignment horizontal="center" vertical="center"/>
    </xf>
    <xf numFmtId="179" fontId="2" fillId="0" borderId="50" xfId="1" applyNumberFormat="1" applyBorder="1" applyAlignment="1">
      <alignment horizontal="center" vertical="center"/>
    </xf>
    <xf numFmtId="179" fontId="2" fillId="0" borderId="7" xfId="1" applyNumberFormat="1" applyBorder="1" applyAlignment="1">
      <alignment horizontal="center" vertical="center"/>
    </xf>
    <xf numFmtId="179" fontId="2" fillId="0" borderId="57" xfId="1" applyNumberFormat="1" applyBorder="1" applyAlignment="1">
      <alignment horizontal="center" vertical="center"/>
    </xf>
    <xf numFmtId="179" fontId="2" fillId="0" borderId="52" xfId="1" applyNumberFormat="1" applyBorder="1" applyAlignment="1">
      <alignment horizontal="center" vertical="center"/>
    </xf>
    <xf numFmtId="179" fontId="2" fillId="0" borderId="26" xfId="1" applyNumberFormat="1" applyBorder="1" applyAlignment="1">
      <alignment horizontal="center" vertical="center"/>
    </xf>
    <xf numFmtId="179" fontId="2" fillId="0" borderId="13" xfId="1" applyNumberFormat="1" applyBorder="1" applyAlignment="1">
      <alignment horizontal="center" vertical="center"/>
    </xf>
    <xf numFmtId="179" fontId="2" fillId="0" borderId="74" xfId="1" applyNumberFormat="1" applyBorder="1" applyAlignment="1">
      <alignment vertical="center"/>
    </xf>
    <xf numFmtId="179" fontId="2" fillId="0" borderId="33" xfId="1" applyNumberFormat="1" applyBorder="1" applyAlignment="1">
      <alignment vertical="center"/>
    </xf>
    <xf numFmtId="179" fontId="2" fillId="0" borderId="53" xfId="1" applyNumberFormat="1" applyBorder="1" applyAlignment="1">
      <alignment vertical="center"/>
    </xf>
    <xf numFmtId="41" fontId="0" fillId="0" borderId="27" xfId="0" applyNumberFormat="1" applyFill="1" applyBorder="1" applyAlignment="1">
      <alignment horizontal="left" vertical="center"/>
    </xf>
    <xf numFmtId="41" fontId="0" fillId="0" borderId="28" xfId="0" applyNumberFormat="1" applyFill="1" applyBorder="1" applyAlignment="1">
      <alignment horizontal="left" vertical="center"/>
    </xf>
    <xf numFmtId="179" fontId="2" fillId="0" borderId="27" xfId="1" applyNumberFormat="1" applyFill="1" applyBorder="1" applyAlignment="1">
      <alignment vertical="center"/>
    </xf>
    <xf numFmtId="179" fontId="2" fillId="0" borderId="57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9" fontId="2" fillId="0" borderId="31" xfId="1" applyNumberFormat="1" applyBorder="1" applyAlignment="1">
      <alignment vertical="center"/>
    </xf>
    <xf numFmtId="179" fontId="2" fillId="0" borderId="62" xfId="1" applyNumberFormat="1" applyBorder="1" applyAlignment="1">
      <alignment vertical="center"/>
    </xf>
    <xf numFmtId="41" fontId="0" fillId="0" borderId="6" xfId="0" quotePrefix="1" applyNumberFormat="1" applyBorder="1" applyAlignment="1">
      <alignment horizontal="right" vertical="center"/>
    </xf>
    <xf numFmtId="41" fontId="0" fillId="0" borderId="28" xfId="0" quotePrefix="1" applyNumberFormat="1" applyBorder="1" applyAlignment="1">
      <alignment horizontal="right" vertical="center"/>
    </xf>
    <xf numFmtId="41" fontId="0" fillId="0" borderId="4" xfId="0" quotePrefix="1" applyNumberFormat="1" applyBorder="1" applyAlignment="1">
      <alignment horizontal="right" vertical="center"/>
    </xf>
    <xf numFmtId="179" fontId="2" fillId="0" borderId="29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180" fontId="0" fillId="0" borderId="73" xfId="1" applyNumberFormat="1" applyFont="1" applyBorder="1" applyAlignment="1">
      <alignment vertical="center"/>
    </xf>
    <xf numFmtId="180" fontId="0" fillId="0" borderId="75" xfId="1" applyNumberFormat="1" applyFont="1" applyBorder="1" applyAlignment="1">
      <alignment vertical="center"/>
    </xf>
    <xf numFmtId="0" fontId="0" fillId="0" borderId="49" xfId="0" applyNumberFormat="1" applyBorder="1" applyAlignment="1">
      <alignment horizontal="centerContinuous" vertical="center"/>
    </xf>
    <xf numFmtId="0" fontId="0" fillId="0" borderId="26" xfId="0" applyNumberFormat="1" applyBorder="1" applyAlignment="1">
      <alignment vertical="center"/>
    </xf>
    <xf numFmtId="179" fontId="0" fillId="0" borderId="22" xfId="1" applyNumberFormat="1" applyFont="1" applyBorder="1" applyAlignment="1">
      <alignment vertical="center"/>
    </xf>
    <xf numFmtId="179" fontId="0" fillId="0" borderId="24" xfId="1" applyNumberFormat="1" applyFont="1" applyBorder="1" applyAlignment="1">
      <alignment vertical="center"/>
    </xf>
    <xf numFmtId="179" fontId="0" fillId="0" borderId="7" xfId="1" applyNumberFormat="1" applyFont="1" applyBorder="1" applyAlignment="1">
      <alignment vertical="center"/>
    </xf>
    <xf numFmtId="179" fontId="0" fillId="0" borderId="9" xfId="1" applyNumberFormat="1" applyFont="1" applyBorder="1" applyAlignment="1">
      <alignment vertical="center"/>
    </xf>
    <xf numFmtId="179" fontId="0" fillId="0" borderId="29" xfId="1" applyNumberFormat="1" applyFont="1" applyBorder="1" applyAlignment="1">
      <alignment vertical="center"/>
    </xf>
    <xf numFmtId="180" fontId="0" fillId="0" borderId="12" xfId="1" applyNumberFormat="1" applyFont="1" applyBorder="1" applyAlignment="1">
      <alignment vertical="center"/>
    </xf>
    <xf numFmtId="180" fontId="0" fillId="0" borderId="55" xfId="1" applyNumberFormat="1" applyFont="1" applyBorder="1" applyAlignment="1">
      <alignment vertical="center"/>
    </xf>
    <xf numFmtId="180" fontId="0" fillId="0" borderId="57" xfId="1" applyNumberFormat="1" applyFont="1" applyBorder="1" applyAlignment="1">
      <alignment vertical="center"/>
    </xf>
    <xf numFmtId="180" fontId="0" fillId="0" borderId="56" xfId="1" applyNumberFormat="1" applyFont="1" applyBorder="1" applyAlignment="1">
      <alignment vertical="center"/>
    </xf>
    <xf numFmtId="180" fontId="0" fillId="0" borderId="53" xfId="1" applyNumberFormat="1" applyFont="1" applyBorder="1" applyAlignment="1">
      <alignment vertical="center"/>
    </xf>
    <xf numFmtId="180" fontId="0" fillId="0" borderId="13" xfId="1" applyNumberFormat="1" applyFont="1" applyBorder="1" applyAlignment="1">
      <alignment vertical="center"/>
    </xf>
    <xf numFmtId="180" fontId="0" fillId="0" borderId="59" xfId="1" applyNumberFormat="1" applyFont="1" applyBorder="1" applyAlignment="1">
      <alignment vertical="center"/>
    </xf>
    <xf numFmtId="0" fontId="2" fillId="0" borderId="13" xfId="0" applyNumberFormat="1" applyFont="1" applyBorder="1" applyAlignment="1">
      <alignment horizontal="center" vertical="center"/>
    </xf>
    <xf numFmtId="41" fontId="0" fillId="0" borderId="59" xfId="0" applyNumberFormat="1" applyBorder="1" applyAlignment="1">
      <alignment horizontal="center" vertical="center"/>
    </xf>
    <xf numFmtId="41" fontId="0" fillId="0" borderId="60" xfId="0" applyNumberFormat="1" applyBorder="1" applyAlignment="1">
      <alignment horizontal="center" vertical="center"/>
    </xf>
    <xf numFmtId="0" fontId="3" fillId="0" borderId="0" xfId="0" applyNumberFormat="1" applyFont="1" applyBorder="1" applyAlignment="1">
      <alignment horizontal="distributed" vertical="center" justifyLastLine="1"/>
    </xf>
    <xf numFmtId="41" fontId="0" fillId="0" borderId="37" xfId="0" applyNumberFormat="1" applyBorder="1" applyAlignment="1">
      <alignment vertical="center"/>
    </xf>
    <xf numFmtId="41" fontId="14" fillId="0" borderId="28" xfId="0" applyNumberFormat="1" applyFont="1" applyBorder="1" applyAlignment="1">
      <alignment vertical="center"/>
    </xf>
    <xf numFmtId="179" fontId="2" fillId="0" borderId="48" xfId="1" applyNumberFormat="1" applyFill="1" applyBorder="1" applyAlignment="1">
      <alignment vertical="center"/>
    </xf>
    <xf numFmtId="179" fontId="2" fillId="0" borderId="12" xfId="1" applyNumberFormat="1" applyFill="1" applyBorder="1" applyAlignment="1">
      <alignment vertical="center"/>
    </xf>
    <xf numFmtId="179" fontId="2" fillId="0" borderId="51" xfId="1" applyNumberFormat="1" applyFill="1" applyBorder="1" applyAlignment="1">
      <alignment vertical="center"/>
    </xf>
    <xf numFmtId="179" fontId="2" fillId="0" borderId="55" xfId="1" applyNumberFormat="1" applyFill="1" applyBorder="1" applyAlignment="1">
      <alignment vertical="center"/>
    </xf>
    <xf numFmtId="179" fontId="2" fillId="0" borderId="50" xfId="1" applyNumberFormat="1" applyFill="1" applyBorder="1" applyAlignment="1">
      <alignment vertical="center"/>
    </xf>
    <xf numFmtId="179" fontId="2" fillId="0" borderId="10" xfId="1" applyNumberFormat="1" applyFill="1" applyBorder="1" applyAlignment="1">
      <alignment vertical="center"/>
    </xf>
    <xf numFmtId="179" fontId="2" fillId="0" borderId="56" xfId="1" applyNumberFormat="1" applyFill="1" applyBorder="1" applyAlignment="1">
      <alignment vertical="center"/>
    </xf>
    <xf numFmtId="179" fontId="2" fillId="0" borderId="54" xfId="1" applyNumberFormat="1" applyFill="1" applyBorder="1" applyAlignment="1">
      <alignment vertical="center"/>
    </xf>
    <xf numFmtId="179" fontId="2" fillId="0" borderId="59" xfId="1" applyNumberFormat="1" applyFill="1" applyBorder="1" applyAlignment="1">
      <alignment vertical="center"/>
    </xf>
    <xf numFmtId="179" fontId="2" fillId="0" borderId="51" xfId="1" applyNumberFormat="1" applyBorder="1" applyAlignment="1">
      <alignment vertical="center"/>
    </xf>
    <xf numFmtId="179" fontId="2" fillId="0" borderId="55" xfId="1" applyNumberFormat="1" applyBorder="1" applyAlignment="1">
      <alignment vertical="center"/>
    </xf>
    <xf numFmtId="179" fontId="18" fillId="0" borderId="3" xfId="1" applyNumberFormat="1" applyFont="1" applyBorder="1" applyAlignment="1">
      <alignment vertical="center"/>
    </xf>
    <xf numFmtId="179" fontId="2" fillId="0" borderId="49" xfId="1" applyNumberFormat="1" applyFill="1" applyBorder="1" applyAlignment="1">
      <alignment vertical="center"/>
    </xf>
    <xf numFmtId="179" fontId="2" fillId="0" borderId="28" xfId="1" applyNumberFormat="1" applyFill="1" applyBorder="1" applyAlignment="1">
      <alignment vertical="center"/>
    </xf>
    <xf numFmtId="179" fontId="2" fillId="0" borderId="7" xfId="1" applyNumberFormat="1" applyFill="1" applyBorder="1" applyAlignment="1">
      <alignment vertical="center"/>
    </xf>
    <xf numFmtId="179" fontId="2" fillId="0" borderId="36" xfId="1" applyNumberFormat="1" applyFill="1" applyBorder="1" applyAlignment="1">
      <alignment vertical="center"/>
    </xf>
    <xf numFmtId="179" fontId="2" fillId="0" borderId="9" xfId="1" applyNumberFormat="1" applyFill="1" applyBorder="1" applyAlignment="1">
      <alignment vertical="center"/>
    </xf>
    <xf numFmtId="179" fontId="2" fillId="0" borderId="3" xfId="1" quotePrefix="1" applyNumberFormat="1" applyFont="1" applyFill="1" applyBorder="1" applyAlignment="1">
      <alignment horizontal="right" vertical="center"/>
    </xf>
    <xf numFmtId="179" fontId="2" fillId="0" borderId="13" xfId="1" quotePrefix="1" applyNumberFormat="1" applyFont="1" applyFill="1" applyBorder="1" applyAlignment="1">
      <alignment horizontal="right" vertical="center"/>
    </xf>
    <xf numFmtId="179" fontId="2" fillId="0" borderId="52" xfId="1" quotePrefix="1" applyNumberFormat="1" applyFont="1" applyFill="1" applyBorder="1" applyAlignment="1">
      <alignment horizontal="right" vertical="center"/>
    </xf>
    <xf numFmtId="179" fontId="2" fillId="0" borderId="4" xfId="1" quotePrefix="1" applyNumberFormat="1" applyFont="1" applyFill="1" applyBorder="1" applyAlignment="1">
      <alignment horizontal="right" vertical="center"/>
    </xf>
    <xf numFmtId="179" fontId="2" fillId="0" borderId="5" xfId="1" applyNumberFormat="1" applyFill="1" applyBorder="1" applyAlignment="1">
      <alignment vertical="center"/>
    </xf>
    <xf numFmtId="179" fontId="2" fillId="0" borderId="22" xfId="1" applyNumberFormat="1" applyFill="1" applyBorder="1" applyAlignment="1">
      <alignment vertical="center"/>
    </xf>
    <xf numFmtId="179" fontId="2" fillId="0" borderId="24" xfId="1" applyNumberFormat="1" applyFill="1" applyBorder="1" applyAlignment="1">
      <alignment vertical="center"/>
    </xf>
    <xf numFmtId="179" fontId="2" fillId="0" borderId="48" xfId="1" applyNumberFormat="1" applyFont="1" applyFill="1" applyBorder="1" applyAlignment="1">
      <alignment vertical="center"/>
    </xf>
    <xf numFmtId="179" fontId="2" fillId="0" borderId="2" xfId="1" applyNumberFormat="1" applyFont="1" applyFill="1" applyBorder="1" applyAlignment="1">
      <alignment vertical="center"/>
    </xf>
    <xf numFmtId="179" fontId="2" fillId="0" borderId="49" xfId="1" applyNumberFormat="1" applyFont="1" applyFill="1" applyBorder="1" applyAlignment="1">
      <alignment vertical="center"/>
    </xf>
    <xf numFmtId="179" fontId="2" fillId="0" borderId="50" xfId="1" applyNumberFormat="1" applyFont="1" applyFill="1" applyBorder="1" applyAlignment="1">
      <alignment vertical="center"/>
    </xf>
    <xf numFmtId="179" fontId="2" fillId="0" borderId="28" xfId="1" applyNumberFormat="1" applyFont="1" applyFill="1" applyBorder="1" applyAlignment="1">
      <alignment vertical="center"/>
    </xf>
    <xf numFmtId="179" fontId="2" fillId="0" borderId="7" xfId="1" applyNumberFormat="1" applyFont="1" applyFill="1" applyBorder="1" applyAlignment="1">
      <alignment vertical="center"/>
    </xf>
    <xf numFmtId="49" fontId="2" fillId="0" borderId="7" xfId="1" applyNumberFormat="1" applyFont="1" applyFill="1" applyBorder="1" applyAlignment="1">
      <alignment horizontal="right" vertical="center"/>
    </xf>
    <xf numFmtId="179" fontId="2" fillId="0" borderId="50" xfId="0" quotePrefix="1" applyNumberFormat="1" applyFont="1" applyFill="1" applyBorder="1" applyAlignment="1">
      <alignment horizontal="right" vertical="center"/>
    </xf>
    <xf numFmtId="179" fontId="2" fillId="0" borderId="10" xfId="1" applyNumberFormat="1" applyFont="1" applyFill="1" applyBorder="1" applyAlignment="1">
      <alignment vertical="center"/>
    </xf>
    <xf numFmtId="179" fontId="2" fillId="0" borderId="36" xfId="1" applyNumberFormat="1" applyFont="1" applyFill="1" applyBorder="1" applyAlignment="1">
      <alignment vertical="center"/>
    </xf>
    <xf numFmtId="179" fontId="2" fillId="0" borderId="9" xfId="1" applyNumberFormat="1" applyFont="1" applyFill="1" applyBorder="1" applyAlignment="1">
      <alignment vertical="center"/>
    </xf>
    <xf numFmtId="179" fontId="2" fillId="0" borderId="47" xfId="1" applyNumberFormat="1" applyFont="1" applyFill="1" applyBorder="1" applyAlignment="1">
      <alignment vertical="center"/>
    </xf>
    <xf numFmtId="179" fontId="2" fillId="0" borderId="55" xfId="1" applyNumberFormat="1" applyFont="1" applyFill="1" applyBorder="1" applyAlignment="1">
      <alignment vertical="center"/>
    </xf>
    <xf numFmtId="179" fontId="2" fillId="0" borderId="28" xfId="0" quotePrefix="1" applyNumberFormat="1" applyFont="1" applyFill="1" applyBorder="1" applyAlignment="1">
      <alignment horizontal="right" vertical="center"/>
    </xf>
    <xf numFmtId="179" fontId="2" fillId="0" borderId="27" xfId="1" applyNumberFormat="1" applyFont="1" applyFill="1" applyBorder="1" applyAlignment="1">
      <alignment vertical="center"/>
    </xf>
    <xf numFmtId="179" fontId="2" fillId="0" borderId="57" xfId="1" applyNumberFormat="1" applyFont="1" applyFill="1" applyBorder="1" applyAlignment="1">
      <alignment vertical="center"/>
    </xf>
    <xf numFmtId="179" fontId="2" fillId="0" borderId="5" xfId="1" applyNumberFormat="1" applyFont="1" applyFill="1" applyBorder="1" applyAlignment="1">
      <alignment vertical="center"/>
    </xf>
    <xf numFmtId="179" fontId="2" fillId="0" borderId="59" xfId="1" applyNumberFormat="1" applyFont="1" applyFill="1" applyBorder="1" applyAlignment="1">
      <alignment vertical="center"/>
    </xf>
    <xf numFmtId="179" fontId="2" fillId="0" borderId="54" xfId="1" applyNumberFormat="1" applyFont="1" applyFill="1" applyBorder="1" applyAlignment="1">
      <alignment vertical="center"/>
    </xf>
    <xf numFmtId="179" fontId="2" fillId="0" borderId="22" xfId="1" applyNumberFormat="1" applyFont="1" applyFill="1" applyBorder="1" applyAlignment="1">
      <alignment vertical="center"/>
    </xf>
    <xf numFmtId="179" fontId="2" fillId="0" borderId="8" xfId="1" applyNumberFormat="1" applyFont="1" applyFill="1" applyBorder="1" applyAlignment="1">
      <alignment vertical="center"/>
    </xf>
    <xf numFmtId="179" fontId="2" fillId="0" borderId="56" xfId="1" applyNumberFormat="1" applyFont="1" applyFill="1" applyBorder="1" applyAlignment="1">
      <alignment vertical="center"/>
    </xf>
    <xf numFmtId="179" fontId="2" fillId="0" borderId="51" xfId="1" applyNumberFormat="1" applyFont="1" applyFill="1" applyBorder="1" applyAlignment="1">
      <alignment vertical="center"/>
    </xf>
    <xf numFmtId="179" fontId="2" fillId="0" borderId="24" xfId="1" applyNumberFormat="1" applyFont="1" applyFill="1" applyBorder="1" applyAlignment="1">
      <alignment vertical="center"/>
    </xf>
    <xf numFmtId="179" fontId="2" fillId="0" borderId="51" xfId="1" applyNumberFormat="1" applyFont="1" applyFill="1" applyBorder="1" applyAlignment="1">
      <alignment vertical="center"/>
    </xf>
    <xf numFmtId="179" fontId="2" fillId="0" borderId="0" xfId="1" applyNumberFormat="1" applyFill="1" applyBorder="1" applyAlignment="1">
      <alignment vertical="center"/>
    </xf>
    <xf numFmtId="179" fontId="2" fillId="0" borderId="39" xfId="1" applyNumberFormat="1" applyFill="1" applyBorder="1" applyAlignment="1">
      <alignment vertical="center"/>
    </xf>
    <xf numFmtId="179" fontId="2" fillId="0" borderId="37" xfId="1" applyNumberFormat="1" applyFill="1" applyBorder="1" applyAlignment="1">
      <alignment vertical="center"/>
    </xf>
    <xf numFmtId="179" fontId="2" fillId="0" borderId="41" xfId="1" applyNumberFormat="1" applyFill="1" applyBorder="1" applyAlignment="1">
      <alignment vertical="center"/>
    </xf>
    <xf numFmtId="179" fontId="2" fillId="0" borderId="25" xfId="1" applyNumberFormat="1" applyFill="1" applyBorder="1" applyAlignment="1">
      <alignment vertical="center"/>
    </xf>
    <xf numFmtId="179" fontId="2" fillId="0" borderId="50" xfId="1" quotePrefix="1" applyNumberFormat="1" applyFont="1" applyFill="1" applyBorder="1" applyAlignment="1">
      <alignment horizontal="right" vertical="center"/>
    </xf>
    <xf numFmtId="179" fontId="2" fillId="0" borderId="28" xfId="1" quotePrefix="1" applyNumberFormat="1" applyFont="1" applyFill="1" applyBorder="1" applyAlignment="1">
      <alignment horizontal="right" vertical="center"/>
    </xf>
    <xf numFmtId="179" fontId="2" fillId="0" borderId="46" xfId="1" applyNumberFormat="1" applyFill="1" applyBorder="1" applyAlignment="1">
      <alignment vertical="center"/>
    </xf>
    <xf numFmtId="179" fontId="2" fillId="0" borderId="3" xfId="1" applyNumberFormat="1" applyFill="1" applyBorder="1" applyAlignment="1">
      <alignment vertical="center"/>
    </xf>
    <xf numFmtId="179" fontId="2" fillId="0" borderId="13" xfId="1" applyNumberFormat="1" applyFill="1" applyBorder="1" applyAlignment="1">
      <alignment vertical="center"/>
    </xf>
    <xf numFmtId="179" fontId="2" fillId="0" borderId="27" xfId="1" quotePrefix="1" applyNumberFormat="1" applyFont="1" applyFill="1" applyBorder="1" applyAlignment="1">
      <alignment horizontal="right" vertical="center"/>
    </xf>
    <xf numFmtId="179" fontId="2" fillId="0" borderId="57" xfId="1" quotePrefix="1" applyNumberFormat="1" applyFont="1" applyFill="1" applyBorder="1" applyAlignment="1">
      <alignment horizontal="right" vertical="center"/>
    </xf>
    <xf numFmtId="179" fontId="0" fillId="0" borderId="50" xfId="1" applyNumberFormat="1" applyFont="1" applyFill="1" applyBorder="1" applyAlignment="1">
      <alignment vertical="center"/>
    </xf>
    <xf numFmtId="179" fontId="2" fillId="0" borderId="37" xfId="1" applyNumberFormat="1" applyFont="1" applyFill="1" applyBorder="1" applyAlignment="1">
      <alignment vertical="center"/>
    </xf>
    <xf numFmtId="179" fontId="2" fillId="0" borderId="7" xfId="0" quotePrefix="1" applyNumberFormat="1" applyFont="1" applyFill="1" applyBorder="1" applyAlignment="1">
      <alignment horizontal="right" vertical="center"/>
    </xf>
    <xf numFmtId="179" fontId="2" fillId="0" borderId="57" xfId="0" quotePrefix="1" applyNumberFormat="1" applyFont="1" applyFill="1" applyBorder="1" applyAlignment="1">
      <alignment horizontal="right" vertical="center"/>
    </xf>
    <xf numFmtId="179" fontId="2" fillId="0" borderId="3" xfId="1" applyNumberFormat="1" applyFont="1" applyFill="1" applyBorder="1" applyAlignment="1">
      <alignment vertical="center"/>
    </xf>
    <xf numFmtId="179" fontId="2" fillId="0" borderId="13" xfId="1" applyNumberFormat="1" applyFont="1" applyFill="1" applyBorder="1" applyAlignment="1">
      <alignment vertical="center"/>
    </xf>
    <xf numFmtId="179" fontId="2" fillId="0" borderId="39" xfId="1" applyNumberFormat="1" applyFont="1" applyFill="1" applyBorder="1" applyAlignment="1">
      <alignment vertical="center"/>
    </xf>
    <xf numFmtId="179" fontId="2" fillId="0" borderId="0" xfId="1" applyNumberFormat="1" applyFont="1" applyFill="1" applyBorder="1" applyAlignment="1">
      <alignment vertical="center"/>
    </xf>
    <xf numFmtId="179" fontId="2" fillId="0" borderId="41" xfId="1" applyNumberFormat="1" applyFont="1" applyFill="1" applyBorder="1" applyAlignment="1">
      <alignment vertical="center"/>
    </xf>
    <xf numFmtId="179" fontId="2" fillId="0" borderId="25" xfId="1" applyNumberFormat="1" applyFont="1" applyFill="1" applyBorder="1" applyAlignment="1">
      <alignment vertical="center"/>
    </xf>
    <xf numFmtId="179" fontId="2" fillId="0" borderId="46" xfId="1" applyNumberFormat="1" applyFont="1" applyFill="1" applyBorder="1" applyAlignment="1">
      <alignment vertical="center"/>
    </xf>
    <xf numFmtId="179" fontId="2" fillId="0" borderId="14" xfId="1" applyNumberFormat="1" applyFont="1" applyFill="1" applyBorder="1" applyAlignment="1">
      <alignment vertical="center"/>
    </xf>
    <xf numFmtId="179" fontId="2" fillId="0" borderId="58" xfId="1" applyNumberFormat="1" applyFont="1" applyFill="1" applyBorder="1" applyAlignment="1">
      <alignment vertical="center"/>
    </xf>
    <xf numFmtId="179" fontId="2" fillId="0" borderId="52" xfId="1" applyNumberFormat="1" applyFont="1" applyFill="1" applyBorder="1" applyAlignment="1">
      <alignment vertical="center"/>
    </xf>
    <xf numFmtId="179" fontId="2" fillId="0" borderId="11" xfId="1" applyNumberFormat="1" applyFont="1" applyFill="1" applyBorder="1" applyAlignment="1">
      <alignment vertical="center"/>
    </xf>
    <xf numFmtId="179" fontId="2" fillId="0" borderId="4" xfId="1" applyNumberFormat="1" applyFont="1" applyFill="1" applyBorder="1" applyAlignment="1">
      <alignment vertical="center"/>
    </xf>
    <xf numFmtId="179" fontId="2" fillId="0" borderId="71" xfId="1" applyNumberFormat="1" applyFont="1" applyFill="1" applyBorder="1" applyAlignment="1">
      <alignment horizontal="center" vertical="center"/>
    </xf>
    <xf numFmtId="179" fontId="2" fillId="0" borderId="10" xfId="1" applyNumberFormat="1" applyFont="1" applyFill="1" applyBorder="1" applyAlignment="1">
      <alignment horizontal="center" vertical="center"/>
    </xf>
    <xf numFmtId="179" fontId="2" fillId="0" borderId="50" xfId="1" applyNumberFormat="1" applyFont="1" applyFill="1" applyBorder="1" applyAlignment="1">
      <alignment horizontal="center" vertical="center"/>
    </xf>
    <xf numFmtId="179" fontId="2" fillId="0" borderId="52" xfId="1" applyNumberFormat="1" applyFont="1" applyFill="1" applyBorder="1" applyAlignment="1">
      <alignment horizontal="center" vertical="center"/>
    </xf>
    <xf numFmtId="179" fontId="2" fillId="0" borderId="74" xfId="1" applyNumberFormat="1" applyFont="1" applyFill="1" applyBorder="1" applyAlignment="1">
      <alignment vertical="center"/>
    </xf>
    <xf numFmtId="179" fontId="2" fillId="0" borderId="31" xfId="1" applyNumberFormat="1" applyFont="1" applyFill="1" applyBorder="1" applyAlignment="1">
      <alignment vertical="center"/>
    </xf>
    <xf numFmtId="179" fontId="2" fillId="0" borderId="62" xfId="1" applyNumberFormat="1" applyFont="1" applyFill="1" applyBorder="1" applyAlignment="1">
      <alignment vertical="center"/>
    </xf>
    <xf numFmtId="179" fontId="2" fillId="0" borderId="51" xfId="1" applyNumberFormat="1" applyBorder="1" applyAlignment="1">
      <alignment vertical="center"/>
    </xf>
    <xf numFmtId="179" fontId="2" fillId="0" borderId="55" xfId="1" applyNumberFormat="1" applyBorder="1" applyAlignment="1">
      <alignment vertical="center"/>
    </xf>
    <xf numFmtId="41" fontId="0" fillId="0" borderId="60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64" xfId="0" applyNumberFormat="1" applyBorder="1" applyAlignment="1">
      <alignment horizontal="center" vertical="center"/>
    </xf>
    <xf numFmtId="41" fontId="0" fillId="0" borderId="76" xfId="0" applyNumberFormat="1" applyBorder="1" applyAlignment="1">
      <alignment horizontal="center" vertical="center"/>
    </xf>
    <xf numFmtId="41" fontId="0" fillId="0" borderId="77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63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41" fontId="0" fillId="0" borderId="39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76" xfId="0" applyNumberFormat="1" applyBorder="1" applyAlignment="1">
      <alignment horizontal="center" vertical="center" textRotation="255"/>
    </xf>
    <xf numFmtId="0" fontId="0" fillId="0" borderId="77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79" fontId="2" fillId="0" borderId="55" xfId="1" applyNumberFormat="1" applyFont="1" applyFill="1" applyBorder="1" applyAlignment="1">
      <alignment vertical="center"/>
    </xf>
    <xf numFmtId="179" fontId="2" fillId="0" borderId="56" xfId="0" applyNumberFormat="1" applyFont="1" applyFill="1" applyBorder="1" applyAlignment="1">
      <alignment vertical="center"/>
    </xf>
    <xf numFmtId="181" fontId="9" fillId="0" borderId="5" xfId="1" applyNumberFormat="1" applyFont="1" applyBorder="1" applyAlignment="1">
      <alignment vertical="center" textRotation="255"/>
    </xf>
    <xf numFmtId="0" fontId="12" fillId="0" borderId="5" xfId="3" applyFont="1" applyBorder="1" applyAlignment="1">
      <alignment vertical="center"/>
    </xf>
    <xf numFmtId="0" fontId="12" fillId="0" borderId="3" xfId="3" applyFont="1" applyBorder="1" applyAlignment="1">
      <alignment vertical="center"/>
    </xf>
    <xf numFmtId="0" fontId="10" fillId="0" borderId="1" xfId="0" applyNumberFormat="1" applyFont="1" applyBorder="1" applyAlignment="1">
      <alignment horizontal="distributed" vertical="center" justifyLastLine="1"/>
    </xf>
    <xf numFmtId="0" fontId="10" fillId="0" borderId="2" xfId="0" applyNumberFormat="1" applyFont="1" applyBorder="1" applyAlignment="1">
      <alignment horizontal="distributed" vertical="center" justifyLastLine="1"/>
    </xf>
    <xf numFmtId="0" fontId="10" fillId="0" borderId="39" xfId="0" applyNumberFormat="1" applyFont="1" applyBorder="1" applyAlignment="1">
      <alignment horizontal="distributed" vertical="center" justifyLastLine="1"/>
    </xf>
    <xf numFmtId="0" fontId="10" fillId="0" borderId="3" xfId="0" applyNumberFormat="1" applyFont="1" applyBorder="1" applyAlignment="1">
      <alignment horizontal="distributed" vertical="center" justifyLastLine="1"/>
    </xf>
    <xf numFmtId="0" fontId="10" fillId="0" borderId="4" xfId="0" applyNumberFormat="1" applyFont="1" applyBorder="1" applyAlignment="1">
      <alignment horizontal="distributed" vertical="center" justifyLastLine="1"/>
    </xf>
    <xf numFmtId="0" fontId="10" fillId="0" borderId="11" xfId="0" applyNumberFormat="1" applyFont="1" applyBorder="1" applyAlignment="1">
      <alignment horizontal="distributed" vertical="center" justifyLastLine="1"/>
    </xf>
    <xf numFmtId="0" fontId="10" fillId="0" borderId="1" xfId="2" applyNumberFormat="1" applyFont="1" applyBorder="1" applyAlignment="1">
      <alignment horizontal="distributed" vertical="center" justifyLastLine="1"/>
    </xf>
    <xf numFmtId="0" fontId="10" fillId="0" borderId="2" xfId="0" applyFont="1" applyBorder="1" applyAlignment="1">
      <alignment horizontal="distributed" vertical="center" justifyLastLine="1"/>
    </xf>
    <xf numFmtId="0" fontId="10" fillId="0" borderId="39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0" fontId="10" fillId="0" borderId="11" xfId="0" applyFont="1" applyBorder="1" applyAlignment="1">
      <alignment horizontal="distributed" vertical="center" justifyLastLine="1"/>
    </xf>
    <xf numFmtId="181" fontId="9" fillId="0" borderId="76" xfId="1" applyNumberFormat="1" applyFont="1" applyBorder="1" applyAlignment="1">
      <alignment vertical="center" textRotation="255"/>
    </xf>
    <xf numFmtId="181" fontId="9" fillId="0" borderId="77" xfId="1" applyNumberFormat="1" applyFont="1" applyBorder="1" applyAlignment="1">
      <alignment vertical="center" textRotation="255"/>
    </xf>
    <xf numFmtId="181" fontId="9" fillId="0" borderId="61" xfId="1" applyNumberFormat="1" applyFont="1" applyBorder="1" applyAlignment="1">
      <alignment vertical="center" textRotation="255"/>
    </xf>
    <xf numFmtId="41" fontId="0" fillId="0" borderId="41" xfId="0" applyNumberFormat="1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179" fontId="2" fillId="0" borderId="47" xfId="1" applyNumberFormat="1" applyFont="1" applyFill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0" fontId="12" fillId="0" borderId="77" xfId="3" applyFont="1" applyBorder="1" applyAlignment="1">
      <alignment vertical="center" textRotation="255"/>
    </xf>
    <xf numFmtId="0" fontId="12" fillId="0" borderId="61" xfId="3" applyFont="1" applyBorder="1" applyAlignment="1">
      <alignment vertical="center" textRotation="255"/>
    </xf>
    <xf numFmtId="179" fontId="2" fillId="0" borderId="51" xfId="1" applyNumberFormat="1" applyFont="1" applyFill="1" applyBorder="1" applyAlignment="1">
      <alignment vertical="center"/>
    </xf>
    <xf numFmtId="179" fontId="2" fillId="0" borderId="10" xfId="0" applyNumberFormat="1" applyFont="1" applyFill="1" applyBorder="1" applyAlignment="1">
      <alignment vertical="center"/>
    </xf>
    <xf numFmtId="0" fontId="12" fillId="0" borderId="77" xfId="3" applyFont="1" applyBorder="1" applyAlignment="1">
      <alignment vertical="center"/>
    </xf>
    <xf numFmtId="0" fontId="12" fillId="0" borderId="61" xfId="3" applyFont="1" applyBorder="1" applyAlignment="1">
      <alignment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70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70" xfId="0" applyNumberFormat="1" applyFont="1" applyBorder="1" applyAlignment="1">
      <alignment horizontal="center" vertical="center"/>
    </xf>
    <xf numFmtId="176" fontId="0" fillId="0" borderId="14" xfId="0" applyNumberFormat="1" applyFont="1" applyBorder="1" applyAlignment="1">
      <alignment horizontal="center" vertical="center"/>
    </xf>
    <xf numFmtId="179" fontId="2" fillId="0" borderId="51" xfId="1" applyNumberFormat="1" applyBorder="1" applyAlignment="1">
      <alignment vertical="center"/>
    </xf>
    <xf numFmtId="179" fontId="0" fillId="0" borderId="10" xfId="0" applyNumberFormat="1" applyBorder="1" applyAlignment="1">
      <alignment vertical="center"/>
    </xf>
    <xf numFmtId="179" fontId="2" fillId="0" borderId="55" xfId="1" applyNumberFormat="1" applyBorder="1" applyAlignment="1">
      <alignment vertical="center"/>
    </xf>
    <xf numFmtId="179" fontId="0" fillId="0" borderId="56" xfId="0" applyNumberFormat="1" applyBorder="1" applyAlignment="1">
      <alignment vertical="center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70" xfId="0" applyNumberFormat="1" applyFont="1" applyFill="1" applyBorder="1" applyAlignment="1">
      <alignment horizontal="center" vertical="center"/>
    </xf>
    <xf numFmtId="41" fontId="0" fillId="0" borderId="14" xfId="0" applyNumberFormat="1" applyBorder="1" applyAlignment="1">
      <alignment horizontal="center" vertical="center"/>
    </xf>
    <xf numFmtId="41" fontId="0" fillId="0" borderId="70" xfId="0" applyNumberFormat="1" applyBorder="1" applyAlignment="1">
      <alignment horizontal="center" vertical="center"/>
    </xf>
    <xf numFmtId="0" fontId="0" fillId="0" borderId="76" xfId="0" applyBorder="1" applyAlignment="1">
      <alignment horizontal="center" vertical="center" textRotation="255"/>
    </xf>
    <xf numFmtId="41" fontId="16" fillId="0" borderId="27" xfId="0" applyNumberFormat="1" applyFont="1" applyBorder="1" applyAlignment="1">
      <alignment horizontal="right" vertical="center"/>
    </xf>
    <xf numFmtId="41" fontId="16" fillId="0" borderId="25" xfId="0" applyNumberFormat="1" applyFont="1" applyBorder="1" applyAlignment="1">
      <alignment horizontal="right" vertical="center"/>
    </xf>
    <xf numFmtId="179" fontId="2" fillId="0" borderId="11" xfId="1" quotePrefix="1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3938\AppData\Local\Microsoft\Windows\INetCache\IE\R9RR57NM\R2&#26222;&#36890;&#20250;&#35336;_&#38598;&#35336;&#34920;(&#20843;&#26408;&#12373;&#12435;&#20462;&#27491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2255\Desktop\H30&#27770;&#31639;_&#27507;&#20837;&#20869;&#3537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2255\Desktop\&#21454;&#20837;&#12398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普通会計入力"/>
      <sheetName val="普通会計"/>
      <sheetName val="性質別PT"/>
      <sheetName val="性質別"/>
      <sheetName val="歳入PT"/>
      <sheetName val="歳入"/>
    </sheetNames>
    <sheetDataSet>
      <sheetData sheetId="0" refreshError="1"/>
      <sheetData sheetId="1">
        <row r="6">
          <cell r="C6">
            <v>187000</v>
          </cell>
        </row>
        <row r="7">
          <cell r="C7">
            <v>532000</v>
          </cell>
        </row>
        <row r="8">
          <cell r="C8">
            <v>350000</v>
          </cell>
        </row>
        <row r="9">
          <cell r="C9">
            <v>140000</v>
          </cell>
        </row>
        <row r="10">
          <cell r="C10">
            <v>1338000</v>
          </cell>
        </row>
        <row r="11">
          <cell r="C11">
            <v>18401000</v>
          </cell>
        </row>
        <row r="12">
          <cell r="C12">
            <v>82000</v>
          </cell>
        </row>
        <row r="13">
          <cell r="C13">
            <v>477000</v>
          </cell>
        </row>
        <row r="14">
          <cell r="C14">
            <v>5794000</v>
          </cell>
        </row>
        <row r="15">
          <cell r="C15">
            <v>327000</v>
          </cell>
        </row>
        <row r="16">
          <cell r="C16">
            <v>1182000</v>
          </cell>
        </row>
        <row r="18">
          <cell r="C18">
            <v>407000</v>
          </cell>
        </row>
        <row r="19">
          <cell r="C19">
            <v>958625</v>
          </cell>
        </row>
        <row r="24">
          <cell r="C24">
            <v>1551738</v>
          </cell>
        </row>
        <row r="25">
          <cell r="C25">
            <v>12859659</v>
          </cell>
        </row>
        <row r="26">
          <cell r="C26">
            <v>3040000</v>
          </cell>
        </row>
        <row r="27">
          <cell r="C27">
            <v>6549426</v>
          </cell>
        </row>
        <row r="43">
          <cell r="C43">
            <v>354686</v>
          </cell>
        </row>
        <row r="46">
          <cell r="C46">
            <v>19527758</v>
          </cell>
        </row>
        <row r="48">
          <cell r="C48">
            <v>1360000</v>
          </cell>
        </row>
        <row r="49">
          <cell r="C49">
            <v>730000</v>
          </cell>
        </row>
        <row r="50">
          <cell r="C50">
            <v>1270000</v>
          </cell>
        </row>
        <row r="53">
          <cell r="C53">
            <v>976878</v>
          </cell>
        </row>
        <row r="54">
          <cell r="C54">
            <v>8377921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H30決算_歳入内訳"/>
    </sheetNames>
    <definedNames>
      <definedName name="X01Y29_04" refersTo="='04'!$R$41"/>
      <definedName name="X01Y37_04" refersTo="='04'!$AJ$19"/>
      <definedName name="X01Y40_04" refersTo="='04'!$AJ$22"/>
    </definedNames>
    <sheetDataSet>
      <sheetData sheetId="0">
        <row r="14">
          <cell r="BT14">
            <v>6689054</v>
          </cell>
        </row>
        <row r="19">
          <cell r="AJ19">
            <v>1827115</v>
          </cell>
        </row>
        <row r="21">
          <cell r="R21">
            <v>243139</v>
          </cell>
        </row>
        <row r="22">
          <cell r="R22">
            <v>463702</v>
          </cell>
          <cell r="AJ22">
            <v>52048128</v>
          </cell>
        </row>
        <row r="23">
          <cell r="R23">
            <v>464107</v>
          </cell>
        </row>
        <row r="24">
          <cell r="R24">
            <v>133051</v>
          </cell>
        </row>
        <row r="25">
          <cell r="R25">
            <v>1929308</v>
          </cell>
        </row>
        <row r="26">
          <cell r="R26">
            <v>15756199</v>
          </cell>
        </row>
        <row r="27">
          <cell r="R27">
            <v>86018</v>
          </cell>
        </row>
        <row r="28">
          <cell r="R28">
            <v>0</v>
          </cell>
        </row>
        <row r="29">
          <cell r="R29">
            <v>1402435</v>
          </cell>
        </row>
        <row r="30">
          <cell r="R30">
            <v>5849897</v>
          </cell>
        </row>
        <row r="31">
          <cell r="R31">
            <v>926224</v>
          </cell>
        </row>
        <row r="36">
          <cell r="R36">
            <v>425483</v>
          </cell>
        </row>
        <row r="37">
          <cell r="R37">
            <v>1790231</v>
          </cell>
        </row>
        <row r="38">
          <cell r="BB38">
            <v>1039530</v>
          </cell>
        </row>
        <row r="41">
          <cell r="R41">
            <v>3403986</v>
          </cell>
        </row>
        <row r="42">
          <cell r="AJ42">
            <v>327665</v>
          </cell>
          <cell r="BB42">
            <v>4820026</v>
          </cell>
        </row>
        <row r="43">
          <cell r="BB43">
            <v>8370183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"/>
      <sheetName val="収入の状況"/>
    </sheetNames>
    <definedNames>
      <definedName name="X33Y03_05" refersTo="='05'!$Z$45"/>
      <definedName name="X33Y05_05" refersTo="='05'!$AC$45"/>
    </definedNames>
    <sheetDataSet>
      <sheetData sheetId="0">
        <row r="45">
          <cell r="Z45">
            <v>50985130</v>
          </cell>
          <cell r="AC45">
            <v>194398895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3"/>
  <sheetViews>
    <sheetView view="pageBreakPreview" zoomScale="70" zoomScaleNormal="100" zoomScaleSheetLayoutView="70" workbookViewId="0">
      <pane xSplit="5" ySplit="8" topLeftCell="G9" activePane="bottomRight" state="frozen"/>
      <selection activeCell="F17" sqref="F17"/>
      <selection pane="topRight" activeCell="F17" sqref="F17"/>
      <selection pane="bottomLeft" activeCell="F17" sqref="F17"/>
      <selection pane="bottomRight" activeCell="L14" sqref="L14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9.125" style="1" hidden="1" customWidth="1"/>
    <col min="7" max="7" width="15.625" style="1" customWidth="1"/>
    <col min="8" max="8" width="10.625" style="1" customWidth="1"/>
    <col min="9" max="9" width="15.625" style="1" customWidth="1"/>
    <col min="10" max="10" width="10.625" style="1" customWidth="1"/>
    <col min="11" max="13" width="9" style="1"/>
    <col min="14" max="14" width="9.875" style="1" customWidth="1"/>
    <col min="15" max="28" width="9" style="1"/>
    <col min="29" max="29" width="11.375" style="1" customWidth="1"/>
    <col min="30" max="30" width="12.75" style="1" customWidth="1"/>
    <col min="31" max="31" width="13.875" style="1" customWidth="1"/>
    <col min="32" max="32" width="14.75" style="1" customWidth="1"/>
    <col min="33" max="40" width="11.125" style="1" customWidth="1"/>
    <col min="41" max="16384" width="9" style="1"/>
  </cols>
  <sheetData>
    <row r="1" spans="1:39" ht="33.950000000000003" customHeight="1">
      <c r="A1" s="395" t="s">
        <v>0</v>
      </c>
      <c r="B1" s="395"/>
      <c r="C1" s="395"/>
      <c r="D1" s="395"/>
      <c r="E1" s="76" t="s">
        <v>293</v>
      </c>
      <c r="F1" s="293"/>
      <c r="G1" s="2"/>
      <c r="AB1" s="394" t="s">
        <v>105</v>
      </c>
      <c r="AC1" s="394"/>
    </row>
    <row r="2" spans="1:39">
      <c r="AB2" s="382" t="s">
        <v>106</v>
      </c>
      <c r="AC2" s="382"/>
      <c r="AD2" s="385" t="s">
        <v>107</v>
      </c>
      <c r="AE2" s="383" t="s">
        <v>108</v>
      </c>
      <c r="AF2" s="392"/>
      <c r="AG2" s="393"/>
      <c r="AH2" s="382" t="s">
        <v>109</v>
      </c>
      <c r="AI2" s="382" t="s">
        <v>110</v>
      </c>
      <c r="AJ2" s="382" t="s">
        <v>111</v>
      </c>
      <c r="AK2" s="382" t="s">
        <v>112</v>
      </c>
      <c r="AL2" s="382" t="s">
        <v>113</v>
      </c>
    </row>
    <row r="3" spans="1:39" ht="14.25">
      <c r="A3" s="22" t="s">
        <v>104</v>
      </c>
      <c r="AB3" s="382"/>
      <c r="AC3" s="382"/>
      <c r="AD3" s="387"/>
      <c r="AE3" s="168"/>
      <c r="AF3" s="167" t="s">
        <v>126</v>
      </c>
      <c r="AG3" s="167" t="s">
        <v>127</v>
      </c>
      <c r="AH3" s="382"/>
      <c r="AI3" s="382"/>
      <c r="AJ3" s="382"/>
      <c r="AK3" s="382"/>
      <c r="AL3" s="382"/>
    </row>
    <row r="4" spans="1:39">
      <c r="AB4" s="385" t="str">
        <f>E1</f>
        <v>浜松市</v>
      </c>
      <c r="AC4" s="169" t="s">
        <v>114</v>
      </c>
      <c r="AD4" s="170">
        <f>G22</f>
        <v>349775.83899999998</v>
      </c>
      <c r="AE4" s="170">
        <f>G9</f>
        <v>149900</v>
      </c>
      <c r="AF4" s="170">
        <f>G10</f>
        <v>75276</v>
      </c>
      <c r="AG4" s="170">
        <f>G13</f>
        <v>54880</v>
      </c>
      <c r="AH4" s="170">
        <f>G14</f>
        <v>3800</v>
      </c>
      <c r="AI4" s="170">
        <f>G15</f>
        <v>23300</v>
      </c>
      <c r="AJ4" s="170">
        <f>G17</f>
        <v>57953.75</v>
      </c>
      <c r="AK4" s="170">
        <f>G20</f>
        <v>33366.199999999997</v>
      </c>
      <c r="AL4" s="170">
        <f>G21</f>
        <v>54176.447999999997</v>
      </c>
      <c r="AM4" s="171"/>
    </row>
    <row r="5" spans="1:39">
      <c r="A5" s="21" t="s">
        <v>275</v>
      </c>
      <c r="AB5" s="386"/>
      <c r="AC5" s="169" t="s">
        <v>115</v>
      </c>
      <c r="AD5" s="172"/>
      <c r="AE5" s="172">
        <f>H9</f>
        <v>42.856018994496651</v>
      </c>
      <c r="AF5" s="172">
        <f>H10</f>
        <v>21.521212046896128</v>
      </c>
      <c r="AG5" s="172">
        <f>H13</f>
        <v>15.690048848685631</v>
      </c>
      <c r="AH5" s="172">
        <f>H14</f>
        <v>1.0864100879191945</v>
      </c>
      <c r="AI5" s="172">
        <f>H15</f>
        <v>6.6614092232940081</v>
      </c>
      <c r="AJ5" s="172">
        <f>H17</f>
        <v>16.568825955986057</v>
      </c>
      <c r="AK5" s="172">
        <f>H20</f>
        <v>9.539309546191955</v>
      </c>
      <c r="AL5" s="172">
        <f>H21</f>
        <v>15.488905167060437</v>
      </c>
    </row>
    <row r="6" spans="1:39" ht="14.25">
      <c r="A6" s="3"/>
      <c r="H6" s="399" t="s">
        <v>128</v>
      </c>
      <c r="I6" s="400"/>
      <c r="J6" s="400"/>
      <c r="AB6" s="387"/>
      <c r="AC6" s="169" t="s">
        <v>116</v>
      </c>
      <c r="AD6" s="172">
        <f>J22</f>
        <v>-2.9418253163163599</v>
      </c>
      <c r="AE6" s="172">
        <f>J9</f>
        <v>-1.0561056105610533</v>
      </c>
      <c r="AF6" s="172">
        <f>J10</f>
        <v>-3.1471140732353797</v>
      </c>
      <c r="AG6" s="172">
        <f>J13</f>
        <v>0.7952687935056213</v>
      </c>
      <c r="AH6" s="172">
        <f>J14</f>
        <v>3.5027509941711665</v>
      </c>
      <c r="AI6" s="172">
        <f>J15</f>
        <v>8.3720930232558111</v>
      </c>
      <c r="AJ6" s="172">
        <f>J17</f>
        <v>0.37232519000143238</v>
      </c>
      <c r="AK6" s="172">
        <f>J20</f>
        <v>-15.73191767709805</v>
      </c>
      <c r="AL6" s="172">
        <f>J21</f>
        <v>-4.108718743884177</v>
      </c>
    </row>
    <row r="7" spans="1:39" ht="27" customHeight="1">
      <c r="A7" s="19"/>
      <c r="B7" s="5"/>
      <c r="C7" s="5"/>
      <c r="D7" s="5"/>
      <c r="E7" s="23"/>
      <c r="F7" s="5"/>
      <c r="G7" s="62" t="s">
        <v>276</v>
      </c>
      <c r="H7" s="63"/>
      <c r="I7" s="64" t="s">
        <v>1</v>
      </c>
      <c r="J7" s="17" t="s">
        <v>21</v>
      </c>
    </row>
    <row r="8" spans="1:39" ht="17.100000000000001" customHeight="1">
      <c r="A8" s="6"/>
      <c r="B8" s="7"/>
      <c r="C8" s="7"/>
      <c r="D8" s="7"/>
      <c r="E8" s="24"/>
      <c r="F8" s="7"/>
      <c r="G8" s="28" t="s">
        <v>102</v>
      </c>
      <c r="H8" s="29" t="s">
        <v>2</v>
      </c>
      <c r="I8" s="65"/>
      <c r="J8" s="18"/>
    </row>
    <row r="9" spans="1:39" ht="18" customHeight="1">
      <c r="A9" s="396" t="s">
        <v>80</v>
      </c>
      <c r="B9" s="396" t="s">
        <v>81</v>
      </c>
      <c r="C9" s="47" t="s">
        <v>3</v>
      </c>
      <c r="D9" s="48"/>
      <c r="E9" s="49"/>
      <c r="F9" s="69">
        <v>149900000</v>
      </c>
      <c r="G9" s="77">
        <f>F9/1000</f>
        <v>149900</v>
      </c>
      <c r="H9" s="78">
        <f t="shared" ref="H9:H22" si="0">G9/$G$22*100</f>
        <v>42.856018994496651</v>
      </c>
      <c r="I9" s="79">
        <v>151500</v>
      </c>
      <c r="J9" s="80">
        <f t="shared" ref="J9:J21" si="1">(G9/I9-1)*100</f>
        <v>-1.0561056105610533</v>
      </c>
      <c r="AB9" s="389" t="s">
        <v>105</v>
      </c>
      <c r="AC9" s="390"/>
      <c r="AD9" s="391" t="s">
        <v>117</v>
      </c>
    </row>
    <row r="10" spans="1:39" ht="18" customHeight="1">
      <c r="A10" s="397"/>
      <c r="B10" s="397"/>
      <c r="C10" s="8"/>
      <c r="D10" s="50" t="s">
        <v>22</v>
      </c>
      <c r="E10" s="30"/>
      <c r="F10" s="68">
        <v>75276000</v>
      </c>
      <c r="G10" s="81">
        <f t="shared" ref="G10:G21" si="2">F10/1000</f>
        <v>75276</v>
      </c>
      <c r="H10" s="82">
        <f t="shared" si="0"/>
        <v>21.521212046896128</v>
      </c>
      <c r="I10" s="83">
        <v>77722</v>
      </c>
      <c r="J10" s="84">
        <f t="shared" si="1"/>
        <v>-3.1471140732353797</v>
      </c>
      <c r="AB10" s="382" t="s">
        <v>106</v>
      </c>
      <c r="AC10" s="382"/>
      <c r="AD10" s="391"/>
      <c r="AE10" s="383" t="s">
        <v>118</v>
      </c>
      <c r="AF10" s="392"/>
      <c r="AG10" s="393"/>
      <c r="AH10" s="383" t="s">
        <v>119</v>
      </c>
      <c r="AI10" s="388"/>
      <c r="AJ10" s="384"/>
      <c r="AK10" s="383" t="s">
        <v>120</v>
      </c>
      <c r="AL10" s="384"/>
    </row>
    <row r="11" spans="1:39" ht="18" customHeight="1">
      <c r="A11" s="397"/>
      <c r="B11" s="397"/>
      <c r="C11" s="34"/>
      <c r="D11" s="35"/>
      <c r="E11" s="33" t="s">
        <v>23</v>
      </c>
      <c r="F11" s="217">
        <v>63610000</v>
      </c>
      <c r="G11" s="85">
        <f t="shared" si="2"/>
        <v>63610</v>
      </c>
      <c r="H11" s="86">
        <f t="shared" si="0"/>
        <v>18.185933076984202</v>
      </c>
      <c r="I11" s="87">
        <v>62974.5</v>
      </c>
      <c r="J11" s="88">
        <f t="shared" si="1"/>
        <v>1.0091386195999918</v>
      </c>
      <c r="AB11" s="382"/>
      <c r="AC11" s="382"/>
      <c r="AD11" s="389"/>
      <c r="AE11" s="168"/>
      <c r="AF11" s="167" t="s">
        <v>121</v>
      </c>
      <c r="AG11" s="167" t="s">
        <v>122</v>
      </c>
      <c r="AH11" s="168"/>
      <c r="AI11" s="167" t="s">
        <v>123</v>
      </c>
      <c r="AJ11" s="167" t="s">
        <v>124</v>
      </c>
      <c r="AK11" s="168"/>
      <c r="AL11" s="173" t="s">
        <v>125</v>
      </c>
    </row>
    <row r="12" spans="1:39" ht="18" customHeight="1">
      <c r="A12" s="397"/>
      <c r="B12" s="397"/>
      <c r="C12" s="34"/>
      <c r="D12" s="36"/>
      <c r="E12" s="33" t="s">
        <v>24</v>
      </c>
      <c r="F12" s="217">
        <v>6980000</v>
      </c>
      <c r="G12" s="85">
        <f t="shared" si="2"/>
        <v>6980</v>
      </c>
      <c r="H12" s="86">
        <f>G12/$G$22*100</f>
        <v>1.9955637930726258</v>
      </c>
      <c r="I12" s="87">
        <v>10107</v>
      </c>
      <c r="J12" s="88">
        <f t="shared" si="1"/>
        <v>-30.93895320075195</v>
      </c>
      <c r="AB12" s="385" t="str">
        <f>E1</f>
        <v>浜松市</v>
      </c>
      <c r="AC12" s="169" t="s">
        <v>114</v>
      </c>
      <c r="AD12" s="170">
        <f>G40</f>
        <v>349775.83899999998</v>
      </c>
      <c r="AE12" s="170">
        <f>G23</f>
        <v>199054.076</v>
      </c>
      <c r="AF12" s="170">
        <f>G24</f>
        <v>84682.399000000005</v>
      </c>
      <c r="AG12" s="170">
        <f>G26</f>
        <v>37931.911999999997</v>
      </c>
      <c r="AH12" s="170">
        <f>G27</f>
        <v>99221.615999999995</v>
      </c>
      <c r="AI12" s="170">
        <f>G28</f>
        <v>43528.476999999999</v>
      </c>
      <c r="AJ12" s="170">
        <f>G32</f>
        <v>664.173</v>
      </c>
      <c r="AK12" s="170">
        <f>G34</f>
        <v>51500.146999999997</v>
      </c>
      <c r="AL12" s="170">
        <f>G35</f>
        <v>49500.146999999997</v>
      </c>
      <c r="AM12" s="174"/>
    </row>
    <row r="13" spans="1:39" ht="18" customHeight="1">
      <c r="A13" s="397"/>
      <c r="B13" s="397"/>
      <c r="C13" s="11"/>
      <c r="D13" s="31" t="s">
        <v>25</v>
      </c>
      <c r="E13" s="32"/>
      <c r="F13" s="67">
        <v>54880000</v>
      </c>
      <c r="G13" s="89">
        <f t="shared" si="2"/>
        <v>54880</v>
      </c>
      <c r="H13" s="90">
        <f t="shared" si="0"/>
        <v>15.690048848685631</v>
      </c>
      <c r="I13" s="91">
        <v>54447</v>
      </c>
      <c r="J13" s="92">
        <f t="shared" si="1"/>
        <v>0.7952687935056213</v>
      </c>
      <c r="AB13" s="386"/>
      <c r="AC13" s="169" t="s">
        <v>115</v>
      </c>
      <c r="AD13" s="172"/>
      <c r="AE13" s="172">
        <f>H23</f>
        <v>56.90904110732474</v>
      </c>
      <c r="AF13" s="172">
        <f>H24</f>
        <v>24.210476984946926</v>
      </c>
      <c r="AG13" s="172">
        <f>H26</f>
        <v>10.844634697595565</v>
      </c>
      <c r="AH13" s="172">
        <f>H27</f>
        <v>28.367201200538041</v>
      </c>
      <c r="AI13" s="172">
        <f>H28</f>
        <v>12.444678032778587</v>
      </c>
      <c r="AJ13" s="172">
        <f>H32</f>
        <v>0.18988532824304083</v>
      </c>
      <c r="AK13" s="172">
        <f>H34</f>
        <v>14.723757692137221</v>
      </c>
      <c r="AL13" s="172">
        <f>H35</f>
        <v>14.151962909021856</v>
      </c>
    </row>
    <row r="14" spans="1:39" ht="18" customHeight="1">
      <c r="A14" s="397"/>
      <c r="B14" s="397"/>
      <c r="C14" s="52" t="s">
        <v>4</v>
      </c>
      <c r="D14" s="53"/>
      <c r="E14" s="54"/>
      <c r="F14" s="53">
        <v>3800000</v>
      </c>
      <c r="G14" s="85">
        <f t="shared" si="2"/>
        <v>3800</v>
      </c>
      <c r="H14" s="86">
        <f t="shared" si="0"/>
        <v>1.0864100879191945</v>
      </c>
      <c r="I14" s="87">
        <v>3671.4</v>
      </c>
      <c r="J14" s="88">
        <f t="shared" si="1"/>
        <v>3.5027509941711665</v>
      </c>
      <c r="AB14" s="387"/>
      <c r="AC14" s="169" t="s">
        <v>116</v>
      </c>
      <c r="AD14" s="172">
        <f>J40</f>
        <v>-2.9418253163163377</v>
      </c>
      <c r="AE14" s="172">
        <f>J23</f>
        <v>-2.5796526562223421</v>
      </c>
      <c r="AF14" s="172">
        <f>J24</f>
        <v>4.6893180916696808</v>
      </c>
      <c r="AG14" s="172">
        <f>J26</f>
        <v>-22.065817020748359</v>
      </c>
      <c r="AH14" s="172">
        <f>J27</f>
        <v>-5.5993910051594593</v>
      </c>
      <c r="AI14" s="172">
        <f>J28</f>
        <v>-2.652881194229062</v>
      </c>
      <c r="AJ14" s="172">
        <f>J32</f>
        <v>-89.327435599253818</v>
      </c>
      <c r="AK14" s="172">
        <f>J34</f>
        <v>1.0885081341666325</v>
      </c>
      <c r="AL14" s="172">
        <f>J35</f>
        <v>1.132986417573778</v>
      </c>
    </row>
    <row r="15" spans="1:39" ht="18" customHeight="1">
      <c r="A15" s="397"/>
      <c r="B15" s="397"/>
      <c r="C15" s="52" t="s">
        <v>5</v>
      </c>
      <c r="D15" s="53"/>
      <c r="E15" s="54"/>
      <c r="F15" s="53">
        <v>23300000</v>
      </c>
      <c r="G15" s="85">
        <f t="shared" si="2"/>
        <v>23300</v>
      </c>
      <c r="H15" s="86">
        <f t="shared" si="0"/>
        <v>6.6614092232940081</v>
      </c>
      <c r="I15" s="87">
        <v>21500</v>
      </c>
      <c r="J15" s="88">
        <f t="shared" si="1"/>
        <v>8.3720930232558111</v>
      </c>
    </row>
    <row r="16" spans="1:39" ht="18" customHeight="1">
      <c r="A16" s="397"/>
      <c r="B16" s="397"/>
      <c r="C16" s="52" t="s">
        <v>26</v>
      </c>
      <c r="D16" s="53"/>
      <c r="E16" s="54"/>
      <c r="F16" s="53">
        <v>4422179</v>
      </c>
      <c r="G16" s="85">
        <f t="shared" si="2"/>
        <v>4422.1790000000001</v>
      </c>
      <c r="H16" s="86">
        <f t="shared" si="0"/>
        <v>1.264289441101162</v>
      </c>
      <c r="I16" s="87">
        <v>4833.9290000000001</v>
      </c>
      <c r="J16" s="88">
        <f t="shared" si="1"/>
        <v>-8.5179157575545723</v>
      </c>
    </row>
    <row r="17" spans="1:10" ht="18" customHeight="1">
      <c r="A17" s="397"/>
      <c r="B17" s="397"/>
      <c r="C17" s="52" t="s">
        <v>6</v>
      </c>
      <c r="D17" s="53"/>
      <c r="E17" s="54"/>
      <c r="F17" s="53">
        <v>57953750</v>
      </c>
      <c r="G17" s="85">
        <f t="shared" si="2"/>
        <v>57953.75</v>
      </c>
      <c r="H17" s="86">
        <f t="shared" si="0"/>
        <v>16.568825955986057</v>
      </c>
      <c r="I17" s="87">
        <v>57738.773999999998</v>
      </c>
      <c r="J17" s="88">
        <f t="shared" si="1"/>
        <v>0.37232519000143238</v>
      </c>
    </row>
    <row r="18" spans="1:10" ht="18" customHeight="1">
      <c r="A18" s="397"/>
      <c r="B18" s="397"/>
      <c r="C18" s="52" t="s">
        <v>27</v>
      </c>
      <c r="D18" s="53"/>
      <c r="E18" s="54"/>
      <c r="F18" s="53">
        <v>22190235</v>
      </c>
      <c r="G18" s="85">
        <f t="shared" si="2"/>
        <v>22190.235000000001</v>
      </c>
      <c r="H18" s="86">
        <f t="shared" si="0"/>
        <v>6.3441303045519968</v>
      </c>
      <c r="I18" s="87">
        <v>18584.099999999999</v>
      </c>
      <c r="J18" s="88">
        <f t="shared" si="1"/>
        <v>19.404410221641101</v>
      </c>
    </row>
    <row r="19" spans="1:10" ht="18" customHeight="1">
      <c r="A19" s="397"/>
      <c r="B19" s="397"/>
      <c r="C19" s="52" t="s">
        <v>28</v>
      </c>
      <c r="D19" s="53"/>
      <c r="E19" s="54"/>
      <c r="F19" s="53">
        <v>667027</v>
      </c>
      <c r="G19" s="85">
        <f t="shared" si="2"/>
        <v>667.02700000000004</v>
      </c>
      <c r="H19" s="86">
        <f t="shared" si="0"/>
        <v>0.19070127939854647</v>
      </c>
      <c r="I19" s="87">
        <v>6456.23</v>
      </c>
      <c r="J19" s="88">
        <f t="shared" si="1"/>
        <v>-89.668475255683262</v>
      </c>
    </row>
    <row r="20" spans="1:10" ht="18" customHeight="1">
      <c r="A20" s="397"/>
      <c r="B20" s="397"/>
      <c r="C20" s="52" t="s">
        <v>7</v>
      </c>
      <c r="D20" s="53"/>
      <c r="E20" s="54"/>
      <c r="F20" s="53">
        <v>33366200</v>
      </c>
      <c r="G20" s="85">
        <f t="shared" si="2"/>
        <v>33366.199999999997</v>
      </c>
      <c r="H20" s="86">
        <f t="shared" si="0"/>
        <v>9.539309546191955</v>
      </c>
      <c r="I20" s="87">
        <v>39595.300000000003</v>
      </c>
      <c r="J20" s="88">
        <f t="shared" si="1"/>
        <v>-15.73191767709805</v>
      </c>
    </row>
    <row r="21" spans="1:10" ht="18" customHeight="1">
      <c r="A21" s="397"/>
      <c r="B21" s="397"/>
      <c r="C21" s="57" t="s">
        <v>8</v>
      </c>
      <c r="D21" s="58"/>
      <c r="E21" s="56"/>
      <c r="F21" s="58">
        <f>SUM([1]普通会計!$C$6:$C$16,[1]普通会計!$C$18:$C$19,[1]普通会計!$C$24:$C$27)</f>
        <v>54176448</v>
      </c>
      <c r="G21" s="93">
        <f t="shared" si="2"/>
        <v>54176.447999999997</v>
      </c>
      <c r="H21" s="94">
        <f t="shared" si="0"/>
        <v>15.488905167060437</v>
      </c>
      <c r="I21" s="95">
        <v>56497.783000000003</v>
      </c>
      <c r="J21" s="96">
        <f t="shared" si="1"/>
        <v>-4.108718743884177</v>
      </c>
    </row>
    <row r="22" spans="1:10" ht="18" customHeight="1">
      <c r="A22" s="397"/>
      <c r="B22" s="398"/>
      <c r="C22" s="59" t="s">
        <v>9</v>
      </c>
      <c r="D22" s="37"/>
      <c r="E22" s="60"/>
      <c r="F22" s="37">
        <f>SUM(F9,F14:F21)</f>
        <v>349775839</v>
      </c>
      <c r="G22" s="97">
        <f>SUM(G9,G14:G21)</f>
        <v>349775.83899999998</v>
      </c>
      <c r="H22" s="98">
        <f t="shared" si="0"/>
        <v>100</v>
      </c>
      <c r="I22" s="97">
        <f>SUM(I9,I14:I21)</f>
        <v>360377.516</v>
      </c>
      <c r="J22" s="274">
        <f t="shared" ref="J22:J40" si="3">(G22/I22-1)*100</f>
        <v>-2.9418253163163599</v>
      </c>
    </row>
    <row r="23" spans="1:10" ht="18" customHeight="1">
      <c r="A23" s="397"/>
      <c r="B23" s="396" t="s">
        <v>82</v>
      </c>
      <c r="C23" s="4" t="s">
        <v>10</v>
      </c>
      <c r="D23" s="5"/>
      <c r="E23" s="23"/>
      <c r="F23" s="14">
        <f>SUM(F24:F26)</f>
        <v>199054076</v>
      </c>
      <c r="G23" s="77">
        <f>F23/1000</f>
        <v>199054.076</v>
      </c>
      <c r="H23" s="78">
        <f t="shared" ref="H23:H37" si="4">G23/$G$40*100</f>
        <v>56.90904110732474</v>
      </c>
      <c r="I23" s="79">
        <v>204324.94999999998</v>
      </c>
      <c r="J23" s="99">
        <f t="shared" si="3"/>
        <v>-2.5796526562223421</v>
      </c>
    </row>
    <row r="24" spans="1:10" ht="18" customHeight="1">
      <c r="A24" s="397"/>
      <c r="B24" s="397"/>
      <c r="C24" s="8"/>
      <c r="D24" s="10" t="s">
        <v>11</v>
      </c>
      <c r="E24" s="38"/>
      <c r="F24" s="217">
        <v>84682399</v>
      </c>
      <c r="G24" s="85">
        <f t="shared" ref="G24:G39" si="5">F24/1000</f>
        <v>84682.399000000005</v>
      </c>
      <c r="H24" s="86">
        <f t="shared" si="4"/>
        <v>24.210476984946926</v>
      </c>
      <c r="I24" s="87">
        <v>80889.244999999995</v>
      </c>
      <c r="J24" s="88">
        <f t="shared" si="3"/>
        <v>4.6893180916696808</v>
      </c>
    </row>
    <row r="25" spans="1:10" ht="18" customHeight="1">
      <c r="A25" s="397"/>
      <c r="B25" s="397"/>
      <c r="C25" s="8"/>
      <c r="D25" s="10" t="s">
        <v>29</v>
      </c>
      <c r="E25" s="38"/>
      <c r="F25" s="217">
        <v>76439765</v>
      </c>
      <c r="G25" s="85">
        <f t="shared" si="5"/>
        <v>76439.764999999999</v>
      </c>
      <c r="H25" s="86">
        <f t="shared" si="4"/>
        <v>21.853929424782255</v>
      </c>
      <c r="I25" s="87">
        <v>74763.979000000007</v>
      </c>
      <c r="J25" s="88">
        <f t="shared" si="3"/>
        <v>2.2414350097658575</v>
      </c>
    </row>
    <row r="26" spans="1:10" ht="18" customHeight="1">
      <c r="A26" s="397"/>
      <c r="B26" s="397"/>
      <c r="C26" s="11"/>
      <c r="D26" s="10" t="s">
        <v>12</v>
      </c>
      <c r="E26" s="38"/>
      <c r="F26" s="217">
        <v>37931912</v>
      </c>
      <c r="G26" s="85">
        <f t="shared" si="5"/>
        <v>37931.911999999997</v>
      </c>
      <c r="H26" s="86">
        <f t="shared" si="4"/>
        <v>10.844634697595565</v>
      </c>
      <c r="I26" s="87">
        <v>48671.726000000002</v>
      </c>
      <c r="J26" s="88">
        <f t="shared" si="3"/>
        <v>-22.065817020748359</v>
      </c>
    </row>
    <row r="27" spans="1:10" ht="18" customHeight="1">
      <c r="A27" s="397"/>
      <c r="B27" s="397"/>
      <c r="C27" s="8" t="s">
        <v>13</v>
      </c>
      <c r="D27" s="14"/>
      <c r="E27" s="25"/>
      <c r="F27" s="14">
        <f>SUM(F28:F33)</f>
        <v>99221616</v>
      </c>
      <c r="G27" s="77">
        <f t="shared" si="5"/>
        <v>99221.615999999995</v>
      </c>
      <c r="H27" s="78">
        <f t="shared" si="4"/>
        <v>28.367201200538041</v>
      </c>
      <c r="I27" s="79">
        <f>SUM(I28:I33)</f>
        <v>105106.966</v>
      </c>
      <c r="J27" s="99">
        <f t="shared" si="3"/>
        <v>-5.5993910051594593</v>
      </c>
    </row>
    <row r="28" spans="1:10" ht="18" customHeight="1">
      <c r="A28" s="397"/>
      <c r="B28" s="397"/>
      <c r="C28" s="8"/>
      <c r="D28" s="10" t="s">
        <v>14</v>
      </c>
      <c r="E28" s="38"/>
      <c r="F28" s="217">
        <v>43528477</v>
      </c>
      <c r="G28" s="85">
        <f t="shared" si="5"/>
        <v>43528.476999999999</v>
      </c>
      <c r="H28" s="86">
        <f t="shared" si="4"/>
        <v>12.444678032778587</v>
      </c>
      <c r="I28" s="87">
        <v>44714.705000000002</v>
      </c>
      <c r="J28" s="88">
        <f t="shared" si="3"/>
        <v>-2.652881194229062</v>
      </c>
    </row>
    <row r="29" spans="1:10" ht="18" customHeight="1">
      <c r="A29" s="397"/>
      <c r="B29" s="397"/>
      <c r="C29" s="8"/>
      <c r="D29" s="10" t="s">
        <v>30</v>
      </c>
      <c r="E29" s="38"/>
      <c r="F29" s="217">
        <v>10321435</v>
      </c>
      <c r="G29" s="85">
        <f t="shared" si="5"/>
        <v>10321.434999999999</v>
      </c>
      <c r="H29" s="86">
        <f t="shared" si="4"/>
        <v>2.9508713436321714</v>
      </c>
      <c r="I29" s="87">
        <v>10183.172</v>
      </c>
      <c r="J29" s="88">
        <f t="shared" si="3"/>
        <v>1.3577596450300433</v>
      </c>
    </row>
    <row r="30" spans="1:10" ht="18" customHeight="1">
      <c r="A30" s="397"/>
      <c r="B30" s="397"/>
      <c r="C30" s="8"/>
      <c r="D30" s="10" t="s">
        <v>31</v>
      </c>
      <c r="E30" s="38"/>
      <c r="F30" s="217">
        <f>11381107+[1]普通会計!$C$54</f>
        <v>19759028</v>
      </c>
      <c r="G30" s="85">
        <f t="shared" si="5"/>
        <v>19759.027999999998</v>
      </c>
      <c r="H30" s="86">
        <f t="shared" si="4"/>
        <v>5.6490545649152173</v>
      </c>
      <c r="I30" s="87">
        <v>19199.652999999998</v>
      </c>
      <c r="J30" s="88">
        <f t="shared" si="3"/>
        <v>2.9134641131274508</v>
      </c>
    </row>
    <row r="31" spans="1:10" ht="18" customHeight="1">
      <c r="A31" s="397"/>
      <c r="B31" s="397"/>
      <c r="C31" s="8"/>
      <c r="D31" s="10" t="s">
        <v>32</v>
      </c>
      <c r="E31" s="38"/>
      <c r="F31" s="217">
        <v>23616939</v>
      </c>
      <c r="G31" s="85">
        <f t="shared" si="5"/>
        <v>23616.938999999998</v>
      </c>
      <c r="H31" s="86">
        <f t="shared" si="4"/>
        <v>6.7520212566769082</v>
      </c>
      <c r="I31" s="87">
        <v>23439.126</v>
      </c>
      <c r="J31" s="88">
        <f t="shared" si="3"/>
        <v>0.75861617024457484</v>
      </c>
    </row>
    <row r="32" spans="1:10" ht="18" customHeight="1">
      <c r="A32" s="397"/>
      <c r="B32" s="397"/>
      <c r="C32" s="8"/>
      <c r="D32" s="10" t="s">
        <v>15</v>
      </c>
      <c r="E32" s="38"/>
      <c r="F32" s="217">
        <v>664173</v>
      </c>
      <c r="G32" s="85">
        <f t="shared" si="5"/>
        <v>664.173</v>
      </c>
      <c r="H32" s="86">
        <f t="shared" si="4"/>
        <v>0.18988532824304083</v>
      </c>
      <c r="I32" s="87">
        <v>6223.1809999999996</v>
      </c>
      <c r="J32" s="88">
        <f t="shared" si="3"/>
        <v>-89.327435599253818</v>
      </c>
    </row>
    <row r="33" spans="1:10" ht="18" customHeight="1">
      <c r="A33" s="397"/>
      <c r="B33" s="397"/>
      <c r="C33" s="11"/>
      <c r="D33" s="10" t="s">
        <v>33</v>
      </c>
      <c r="E33" s="38"/>
      <c r="F33" s="217">
        <f>SUM([1]普通会計!$C$43,[1]普通会計!$C$53)</f>
        <v>1331564</v>
      </c>
      <c r="G33" s="85">
        <f t="shared" si="5"/>
        <v>1331.5640000000001</v>
      </c>
      <c r="H33" s="86">
        <f t="shared" si="4"/>
        <v>0.38069067429211428</v>
      </c>
      <c r="I33" s="87">
        <v>1347.1289999999999</v>
      </c>
      <c r="J33" s="88">
        <f t="shared" si="3"/>
        <v>-1.1554201564957678</v>
      </c>
    </row>
    <row r="34" spans="1:10" ht="18" customHeight="1">
      <c r="A34" s="397"/>
      <c r="B34" s="397"/>
      <c r="C34" s="8" t="s">
        <v>16</v>
      </c>
      <c r="D34" s="14"/>
      <c r="E34" s="25"/>
      <c r="F34" s="14">
        <f>SUM(F35,F38)</f>
        <v>51500147</v>
      </c>
      <c r="G34" s="77">
        <f t="shared" si="5"/>
        <v>51500.146999999997</v>
      </c>
      <c r="H34" s="78">
        <f t="shared" si="4"/>
        <v>14.723757692137221</v>
      </c>
      <c r="I34" s="79">
        <f>SUM(I35,I38)</f>
        <v>50945.600000000006</v>
      </c>
      <c r="J34" s="99">
        <f t="shared" si="3"/>
        <v>1.0885081341666325</v>
      </c>
    </row>
    <row r="35" spans="1:10" ht="18" customHeight="1">
      <c r="A35" s="397"/>
      <c r="B35" s="397"/>
      <c r="C35" s="8"/>
      <c r="D35" s="39" t="s">
        <v>17</v>
      </c>
      <c r="E35" s="40"/>
      <c r="F35" s="294">
        <f>SUM(F36:F37)</f>
        <v>49500147</v>
      </c>
      <c r="G35" s="81">
        <f t="shared" si="5"/>
        <v>49500.146999999997</v>
      </c>
      <c r="H35" s="82">
        <f t="shared" si="4"/>
        <v>14.151962909021856</v>
      </c>
      <c r="I35" s="83">
        <f>SUM(I36:I37)</f>
        <v>48945.600000000006</v>
      </c>
      <c r="J35" s="84">
        <f t="shared" si="3"/>
        <v>1.132986417573778</v>
      </c>
    </row>
    <row r="36" spans="1:10" ht="18" customHeight="1">
      <c r="A36" s="397"/>
      <c r="B36" s="397"/>
      <c r="C36" s="8"/>
      <c r="D36" s="41"/>
      <c r="E36" s="158" t="s">
        <v>103</v>
      </c>
      <c r="F36" s="295">
        <f>SUM([1]普通会計!$C$46,[1]普通会計!$C$48)</f>
        <v>20887758</v>
      </c>
      <c r="G36" s="85">
        <f t="shared" si="5"/>
        <v>20887.758000000002</v>
      </c>
      <c r="H36" s="86">
        <f t="shared" si="4"/>
        <v>5.9717555276881207</v>
      </c>
      <c r="I36" s="87">
        <v>24421.254000000001</v>
      </c>
      <c r="J36" s="88">
        <f>(G36/I36-1)*100</f>
        <v>-14.468937590182707</v>
      </c>
    </row>
    <row r="37" spans="1:10" ht="18" customHeight="1">
      <c r="A37" s="397"/>
      <c r="B37" s="397"/>
      <c r="C37" s="8"/>
      <c r="D37" s="12"/>
      <c r="E37" s="33" t="s">
        <v>34</v>
      </c>
      <c r="F37" s="217">
        <v>28612389</v>
      </c>
      <c r="G37" s="85">
        <f t="shared" si="5"/>
        <v>28612.388999999999</v>
      </c>
      <c r="H37" s="86">
        <f t="shared" si="4"/>
        <v>8.1802073813337337</v>
      </c>
      <c r="I37" s="87">
        <v>24524.346000000001</v>
      </c>
      <c r="J37" s="88">
        <f t="shared" si="3"/>
        <v>16.669325249284928</v>
      </c>
    </row>
    <row r="38" spans="1:10" ht="18" customHeight="1">
      <c r="A38" s="397"/>
      <c r="B38" s="397"/>
      <c r="C38" s="8"/>
      <c r="D38" s="61" t="s">
        <v>35</v>
      </c>
      <c r="E38" s="54"/>
      <c r="F38" s="53">
        <f>SUM([1]普通会計!$C$49:$C$50)</f>
        <v>2000000</v>
      </c>
      <c r="G38" s="85">
        <f t="shared" si="5"/>
        <v>2000</v>
      </c>
      <c r="H38" s="82">
        <f>G38/$G$40*100</f>
        <v>0.57179478311536558</v>
      </c>
      <c r="I38" s="87">
        <v>2000</v>
      </c>
      <c r="J38" s="88">
        <f t="shared" si="3"/>
        <v>0</v>
      </c>
    </row>
    <row r="39" spans="1:10" ht="18" customHeight="1">
      <c r="A39" s="397"/>
      <c r="B39" s="397"/>
      <c r="C39" s="6"/>
      <c r="D39" s="55" t="s">
        <v>36</v>
      </c>
      <c r="E39" s="56"/>
      <c r="F39" s="58">
        <v>0</v>
      </c>
      <c r="G39" s="93">
        <f t="shared" si="5"/>
        <v>0</v>
      </c>
      <c r="H39" s="94">
        <f>G39/$G$40*100</f>
        <v>0</v>
      </c>
      <c r="I39" s="155">
        <v>0</v>
      </c>
      <c r="J39" s="96" t="e">
        <f t="shared" si="3"/>
        <v>#DIV/0!</v>
      </c>
    </row>
    <row r="40" spans="1:10" ht="18" customHeight="1">
      <c r="A40" s="398"/>
      <c r="B40" s="398"/>
      <c r="C40" s="6" t="s">
        <v>18</v>
      </c>
      <c r="D40" s="7"/>
      <c r="E40" s="24"/>
      <c r="F40" s="7">
        <f>SUM(F23,F27,F34)</f>
        <v>349775839</v>
      </c>
      <c r="G40" s="97">
        <f>SUM(G23,G27,G34)</f>
        <v>349775.83899999998</v>
      </c>
      <c r="H40" s="275">
        <f>G40/$G$40*100</f>
        <v>100</v>
      </c>
      <c r="I40" s="97">
        <f>SUM(I23,I27,I34)</f>
        <v>360377.51599999995</v>
      </c>
      <c r="J40" s="274">
        <f t="shared" si="3"/>
        <v>-2.9418253163163377</v>
      </c>
    </row>
    <row r="41" spans="1:10" ht="18" customHeight="1">
      <c r="A41" s="156" t="s">
        <v>19</v>
      </c>
      <c r="B41" s="156"/>
    </row>
    <row r="42" spans="1:10" ht="18" customHeight="1">
      <c r="A42" s="157" t="s">
        <v>20</v>
      </c>
      <c r="B42" s="156"/>
    </row>
    <row r="52" spans="11:11">
      <c r="K52" s="14"/>
    </row>
    <row r="53" spans="11:11">
      <c r="K53" s="14"/>
    </row>
  </sheetData>
  <mergeCells count="24">
    <mergeCell ref="A1:D1"/>
    <mergeCell ref="A9:A40"/>
    <mergeCell ref="B9:B22"/>
    <mergeCell ref="B23:B40"/>
    <mergeCell ref="H6:J6"/>
    <mergeCell ref="AB1:AC1"/>
    <mergeCell ref="AB2:AB3"/>
    <mergeCell ref="AC2:AC3"/>
    <mergeCell ref="AD2:AD3"/>
    <mergeCell ref="AE2:AG2"/>
    <mergeCell ref="AH2:AH3"/>
    <mergeCell ref="AI2:AI3"/>
    <mergeCell ref="AK10:AL10"/>
    <mergeCell ref="AB12:AB14"/>
    <mergeCell ref="AJ2:AJ3"/>
    <mergeCell ref="AL2:AL3"/>
    <mergeCell ref="AK2:AK3"/>
    <mergeCell ref="AH10:AJ10"/>
    <mergeCell ref="AB4:AB6"/>
    <mergeCell ref="AB9:AC9"/>
    <mergeCell ref="AD9:AD11"/>
    <mergeCell ref="AB10:AB11"/>
    <mergeCell ref="AC10:AC11"/>
    <mergeCell ref="AE10:AG10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70" zoomScaleNormal="100" zoomScaleSheetLayoutView="70" workbookViewId="0">
      <pane xSplit="5" ySplit="7" topLeftCell="F28" activePane="bottomRight" state="frozen"/>
      <selection activeCell="G46" sqref="G46"/>
      <selection pane="topRight" activeCell="G46" sqref="G46"/>
      <selection pane="bottomLeft" activeCell="G46" sqref="G46"/>
      <selection pane="bottomRight" activeCell="L49" sqref="L49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14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70" t="s">
        <v>0</v>
      </c>
      <c r="B1" s="42"/>
      <c r="C1" s="42"/>
      <c r="D1" s="107" t="s">
        <v>293</v>
      </c>
      <c r="E1" s="44"/>
      <c r="F1" s="44"/>
      <c r="G1" s="44"/>
    </row>
    <row r="2" spans="1:25" ht="15" customHeight="1"/>
    <row r="3" spans="1:25" ht="15" customHeight="1">
      <c r="A3" s="45" t="s">
        <v>43</v>
      </c>
      <c r="B3" s="45"/>
      <c r="C3" s="45"/>
      <c r="D3" s="45"/>
    </row>
    <row r="4" spans="1:25" ht="15" customHeight="1">
      <c r="A4" s="45"/>
      <c r="B4" s="45"/>
      <c r="C4" s="45"/>
      <c r="D4" s="45"/>
    </row>
    <row r="5" spans="1:25" ht="15.95" customHeight="1">
      <c r="A5" s="37" t="s">
        <v>277</v>
      </c>
      <c r="B5" s="37"/>
      <c r="C5" s="37"/>
      <c r="D5" s="37"/>
      <c r="K5" s="46"/>
      <c r="O5" s="46" t="s">
        <v>44</v>
      </c>
    </row>
    <row r="6" spans="1:25" ht="15.95" customHeight="1">
      <c r="A6" s="412" t="s">
        <v>45</v>
      </c>
      <c r="B6" s="413"/>
      <c r="C6" s="413"/>
      <c r="D6" s="413"/>
      <c r="E6" s="414"/>
      <c r="F6" s="431" t="s">
        <v>285</v>
      </c>
      <c r="G6" s="432"/>
      <c r="H6" s="431" t="s">
        <v>286</v>
      </c>
      <c r="I6" s="432"/>
      <c r="J6" s="431" t="s">
        <v>287</v>
      </c>
      <c r="K6" s="432"/>
      <c r="L6" s="431"/>
      <c r="M6" s="432"/>
      <c r="N6" s="431"/>
      <c r="O6" s="432"/>
    </row>
    <row r="7" spans="1:25" ht="15.95" customHeight="1">
      <c r="A7" s="415"/>
      <c r="B7" s="416"/>
      <c r="C7" s="416"/>
      <c r="D7" s="416"/>
      <c r="E7" s="417"/>
      <c r="F7" s="175" t="s">
        <v>276</v>
      </c>
      <c r="G7" s="51" t="s">
        <v>1</v>
      </c>
      <c r="H7" s="175" t="s">
        <v>276</v>
      </c>
      <c r="I7" s="51" t="s">
        <v>1</v>
      </c>
      <c r="J7" s="175" t="s">
        <v>276</v>
      </c>
      <c r="K7" s="51" t="s">
        <v>1</v>
      </c>
      <c r="L7" s="175" t="s">
        <v>276</v>
      </c>
      <c r="M7" s="51" t="s">
        <v>1</v>
      </c>
      <c r="N7" s="175" t="s">
        <v>276</v>
      </c>
      <c r="O7" s="290" t="s">
        <v>1</v>
      </c>
    </row>
    <row r="8" spans="1:25" ht="15.95" customHeight="1">
      <c r="A8" s="418" t="s">
        <v>84</v>
      </c>
      <c r="B8" s="47" t="s">
        <v>46</v>
      </c>
      <c r="C8" s="48"/>
      <c r="D8" s="48"/>
      <c r="E8" s="100" t="s">
        <v>37</v>
      </c>
      <c r="F8" s="320">
        <v>12529</v>
      </c>
      <c r="G8" s="321">
        <v>12635</v>
      </c>
      <c r="H8" s="320">
        <v>21760</v>
      </c>
      <c r="I8" s="322">
        <v>21691</v>
      </c>
      <c r="J8" s="320">
        <f>7912390/1000</f>
        <v>7912.39</v>
      </c>
      <c r="K8" s="115">
        <v>8041</v>
      </c>
      <c r="L8" s="113"/>
      <c r="M8" s="114"/>
      <c r="N8" s="113"/>
      <c r="O8" s="115"/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25" ht="15.95" customHeight="1">
      <c r="A9" s="419"/>
      <c r="B9" s="14"/>
      <c r="C9" s="61" t="s">
        <v>47</v>
      </c>
      <c r="D9" s="53"/>
      <c r="E9" s="101" t="s">
        <v>38</v>
      </c>
      <c r="F9" s="323">
        <v>12529</v>
      </c>
      <c r="G9" s="324">
        <v>12572</v>
      </c>
      <c r="H9" s="323">
        <v>21760</v>
      </c>
      <c r="I9" s="325">
        <v>21691</v>
      </c>
      <c r="J9" s="323">
        <f>7912-3</f>
        <v>7909</v>
      </c>
      <c r="K9" s="119">
        <v>8040</v>
      </c>
      <c r="L9" s="116"/>
      <c r="M9" s="118"/>
      <c r="N9" s="116"/>
      <c r="O9" s="119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25" ht="15.95" customHeight="1">
      <c r="A10" s="419"/>
      <c r="B10" s="11"/>
      <c r="C10" s="61" t="s">
        <v>48</v>
      </c>
      <c r="D10" s="53"/>
      <c r="E10" s="101" t="s">
        <v>39</v>
      </c>
      <c r="F10" s="323">
        <v>1E-3</v>
      </c>
      <c r="G10" s="324">
        <v>63</v>
      </c>
      <c r="H10" s="323">
        <v>1E-3</v>
      </c>
      <c r="I10" s="326" t="s">
        <v>302</v>
      </c>
      <c r="J10" s="327">
        <f>2862/1000</f>
        <v>2.8620000000000001</v>
      </c>
      <c r="K10" s="121">
        <v>1</v>
      </c>
      <c r="L10" s="116"/>
      <c r="M10" s="118"/>
      <c r="N10" s="116"/>
      <c r="O10" s="119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15.95" customHeight="1">
      <c r="A11" s="419"/>
      <c r="B11" s="66" t="s">
        <v>49</v>
      </c>
      <c r="C11" s="67"/>
      <c r="D11" s="67"/>
      <c r="E11" s="103" t="s">
        <v>40</v>
      </c>
      <c r="F11" s="328">
        <v>12252</v>
      </c>
      <c r="G11" s="329">
        <v>12148</v>
      </c>
      <c r="H11" s="328">
        <v>19362</v>
      </c>
      <c r="I11" s="330">
        <v>19231</v>
      </c>
      <c r="J11" s="328">
        <f>7432876/1000</f>
        <v>7432.8760000000002</v>
      </c>
      <c r="K11" s="125">
        <v>7546</v>
      </c>
      <c r="L11" s="122"/>
      <c r="M11" s="124"/>
      <c r="N11" s="122"/>
      <c r="O11" s="125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15.95" customHeight="1">
      <c r="A12" s="419"/>
      <c r="B12" s="8"/>
      <c r="C12" s="61" t="s">
        <v>50</v>
      </c>
      <c r="D12" s="53"/>
      <c r="E12" s="101" t="s">
        <v>41</v>
      </c>
      <c r="F12" s="323">
        <v>12243</v>
      </c>
      <c r="G12" s="324">
        <v>12139</v>
      </c>
      <c r="H12" s="328">
        <v>19351</v>
      </c>
      <c r="I12" s="325">
        <v>19220</v>
      </c>
      <c r="J12" s="328">
        <f>7433-21</f>
        <v>7412</v>
      </c>
      <c r="K12" s="119">
        <v>7522</v>
      </c>
      <c r="L12" s="116"/>
      <c r="M12" s="118"/>
      <c r="N12" s="116"/>
      <c r="O12" s="119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15.95" customHeight="1">
      <c r="A13" s="419"/>
      <c r="B13" s="14"/>
      <c r="C13" s="50" t="s">
        <v>51</v>
      </c>
      <c r="D13" s="68"/>
      <c r="E13" s="104" t="s">
        <v>42</v>
      </c>
      <c r="F13" s="331">
        <v>9</v>
      </c>
      <c r="G13" s="332">
        <v>9</v>
      </c>
      <c r="H13" s="327">
        <v>11</v>
      </c>
      <c r="I13" s="333">
        <v>11</v>
      </c>
      <c r="J13" s="327">
        <f>21104/1000</f>
        <v>21.103999999999999</v>
      </c>
      <c r="K13" s="121">
        <v>24</v>
      </c>
      <c r="L13" s="126"/>
      <c r="M13" s="128"/>
      <c r="N13" s="126"/>
      <c r="O13" s="129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15.95" customHeight="1">
      <c r="A14" s="419"/>
      <c r="B14" s="52" t="s">
        <v>52</v>
      </c>
      <c r="C14" s="53"/>
      <c r="D14" s="53"/>
      <c r="E14" s="101" t="s">
        <v>88</v>
      </c>
      <c r="F14" s="334">
        <f t="shared" ref="F14:O14" si="0">F9-F12</f>
        <v>286</v>
      </c>
      <c r="G14" s="335">
        <f t="shared" si="0"/>
        <v>433</v>
      </c>
      <c r="H14" s="334">
        <f t="shared" si="0"/>
        <v>2409</v>
      </c>
      <c r="I14" s="335">
        <f t="shared" si="0"/>
        <v>2471</v>
      </c>
      <c r="J14" s="334">
        <f t="shared" si="0"/>
        <v>497</v>
      </c>
      <c r="K14" s="149">
        <f t="shared" si="0"/>
        <v>518</v>
      </c>
      <c r="L14" s="160">
        <f t="shared" si="0"/>
        <v>0</v>
      </c>
      <c r="M14" s="149">
        <f t="shared" si="0"/>
        <v>0</v>
      </c>
      <c r="N14" s="160">
        <f t="shared" si="0"/>
        <v>0</v>
      </c>
      <c r="O14" s="149">
        <f t="shared" si="0"/>
        <v>0</v>
      </c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15.95" customHeight="1">
      <c r="A15" s="419"/>
      <c r="B15" s="52" t="s">
        <v>53</v>
      </c>
      <c r="C15" s="53"/>
      <c r="D15" s="53"/>
      <c r="E15" s="101" t="s">
        <v>89</v>
      </c>
      <c r="F15" s="334">
        <f t="shared" ref="F15:O15" si="1">F10-F13</f>
        <v>-8.9990000000000006</v>
      </c>
      <c r="G15" s="335">
        <f t="shared" si="1"/>
        <v>54</v>
      </c>
      <c r="H15" s="334">
        <f t="shared" si="1"/>
        <v>-10.999000000000001</v>
      </c>
      <c r="I15" s="335">
        <f t="shared" si="1"/>
        <v>-11</v>
      </c>
      <c r="J15" s="334">
        <f t="shared" si="1"/>
        <v>-18.241999999999997</v>
      </c>
      <c r="K15" s="149">
        <f t="shared" si="1"/>
        <v>-23</v>
      </c>
      <c r="L15" s="160">
        <f t="shared" si="1"/>
        <v>0</v>
      </c>
      <c r="M15" s="149">
        <f t="shared" si="1"/>
        <v>0</v>
      </c>
      <c r="N15" s="160">
        <f t="shared" si="1"/>
        <v>0</v>
      </c>
      <c r="O15" s="149">
        <f t="shared" si="1"/>
        <v>0</v>
      </c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15.95" customHeight="1">
      <c r="A16" s="419"/>
      <c r="B16" s="52" t="s">
        <v>54</v>
      </c>
      <c r="C16" s="53"/>
      <c r="D16" s="53"/>
      <c r="E16" s="101" t="s">
        <v>90</v>
      </c>
      <c r="F16" s="331">
        <f t="shared" ref="F16:O16" si="2">F8-F11</f>
        <v>277</v>
      </c>
      <c r="G16" s="332">
        <f t="shared" si="2"/>
        <v>487</v>
      </c>
      <c r="H16" s="331">
        <f t="shared" si="2"/>
        <v>2398</v>
      </c>
      <c r="I16" s="332">
        <f t="shared" si="2"/>
        <v>2460</v>
      </c>
      <c r="J16" s="331">
        <f t="shared" si="2"/>
        <v>479.51400000000012</v>
      </c>
      <c r="K16" s="138">
        <f t="shared" si="2"/>
        <v>495</v>
      </c>
      <c r="L16" s="159">
        <f t="shared" si="2"/>
        <v>0</v>
      </c>
      <c r="M16" s="138">
        <f t="shared" si="2"/>
        <v>0</v>
      </c>
      <c r="N16" s="159">
        <f t="shared" si="2"/>
        <v>0</v>
      </c>
      <c r="O16" s="138">
        <f t="shared" si="2"/>
        <v>0</v>
      </c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ht="15.95" customHeight="1">
      <c r="A17" s="419"/>
      <c r="B17" s="52" t="s">
        <v>55</v>
      </c>
      <c r="C17" s="53"/>
      <c r="D17" s="53"/>
      <c r="E17" s="43"/>
      <c r="F17" s="334"/>
      <c r="G17" s="335"/>
      <c r="H17" s="327"/>
      <c r="I17" s="333"/>
      <c r="J17" s="323"/>
      <c r="K17" s="119"/>
      <c r="L17" s="116"/>
      <c r="M17" s="118"/>
      <c r="N17" s="120"/>
      <c r="O17" s="130"/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15.95" customHeight="1">
      <c r="A18" s="420"/>
      <c r="B18" s="59" t="s">
        <v>56</v>
      </c>
      <c r="C18" s="37"/>
      <c r="D18" s="37"/>
      <c r="E18" s="15"/>
      <c r="F18" s="313"/>
      <c r="G18" s="314"/>
      <c r="H18" s="315"/>
      <c r="I18" s="316"/>
      <c r="J18" s="315"/>
      <c r="K18" s="132"/>
      <c r="L18" s="131"/>
      <c r="M18" s="132"/>
      <c r="N18" s="131"/>
      <c r="O18" s="133"/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15.95" customHeight="1">
      <c r="A19" s="419" t="s">
        <v>85</v>
      </c>
      <c r="B19" s="66" t="s">
        <v>57</v>
      </c>
      <c r="C19" s="69"/>
      <c r="D19" s="69"/>
      <c r="E19" s="105"/>
      <c r="F19" s="336">
        <v>2837</v>
      </c>
      <c r="G19" s="337">
        <v>2557</v>
      </c>
      <c r="H19" s="338">
        <v>10999</v>
      </c>
      <c r="I19" s="339">
        <v>10907</v>
      </c>
      <c r="J19" s="338">
        <f>833912/1000</f>
        <v>833.91200000000003</v>
      </c>
      <c r="K19" s="137">
        <v>586</v>
      </c>
      <c r="L19" s="134"/>
      <c r="M19" s="136"/>
      <c r="N19" s="134"/>
      <c r="O19" s="137"/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 ht="15.95" customHeight="1">
      <c r="A20" s="419"/>
      <c r="B20" s="13"/>
      <c r="C20" s="61" t="s">
        <v>58</v>
      </c>
      <c r="D20" s="53"/>
      <c r="E20" s="101"/>
      <c r="F20" s="334">
        <v>1633</v>
      </c>
      <c r="G20" s="335">
        <v>1674</v>
      </c>
      <c r="H20" s="323">
        <v>7484</v>
      </c>
      <c r="I20" s="325">
        <v>7259</v>
      </c>
      <c r="J20" s="323">
        <f>(615100+41800)/1000</f>
        <v>656.9</v>
      </c>
      <c r="K20" s="121">
        <v>348</v>
      </c>
      <c r="L20" s="116"/>
      <c r="M20" s="118"/>
      <c r="N20" s="116"/>
      <c r="O20" s="119"/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spans="1:25" ht="15.95" customHeight="1">
      <c r="A21" s="419"/>
      <c r="B21" s="26" t="s">
        <v>59</v>
      </c>
      <c r="C21" s="67"/>
      <c r="D21" s="67"/>
      <c r="E21" s="103" t="s">
        <v>91</v>
      </c>
      <c r="F21" s="340">
        <v>2837</v>
      </c>
      <c r="G21" s="341">
        <v>2557</v>
      </c>
      <c r="H21" s="328">
        <v>10999</v>
      </c>
      <c r="I21" s="330">
        <v>10907</v>
      </c>
      <c r="J21" s="328">
        <v>834</v>
      </c>
      <c r="K21" s="125">
        <v>586</v>
      </c>
      <c r="L21" s="122"/>
      <c r="M21" s="124"/>
      <c r="N21" s="122"/>
      <c r="O21" s="125"/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ht="15.95" customHeight="1">
      <c r="A22" s="419"/>
      <c r="B22" s="66" t="s">
        <v>60</v>
      </c>
      <c r="C22" s="69"/>
      <c r="D22" s="69"/>
      <c r="E22" s="105" t="s">
        <v>92</v>
      </c>
      <c r="F22" s="336">
        <v>8957</v>
      </c>
      <c r="G22" s="337">
        <v>8467</v>
      </c>
      <c r="H22" s="338">
        <v>19688</v>
      </c>
      <c r="I22" s="339">
        <v>19526</v>
      </c>
      <c r="J22" s="338">
        <f>2673918/1000</f>
        <v>2673.9180000000001</v>
      </c>
      <c r="K22" s="137">
        <v>2433</v>
      </c>
      <c r="L22" s="134"/>
      <c r="M22" s="136"/>
      <c r="N22" s="134"/>
      <c r="O22" s="137"/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 ht="15.95" customHeight="1">
      <c r="A23" s="419"/>
      <c r="B23" s="8" t="s">
        <v>61</v>
      </c>
      <c r="C23" s="50" t="s">
        <v>62</v>
      </c>
      <c r="D23" s="68"/>
      <c r="E23" s="104"/>
      <c r="F23" s="331">
        <v>1801</v>
      </c>
      <c r="G23" s="332">
        <v>1789</v>
      </c>
      <c r="H23" s="342">
        <v>12616</v>
      </c>
      <c r="I23" s="343">
        <v>12561</v>
      </c>
      <c r="J23" s="342">
        <f>(1080413+215397+30958)/1000</f>
        <v>1326.768</v>
      </c>
      <c r="K23" s="129">
        <v>1375</v>
      </c>
      <c r="L23" s="126"/>
      <c r="M23" s="128"/>
      <c r="N23" s="126"/>
      <c r="O23" s="129"/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 ht="15.95" customHeight="1">
      <c r="A24" s="419"/>
      <c r="B24" s="52" t="s">
        <v>93</v>
      </c>
      <c r="C24" s="53"/>
      <c r="D24" s="53"/>
      <c r="E24" s="101" t="s">
        <v>94</v>
      </c>
      <c r="F24" s="334">
        <f t="shared" ref="F24:O24" si="3">F21-F22</f>
        <v>-6120</v>
      </c>
      <c r="G24" s="335">
        <f t="shared" si="3"/>
        <v>-5910</v>
      </c>
      <c r="H24" s="334">
        <f t="shared" si="3"/>
        <v>-8689</v>
      </c>
      <c r="I24" s="335">
        <f t="shared" si="3"/>
        <v>-8619</v>
      </c>
      <c r="J24" s="334">
        <f t="shared" si="3"/>
        <v>-1839.9180000000001</v>
      </c>
      <c r="K24" s="149">
        <f t="shared" si="3"/>
        <v>-1847</v>
      </c>
      <c r="L24" s="160">
        <f t="shared" si="3"/>
        <v>0</v>
      </c>
      <c r="M24" s="149">
        <f t="shared" si="3"/>
        <v>0</v>
      </c>
      <c r="N24" s="160">
        <f t="shared" si="3"/>
        <v>0</v>
      </c>
      <c r="O24" s="149">
        <f t="shared" si="3"/>
        <v>0</v>
      </c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1:25" ht="15.95" customHeight="1">
      <c r="A25" s="419"/>
      <c r="B25" s="112" t="s">
        <v>63</v>
      </c>
      <c r="C25" s="68"/>
      <c r="D25" s="68"/>
      <c r="E25" s="421" t="s">
        <v>95</v>
      </c>
      <c r="F25" s="423">
        <v>6120</v>
      </c>
      <c r="G25" s="401">
        <v>5910</v>
      </c>
      <c r="H25" s="427">
        <v>8689</v>
      </c>
      <c r="I25" s="401">
        <v>8619</v>
      </c>
      <c r="J25" s="427">
        <v>1840</v>
      </c>
      <c r="K25" s="438">
        <v>1847</v>
      </c>
      <c r="L25" s="436"/>
      <c r="M25" s="438"/>
      <c r="N25" s="436"/>
      <c r="O25" s="438"/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ht="15.95" customHeight="1">
      <c r="A26" s="419"/>
      <c r="B26" s="26" t="s">
        <v>64</v>
      </c>
      <c r="C26" s="67"/>
      <c r="D26" s="67"/>
      <c r="E26" s="422"/>
      <c r="F26" s="424"/>
      <c r="G26" s="402"/>
      <c r="H26" s="428"/>
      <c r="I26" s="402"/>
      <c r="J26" s="428"/>
      <c r="K26" s="439"/>
      <c r="L26" s="437"/>
      <c r="M26" s="439"/>
      <c r="N26" s="437"/>
      <c r="O26" s="439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1:25" ht="15.95" customHeight="1">
      <c r="A27" s="420"/>
      <c r="B27" s="59" t="s">
        <v>96</v>
      </c>
      <c r="C27" s="37"/>
      <c r="D27" s="37"/>
      <c r="E27" s="106" t="s">
        <v>97</v>
      </c>
      <c r="F27" s="162">
        <f t="shared" ref="F27:O27" si="4">F24+F25</f>
        <v>0</v>
      </c>
      <c r="G27" s="150">
        <f t="shared" si="4"/>
        <v>0</v>
      </c>
      <c r="H27" s="162">
        <f t="shared" si="4"/>
        <v>0</v>
      </c>
      <c r="I27" s="150">
        <f t="shared" si="4"/>
        <v>0</v>
      </c>
      <c r="J27" s="307">
        <v>0</v>
      </c>
      <c r="K27" s="150">
        <f t="shared" si="4"/>
        <v>0</v>
      </c>
      <c r="L27" s="162">
        <f t="shared" si="4"/>
        <v>0</v>
      </c>
      <c r="M27" s="150">
        <f t="shared" si="4"/>
        <v>0</v>
      </c>
      <c r="N27" s="162">
        <f t="shared" si="4"/>
        <v>0</v>
      </c>
      <c r="O27" s="150">
        <f t="shared" si="4"/>
        <v>0</v>
      </c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1:25" ht="15.95" customHeight="1">
      <c r="A28" s="27"/>
      <c r="F28" s="71"/>
      <c r="G28" s="71"/>
      <c r="H28" s="71"/>
      <c r="I28" s="71"/>
      <c r="J28" s="71"/>
      <c r="K28" s="71"/>
      <c r="L28" s="72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1:25" ht="15.95" customHeight="1">
      <c r="A29" s="37"/>
      <c r="F29" s="71"/>
      <c r="G29" s="71"/>
      <c r="H29" s="71"/>
      <c r="I29" s="71"/>
      <c r="J29" s="73"/>
      <c r="K29" s="73"/>
      <c r="L29" s="72"/>
      <c r="M29" s="71"/>
      <c r="N29" s="71"/>
      <c r="O29" s="73" t="s">
        <v>101</v>
      </c>
      <c r="P29" s="71"/>
      <c r="Q29" s="71"/>
      <c r="R29" s="71"/>
      <c r="S29" s="71"/>
      <c r="T29" s="71"/>
      <c r="U29" s="71"/>
      <c r="V29" s="71"/>
      <c r="W29" s="71"/>
      <c r="X29" s="71"/>
      <c r="Y29" s="73"/>
    </row>
    <row r="30" spans="1:25" ht="15.95" customHeight="1">
      <c r="A30" s="406" t="s">
        <v>65</v>
      </c>
      <c r="B30" s="407"/>
      <c r="C30" s="407"/>
      <c r="D30" s="407"/>
      <c r="E30" s="408"/>
      <c r="F30" s="433" t="s">
        <v>288</v>
      </c>
      <c r="G30" s="434"/>
      <c r="H30" s="433" t="s">
        <v>289</v>
      </c>
      <c r="I30" s="434"/>
      <c r="J30" s="433" t="s">
        <v>290</v>
      </c>
      <c r="K30" s="434"/>
      <c r="L30" s="433" t="s">
        <v>291</v>
      </c>
      <c r="M30" s="434"/>
      <c r="N30" s="435" t="s">
        <v>292</v>
      </c>
      <c r="O30" s="434"/>
      <c r="P30" s="147"/>
      <c r="Q30" s="72"/>
      <c r="R30" s="147"/>
      <c r="S30" s="72"/>
      <c r="T30" s="147"/>
      <c r="U30" s="72"/>
      <c r="V30" s="147"/>
      <c r="W30" s="72"/>
      <c r="X30" s="147"/>
      <c r="Y30" s="72"/>
    </row>
    <row r="31" spans="1:25" ht="15.95" customHeight="1">
      <c r="A31" s="409"/>
      <c r="B31" s="410"/>
      <c r="C31" s="410"/>
      <c r="D31" s="410"/>
      <c r="E31" s="411"/>
      <c r="F31" s="175" t="s">
        <v>276</v>
      </c>
      <c r="G31" s="74" t="s">
        <v>1</v>
      </c>
      <c r="H31" s="175" t="s">
        <v>276</v>
      </c>
      <c r="I31" s="74" t="s">
        <v>1</v>
      </c>
      <c r="J31" s="175" t="s">
        <v>276</v>
      </c>
      <c r="K31" s="75" t="s">
        <v>1</v>
      </c>
      <c r="L31" s="175" t="s">
        <v>276</v>
      </c>
      <c r="M31" s="74" t="s">
        <v>1</v>
      </c>
      <c r="N31" s="175" t="s">
        <v>276</v>
      </c>
      <c r="O31" s="152" t="s">
        <v>1</v>
      </c>
      <c r="P31" s="145"/>
      <c r="Q31" s="145"/>
      <c r="R31" s="145"/>
      <c r="S31" s="145"/>
      <c r="T31" s="145"/>
      <c r="U31" s="145"/>
      <c r="V31" s="145"/>
      <c r="W31" s="145"/>
      <c r="X31" s="145"/>
      <c r="Y31" s="145"/>
    </row>
    <row r="32" spans="1:25" ht="15.95" customHeight="1">
      <c r="A32" s="418" t="s">
        <v>86</v>
      </c>
      <c r="B32" s="47" t="s">
        <v>46</v>
      </c>
      <c r="C32" s="48"/>
      <c r="D32" s="48"/>
      <c r="E32" s="16" t="s">
        <v>37</v>
      </c>
      <c r="F32" s="303">
        <v>218</v>
      </c>
      <c r="G32" s="345">
        <v>228</v>
      </c>
      <c r="H32" s="296">
        <v>699</v>
      </c>
      <c r="I32" s="308">
        <v>695</v>
      </c>
      <c r="J32" s="296">
        <f>384-1</f>
        <v>383</v>
      </c>
      <c r="K32" s="346">
        <v>399</v>
      </c>
      <c r="L32" s="303">
        <f>SUM(L33,L35)</f>
        <v>108</v>
      </c>
      <c r="M32" s="135">
        <v>145</v>
      </c>
      <c r="N32" s="296">
        <v>0</v>
      </c>
      <c r="O32" s="297">
        <v>0</v>
      </c>
      <c r="P32" s="135"/>
      <c r="Q32" s="135"/>
      <c r="R32" s="135"/>
      <c r="S32" s="135"/>
      <c r="T32" s="146"/>
      <c r="U32" s="146"/>
      <c r="V32" s="135"/>
      <c r="W32" s="135"/>
      <c r="X32" s="146"/>
      <c r="Y32" s="146"/>
    </row>
    <row r="33" spans="1:25" ht="15.95" customHeight="1">
      <c r="A33" s="425"/>
      <c r="B33" s="14"/>
      <c r="C33" s="50" t="s">
        <v>66</v>
      </c>
      <c r="D33" s="68"/>
      <c r="E33" s="108"/>
      <c r="F33" s="298">
        <v>111</v>
      </c>
      <c r="G33" s="347">
        <v>117</v>
      </c>
      <c r="H33" s="298">
        <v>492</v>
      </c>
      <c r="I33" s="319">
        <v>501</v>
      </c>
      <c r="J33" s="298">
        <v>383</v>
      </c>
      <c r="K33" s="348">
        <v>384</v>
      </c>
      <c r="L33" s="298">
        <v>32</v>
      </c>
      <c r="M33" s="127">
        <v>33</v>
      </c>
      <c r="N33" s="298">
        <v>0</v>
      </c>
      <c r="O33" s="299">
        <v>0</v>
      </c>
      <c r="P33" s="135"/>
      <c r="Q33" s="135"/>
      <c r="R33" s="135"/>
      <c r="S33" s="135"/>
      <c r="T33" s="146"/>
      <c r="U33" s="146"/>
      <c r="V33" s="135"/>
      <c r="W33" s="135"/>
      <c r="X33" s="146"/>
      <c r="Y33" s="146"/>
    </row>
    <row r="34" spans="1:25" ht="15.95" customHeight="1">
      <c r="A34" s="425"/>
      <c r="B34" s="14"/>
      <c r="C34" s="12"/>
      <c r="D34" s="61" t="s">
        <v>67</v>
      </c>
      <c r="E34" s="102"/>
      <c r="F34" s="300">
        <v>111</v>
      </c>
      <c r="G34" s="309">
        <v>117</v>
      </c>
      <c r="H34" s="300">
        <v>492</v>
      </c>
      <c r="I34" s="310">
        <v>501</v>
      </c>
      <c r="J34" s="300">
        <v>383</v>
      </c>
      <c r="K34" s="349">
        <v>384</v>
      </c>
      <c r="L34" s="300">
        <v>32</v>
      </c>
      <c r="M34" s="117">
        <v>33</v>
      </c>
      <c r="N34" s="300">
        <v>0</v>
      </c>
      <c r="O34" s="265">
        <v>0</v>
      </c>
      <c r="P34" s="135"/>
      <c r="Q34" s="135"/>
      <c r="R34" s="135"/>
      <c r="S34" s="135"/>
      <c r="T34" s="146"/>
      <c r="U34" s="146"/>
      <c r="V34" s="135"/>
      <c r="W34" s="135"/>
      <c r="X34" s="146"/>
      <c r="Y34" s="146"/>
    </row>
    <row r="35" spans="1:25" ht="15.95" customHeight="1">
      <c r="A35" s="425"/>
      <c r="B35" s="11"/>
      <c r="C35" s="31" t="s">
        <v>68</v>
      </c>
      <c r="D35" s="67"/>
      <c r="E35" s="109"/>
      <c r="F35" s="301">
        <v>107</v>
      </c>
      <c r="G35" s="311">
        <v>111</v>
      </c>
      <c r="H35" s="301">
        <v>205</v>
      </c>
      <c r="I35" s="312">
        <v>194</v>
      </c>
      <c r="J35" s="350">
        <v>0</v>
      </c>
      <c r="K35" s="351">
        <v>8</v>
      </c>
      <c r="L35" s="301">
        <v>76</v>
      </c>
      <c r="M35" s="123">
        <v>112</v>
      </c>
      <c r="N35" s="301">
        <v>0</v>
      </c>
      <c r="O35" s="302">
        <v>0</v>
      </c>
      <c r="P35" s="135"/>
      <c r="Q35" s="135"/>
      <c r="R35" s="135"/>
      <c r="S35" s="135"/>
      <c r="T35" s="146"/>
      <c r="U35" s="146"/>
      <c r="V35" s="135"/>
      <c r="W35" s="135"/>
      <c r="X35" s="146"/>
      <c r="Y35" s="146"/>
    </row>
    <row r="36" spans="1:25" ht="15.95" customHeight="1">
      <c r="A36" s="425"/>
      <c r="B36" s="66" t="s">
        <v>49</v>
      </c>
      <c r="C36" s="69"/>
      <c r="D36" s="69"/>
      <c r="E36" s="16" t="s">
        <v>38</v>
      </c>
      <c r="F36" s="317">
        <v>218</v>
      </c>
      <c r="G36" s="299">
        <v>228</v>
      </c>
      <c r="H36" s="303">
        <v>518</v>
      </c>
      <c r="I36" s="318">
        <v>524</v>
      </c>
      <c r="J36" s="303">
        <f>384-174-11-89</f>
        <v>110</v>
      </c>
      <c r="K36" s="352">
        <v>100</v>
      </c>
      <c r="L36" s="303">
        <v>108</v>
      </c>
      <c r="M36" s="135">
        <v>96</v>
      </c>
      <c r="N36" s="303">
        <v>0</v>
      </c>
      <c r="O36" s="304">
        <v>0</v>
      </c>
      <c r="P36" s="135"/>
      <c r="Q36" s="135"/>
      <c r="R36" s="135"/>
      <c r="S36" s="135"/>
      <c r="T36" s="135"/>
      <c r="U36" s="135"/>
      <c r="V36" s="135"/>
      <c r="W36" s="135"/>
      <c r="X36" s="146"/>
      <c r="Y36" s="146"/>
    </row>
    <row r="37" spans="1:25" ht="15.95" customHeight="1">
      <c r="A37" s="425"/>
      <c r="B37" s="14"/>
      <c r="C37" s="61" t="s">
        <v>69</v>
      </c>
      <c r="D37" s="53"/>
      <c r="E37" s="102"/>
      <c r="F37" s="264">
        <v>216</v>
      </c>
      <c r="G37" s="265">
        <v>227</v>
      </c>
      <c r="H37" s="300">
        <v>501</v>
      </c>
      <c r="I37" s="310">
        <v>492</v>
      </c>
      <c r="J37" s="300">
        <f>J36-5</f>
        <v>105</v>
      </c>
      <c r="K37" s="349">
        <v>89</v>
      </c>
      <c r="L37" s="300">
        <v>96</v>
      </c>
      <c r="M37" s="117">
        <v>82</v>
      </c>
      <c r="N37" s="300">
        <v>0</v>
      </c>
      <c r="O37" s="265">
        <v>0</v>
      </c>
      <c r="P37" s="135"/>
      <c r="Q37" s="135"/>
      <c r="R37" s="135"/>
      <c r="S37" s="135"/>
      <c r="T37" s="135"/>
      <c r="U37" s="135"/>
      <c r="V37" s="135"/>
      <c r="W37" s="135"/>
      <c r="X37" s="146"/>
      <c r="Y37" s="146"/>
    </row>
    <row r="38" spans="1:25" ht="15.95" customHeight="1">
      <c r="A38" s="425"/>
      <c r="B38" s="11"/>
      <c r="C38" s="61" t="s">
        <v>70</v>
      </c>
      <c r="D38" s="53"/>
      <c r="E38" s="102"/>
      <c r="F38" s="264">
        <v>2</v>
      </c>
      <c r="G38" s="265">
        <v>1</v>
      </c>
      <c r="H38" s="300">
        <v>17</v>
      </c>
      <c r="I38" s="310">
        <v>32</v>
      </c>
      <c r="J38" s="300">
        <v>5</v>
      </c>
      <c r="K38" s="351">
        <v>11</v>
      </c>
      <c r="L38" s="300">
        <v>12</v>
      </c>
      <c r="M38" s="117">
        <v>14</v>
      </c>
      <c r="N38" s="300">
        <v>0</v>
      </c>
      <c r="O38" s="265">
        <v>0</v>
      </c>
      <c r="P38" s="135"/>
      <c r="Q38" s="135"/>
      <c r="R38" s="146"/>
      <c r="S38" s="146"/>
      <c r="T38" s="135"/>
      <c r="U38" s="135"/>
      <c r="V38" s="135"/>
      <c r="W38" s="135"/>
      <c r="X38" s="146"/>
      <c r="Y38" s="146"/>
    </row>
    <row r="39" spans="1:25" ht="15.95" customHeight="1">
      <c r="A39" s="426"/>
      <c r="B39" s="6" t="s">
        <v>71</v>
      </c>
      <c r="C39" s="7"/>
      <c r="D39" s="7"/>
      <c r="E39" s="110" t="s">
        <v>98</v>
      </c>
      <c r="F39" s="353">
        <f t="shared" ref="F39" si="5">F32-F36</f>
        <v>0</v>
      </c>
      <c r="G39" s="354">
        <f t="shared" ref="G39:O39" si="6">G32-G36</f>
        <v>0</v>
      </c>
      <c r="H39" s="353">
        <f t="shared" si="6"/>
        <v>181</v>
      </c>
      <c r="I39" s="354">
        <f t="shared" si="6"/>
        <v>171</v>
      </c>
      <c r="J39" s="353">
        <f t="shared" si="6"/>
        <v>273</v>
      </c>
      <c r="K39" s="354">
        <f t="shared" si="6"/>
        <v>299</v>
      </c>
      <c r="L39" s="353">
        <f t="shared" si="6"/>
        <v>0</v>
      </c>
      <c r="M39" s="150">
        <f t="shared" si="6"/>
        <v>49</v>
      </c>
      <c r="N39" s="162">
        <f t="shared" si="6"/>
        <v>0</v>
      </c>
      <c r="O39" s="150">
        <f t="shared" si="6"/>
        <v>0</v>
      </c>
      <c r="P39" s="135"/>
      <c r="Q39" s="135"/>
      <c r="R39" s="135"/>
      <c r="S39" s="135"/>
      <c r="T39" s="135"/>
      <c r="U39" s="135"/>
      <c r="V39" s="135"/>
      <c r="W39" s="135"/>
      <c r="X39" s="146"/>
      <c r="Y39" s="146"/>
    </row>
    <row r="40" spans="1:25" ht="15.95" customHeight="1">
      <c r="A40" s="418" t="s">
        <v>87</v>
      </c>
      <c r="B40" s="66" t="s">
        <v>72</v>
      </c>
      <c r="C40" s="69"/>
      <c r="D40" s="69"/>
      <c r="E40" s="16" t="s">
        <v>40</v>
      </c>
      <c r="F40" s="317">
        <v>31</v>
      </c>
      <c r="G40" s="304">
        <v>31</v>
      </c>
      <c r="H40" s="303">
        <v>128</v>
      </c>
      <c r="I40" s="318">
        <v>151</v>
      </c>
      <c r="J40" s="303">
        <v>0</v>
      </c>
      <c r="K40" s="352">
        <v>148</v>
      </c>
      <c r="L40" s="303">
        <v>61</v>
      </c>
      <c r="M40" s="135">
        <v>61</v>
      </c>
      <c r="N40" s="303">
        <v>0</v>
      </c>
      <c r="O40" s="304">
        <v>0</v>
      </c>
      <c r="P40" s="135"/>
      <c r="Q40" s="135"/>
      <c r="R40" s="135"/>
      <c r="S40" s="135"/>
      <c r="T40" s="146"/>
      <c r="U40" s="146"/>
      <c r="V40" s="146"/>
      <c r="W40" s="146"/>
      <c r="X40" s="135"/>
      <c r="Y40" s="135"/>
    </row>
    <row r="41" spans="1:25" ht="15.95" customHeight="1">
      <c r="A41" s="429"/>
      <c r="B41" s="11"/>
      <c r="C41" s="61" t="s">
        <v>73</v>
      </c>
      <c r="D41" s="53"/>
      <c r="E41" s="102"/>
      <c r="F41" s="355">
        <v>0</v>
      </c>
      <c r="G41" s="356">
        <v>0</v>
      </c>
      <c r="H41" s="350">
        <v>0</v>
      </c>
      <c r="I41" s="351">
        <v>0</v>
      </c>
      <c r="J41" s="300">
        <v>0</v>
      </c>
      <c r="K41" s="349">
        <v>0</v>
      </c>
      <c r="L41" s="357">
        <v>0</v>
      </c>
      <c r="M41" s="117">
        <v>0</v>
      </c>
      <c r="N41" s="300">
        <v>0</v>
      </c>
      <c r="O41" s="265">
        <v>0</v>
      </c>
      <c r="P41" s="146"/>
      <c r="Q41" s="146"/>
      <c r="R41" s="146"/>
      <c r="S41" s="146"/>
      <c r="T41" s="146"/>
      <c r="U41" s="146"/>
      <c r="V41" s="146"/>
      <c r="W41" s="146"/>
      <c r="X41" s="135"/>
      <c r="Y41" s="135"/>
    </row>
    <row r="42" spans="1:25" ht="15.95" customHeight="1">
      <c r="A42" s="429"/>
      <c r="B42" s="66" t="s">
        <v>60</v>
      </c>
      <c r="C42" s="69"/>
      <c r="D42" s="69"/>
      <c r="E42" s="16" t="s">
        <v>41</v>
      </c>
      <c r="F42" s="317">
        <v>31</v>
      </c>
      <c r="G42" s="304">
        <v>31</v>
      </c>
      <c r="H42" s="303">
        <v>252</v>
      </c>
      <c r="I42" s="318">
        <v>323</v>
      </c>
      <c r="J42" s="303">
        <f>174+11</f>
        <v>185</v>
      </c>
      <c r="K42" s="352">
        <v>449</v>
      </c>
      <c r="L42" s="303">
        <v>61</v>
      </c>
      <c r="M42" s="135">
        <v>110</v>
      </c>
      <c r="N42" s="303">
        <v>0</v>
      </c>
      <c r="O42" s="304">
        <v>0</v>
      </c>
      <c r="P42" s="135"/>
      <c r="Q42" s="135"/>
      <c r="R42" s="135"/>
      <c r="S42" s="135"/>
      <c r="T42" s="146"/>
      <c r="U42" s="146"/>
      <c r="V42" s="135"/>
      <c r="W42" s="135"/>
      <c r="X42" s="135"/>
      <c r="Y42" s="135"/>
    </row>
    <row r="43" spans="1:25" ht="15.95" customHeight="1">
      <c r="A43" s="429"/>
      <c r="B43" s="11"/>
      <c r="C43" s="61" t="s">
        <v>74</v>
      </c>
      <c r="D43" s="53"/>
      <c r="E43" s="102"/>
      <c r="F43" s="264">
        <v>16</v>
      </c>
      <c r="G43" s="265">
        <v>15</v>
      </c>
      <c r="H43" s="300">
        <v>142</v>
      </c>
      <c r="I43" s="310">
        <v>74</v>
      </c>
      <c r="J43" s="350">
        <v>147</v>
      </c>
      <c r="K43" s="351">
        <v>380</v>
      </c>
      <c r="L43" s="300">
        <v>61</v>
      </c>
      <c r="M43" s="117">
        <v>61</v>
      </c>
      <c r="N43" s="300">
        <v>0</v>
      </c>
      <c r="O43" s="265">
        <v>0</v>
      </c>
      <c r="P43" s="135"/>
      <c r="Q43" s="135"/>
      <c r="R43" s="146"/>
      <c r="S43" s="135"/>
      <c r="T43" s="146"/>
      <c r="U43" s="146"/>
      <c r="V43" s="135"/>
      <c r="W43" s="135"/>
      <c r="X43" s="146"/>
      <c r="Y43" s="146"/>
    </row>
    <row r="44" spans="1:25" ht="15.95" customHeight="1">
      <c r="A44" s="430"/>
      <c r="B44" s="59" t="s">
        <v>71</v>
      </c>
      <c r="C44" s="37"/>
      <c r="D44" s="37"/>
      <c r="E44" s="110" t="s">
        <v>99</v>
      </c>
      <c r="F44" s="161">
        <f t="shared" ref="F44:O44" si="7">F40-F42</f>
        <v>0</v>
      </c>
      <c r="G44" s="163">
        <f t="shared" si="7"/>
        <v>0</v>
      </c>
      <c r="H44" s="161">
        <f t="shared" si="7"/>
        <v>-124</v>
      </c>
      <c r="I44" s="163">
        <f t="shared" si="7"/>
        <v>-172</v>
      </c>
      <c r="J44" s="161">
        <f t="shared" si="7"/>
        <v>-185</v>
      </c>
      <c r="K44" s="163">
        <f t="shared" si="7"/>
        <v>-301</v>
      </c>
      <c r="L44" s="161">
        <f t="shared" si="7"/>
        <v>0</v>
      </c>
      <c r="M44" s="163">
        <f t="shared" si="7"/>
        <v>-49</v>
      </c>
      <c r="N44" s="161">
        <f t="shared" si="7"/>
        <v>0</v>
      </c>
      <c r="O44" s="163">
        <f t="shared" si="7"/>
        <v>0</v>
      </c>
      <c r="P44" s="146"/>
      <c r="Q44" s="146"/>
      <c r="R44" s="135"/>
      <c r="S44" s="135"/>
      <c r="T44" s="146"/>
      <c r="U44" s="146"/>
      <c r="V44" s="135"/>
      <c r="W44" s="135"/>
      <c r="X44" s="135"/>
      <c r="Y44" s="135"/>
    </row>
    <row r="45" spans="1:25" ht="15.95" customHeight="1">
      <c r="A45" s="403" t="s">
        <v>79</v>
      </c>
      <c r="B45" s="20" t="s">
        <v>75</v>
      </c>
      <c r="C45" s="9"/>
      <c r="D45" s="9"/>
      <c r="E45" s="111" t="s">
        <v>100</v>
      </c>
      <c r="F45" s="165">
        <f t="shared" ref="F45:O45" si="8">F39+F44</f>
        <v>0</v>
      </c>
      <c r="G45" s="151">
        <f t="shared" si="8"/>
        <v>0</v>
      </c>
      <c r="H45" s="165">
        <f t="shared" si="8"/>
        <v>57</v>
      </c>
      <c r="I45" s="151">
        <f t="shared" si="8"/>
        <v>-1</v>
      </c>
      <c r="J45" s="165">
        <f t="shared" si="8"/>
        <v>88</v>
      </c>
      <c r="K45" s="151">
        <f t="shared" si="8"/>
        <v>-2</v>
      </c>
      <c r="L45" s="165">
        <f t="shared" si="8"/>
        <v>0</v>
      </c>
      <c r="M45" s="151">
        <f t="shared" si="8"/>
        <v>0</v>
      </c>
      <c r="N45" s="165">
        <f t="shared" si="8"/>
        <v>0</v>
      </c>
      <c r="O45" s="151">
        <f t="shared" si="8"/>
        <v>0</v>
      </c>
      <c r="P45" s="135"/>
      <c r="Q45" s="135"/>
      <c r="R45" s="135"/>
      <c r="S45" s="135"/>
      <c r="T45" s="135"/>
      <c r="U45" s="135"/>
      <c r="V45" s="135"/>
      <c r="W45" s="135"/>
      <c r="X45" s="135"/>
      <c r="Y45" s="135"/>
    </row>
    <row r="46" spans="1:25" ht="15.95" customHeight="1">
      <c r="A46" s="404"/>
      <c r="B46" s="52" t="s">
        <v>76</v>
      </c>
      <c r="C46" s="53"/>
      <c r="D46" s="53"/>
      <c r="E46" s="53"/>
      <c r="F46" s="164"/>
      <c r="G46" s="166"/>
      <c r="H46" s="143">
        <v>85</v>
      </c>
      <c r="I46" s="144"/>
      <c r="J46" s="143"/>
      <c r="K46" s="144"/>
      <c r="L46" s="116"/>
      <c r="M46" s="117"/>
      <c r="N46" s="143"/>
      <c r="O46" s="130"/>
      <c r="P46" s="146"/>
      <c r="Q46" s="146"/>
      <c r="R46" s="146"/>
      <c r="S46" s="146"/>
      <c r="T46" s="146"/>
      <c r="U46" s="146"/>
      <c r="V46" s="146"/>
      <c r="W46" s="146"/>
      <c r="X46" s="146"/>
      <c r="Y46" s="146"/>
    </row>
    <row r="47" spans="1:25" ht="15.95" customHeight="1">
      <c r="A47" s="404"/>
      <c r="B47" s="52" t="s">
        <v>77</v>
      </c>
      <c r="C47" s="53"/>
      <c r="D47" s="53"/>
      <c r="E47" s="53"/>
      <c r="F47" s="160"/>
      <c r="G47" s="149"/>
      <c r="H47" s="116">
        <v>19</v>
      </c>
      <c r="I47" s="118"/>
      <c r="J47" s="116"/>
      <c r="K47" s="119"/>
      <c r="L47" s="116"/>
      <c r="M47" s="117"/>
      <c r="N47" s="116"/>
      <c r="O47" s="149"/>
      <c r="P47" s="135"/>
      <c r="Q47" s="135"/>
      <c r="R47" s="135"/>
      <c r="S47" s="135"/>
      <c r="T47" s="135"/>
      <c r="U47" s="135"/>
      <c r="V47" s="135"/>
      <c r="W47" s="135"/>
      <c r="X47" s="135"/>
      <c r="Y47" s="135"/>
    </row>
    <row r="48" spans="1:25" ht="15.95" customHeight="1">
      <c r="A48" s="405"/>
      <c r="B48" s="59" t="s">
        <v>78</v>
      </c>
      <c r="C48" s="37"/>
      <c r="D48" s="37"/>
      <c r="E48" s="37"/>
      <c r="F48" s="139"/>
      <c r="G48" s="140"/>
      <c r="H48" s="139">
        <v>19</v>
      </c>
      <c r="I48" s="141"/>
      <c r="J48" s="139"/>
      <c r="K48" s="142"/>
      <c r="L48" s="139"/>
      <c r="M48" s="140"/>
      <c r="N48" s="139"/>
      <c r="O48" s="150"/>
      <c r="P48" s="135"/>
      <c r="Q48" s="135"/>
      <c r="R48" s="135"/>
      <c r="S48" s="135"/>
      <c r="T48" s="135"/>
      <c r="U48" s="135"/>
      <c r="V48" s="135"/>
      <c r="W48" s="135"/>
      <c r="X48" s="135"/>
      <c r="Y48" s="135"/>
    </row>
    <row r="49" spans="1:16" ht="15.95" customHeight="1">
      <c r="A49" s="27" t="s">
        <v>83</v>
      </c>
      <c r="O49" s="14"/>
      <c r="P49" s="14"/>
    </row>
    <row r="50" spans="1:16" ht="15.95" customHeight="1">
      <c r="A50" s="27"/>
      <c r="O50" s="14"/>
      <c r="P50" s="14"/>
    </row>
  </sheetData>
  <mergeCells count="28">
    <mergeCell ref="N6:O6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25:N26"/>
    <mergeCell ref="O25:O26"/>
    <mergeCell ref="J25:J26"/>
    <mergeCell ref="K25:K26"/>
    <mergeCell ref="L25:L26"/>
    <mergeCell ref="M25:M26"/>
    <mergeCell ref="I25:I26"/>
    <mergeCell ref="A45:A48"/>
    <mergeCell ref="A30:E31"/>
    <mergeCell ref="A6:E7"/>
    <mergeCell ref="A8:A18"/>
    <mergeCell ref="A19:A27"/>
    <mergeCell ref="E25:E26"/>
    <mergeCell ref="F25:F26"/>
    <mergeCell ref="A32:A39"/>
    <mergeCell ref="G25:G26"/>
    <mergeCell ref="H25:H26"/>
    <mergeCell ref="A40:A44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3"/>
  <sheetViews>
    <sheetView view="pageBreakPreview" zoomScale="85" zoomScaleNormal="100" zoomScaleSheetLayoutView="85" workbookViewId="0">
      <pane xSplit="5" ySplit="8" topLeftCell="F32" activePane="bottomRight" state="frozen"/>
      <selection activeCell="G46" sqref="G46"/>
      <selection pane="topRight" activeCell="G46" sqref="G46"/>
      <selection pane="bottomLeft" activeCell="G46" sqref="G46"/>
      <selection pane="bottomRight" activeCell="F1" sqref="F1:F1048576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6.375" style="1" hidden="1" customWidth="1"/>
    <col min="7" max="7" width="15.625" style="1" customWidth="1"/>
    <col min="8" max="8" width="10.625" style="1" customWidth="1"/>
    <col min="9" max="9" width="15.625" style="1" customWidth="1"/>
    <col min="10" max="26" width="10.625" style="1" customWidth="1"/>
    <col min="27" max="28" width="9" style="1"/>
    <col min="29" max="29" width="11.375" style="1" customWidth="1"/>
    <col min="30" max="30" width="12.75" style="1" customWidth="1"/>
    <col min="31" max="31" width="13.875" style="1" customWidth="1"/>
    <col min="32" max="32" width="14.75" style="1" customWidth="1"/>
    <col min="33" max="40" width="11.125" style="1" customWidth="1"/>
    <col min="41" max="16384" width="9" style="1"/>
  </cols>
  <sheetData>
    <row r="1" spans="1:39" ht="33.950000000000003" customHeight="1">
      <c r="A1" s="395" t="s">
        <v>0</v>
      </c>
      <c r="B1" s="395"/>
      <c r="C1" s="395"/>
      <c r="D1" s="395"/>
      <c r="E1" s="76" t="s">
        <v>293</v>
      </c>
      <c r="F1" s="293"/>
      <c r="G1" s="2"/>
      <c r="AB1" s="394" t="s">
        <v>129</v>
      </c>
      <c r="AC1" s="394"/>
    </row>
    <row r="2" spans="1:39">
      <c r="AB2" s="382" t="s">
        <v>106</v>
      </c>
      <c r="AC2" s="382"/>
      <c r="AD2" s="385" t="s">
        <v>107</v>
      </c>
      <c r="AE2" s="383" t="s">
        <v>108</v>
      </c>
      <c r="AF2" s="392"/>
      <c r="AG2" s="393"/>
      <c r="AH2" s="382" t="s">
        <v>109</v>
      </c>
      <c r="AI2" s="382" t="s">
        <v>110</v>
      </c>
      <c r="AJ2" s="382" t="s">
        <v>111</v>
      </c>
      <c r="AK2" s="382" t="s">
        <v>112</v>
      </c>
      <c r="AL2" s="382" t="s">
        <v>113</v>
      </c>
    </row>
    <row r="3" spans="1:39" ht="14.25">
      <c r="A3" s="22" t="s">
        <v>130</v>
      </c>
      <c r="AB3" s="382"/>
      <c r="AC3" s="382"/>
      <c r="AD3" s="387"/>
      <c r="AE3" s="168"/>
      <c r="AF3" s="167" t="s">
        <v>126</v>
      </c>
      <c r="AG3" s="167" t="s">
        <v>127</v>
      </c>
      <c r="AH3" s="382"/>
      <c r="AI3" s="382"/>
      <c r="AJ3" s="382"/>
      <c r="AK3" s="382"/>
      <c r="AL3" s="382"/>
    </row>
    <row r="4" spans="1:39">
      <c r="AB4" s="169" t="str">
        <f>E1</f>
        <v>浜松市</v>
      </c>
      <c r="AC4" s="169" t="s">
        <v>131</v>
      </c>
      <c r="AD4" s="170">
        <f>SUM(G22)</f>
        <v>338871.13099999999</v>
      </c>
      <c r="AE4" s="170">
        <f>G9</f>
        <v>149343.747</v>
      </c>
      <c r="AF4" s="170">
        <f>G10</f>
        <v>76553.074999999997</v>
      </c>
      <c r="AG4" s="170">
        <f>G13</f>
        <v>53518.514999999999</v>
      </c>
      <c r="AH4" s="170">
        <f>G14</f>
        <v>3536.8989999999999</v>
      </c>
      <c r="AI4" s="170">
        <f>G15</f>
        <v>22771.816999999999</v>
      </c>
      <c r="AJ4" s="170">
        <f>G17</f>
        <v>52048.127999999997</v>
      </c>
      <c r="AK4" s="170">
        <f>G20</f>
        <v>33305.300000000003</v>
      </c>
      <c r="AL4" s="170">
        <f>G21</f>
        <v>50716.252</v>
      </c>
      <c r="AM4" s="171"/>
    </row>
    <row r="5" spans="1:39" ht="14.25">
      <c r="A5" s="21" t="s">
        <v>278</v>
      </c>
      <c r="E5" s="3"/>
      <c r="F5" s="3"/>
      <c r="AB5" s="169" t="str">
        <f>E1</f>
        <v>浜松市</v>
      </c>
      <c r="AC5" s="169" t="s">
        <v>115</v>
      </c>
      <c r="AD5" s="172"/>
      <c r="AE5" s="172">
        <f>H9</f>
        <v>44.070955988280986</v>
      </c>
      <c r="AF5" s="172">
        <f>H10</f>
        <v>22.590615722883754</v>
      </c>
      <c r="AG5" s="172">
        <f>H13</f>
        <v>15.793176256138503</v>
      </c>
      <c r="AH5" s="172">
        <f>H14</f>
        <v>1.0437298065381675</v>
      </c>
      <c r="AI5" s="172">
        <f>H15</f>
        <v>6.7199046825856641</v>
      </c>
      <c r="AJ5" s="172">
        <f>H17</f>
        <v>15.359268830722556</v>
      </c>
      <c r="AK5" s="172">
        <f>H20</f>
        <v>9.8283084492080874</v>
      </c>
      <c r="AL5" s="172">
        <f>H21</f>
        <v>14.966235645490853</v>
      </c>
    </row>
    <row r="6" spans="1:39" ht="14.25">
      <c r="A6" s="3"/>
      <c r="H6" s="399" t="s">
        <v>132</v>
      </c>
      <c r="I6" s="400"/>
      <c r="J6" s="400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B6" s="169" t="str">
        <f>E1</f>
        <v>浜松市</v>
      </c>
      <c r="AC6" s="169" t="s">
        <v>116</v>
      </c>
      <c r="AD6" s="172">
        <f>SUM(J22)</f>
        <v>0.52814225028474659</v>
      </c>
      <c r="AE6" s="172">
        <f>J9</f>
        <v>13.284211212361408</v>
      </c>
      <c r="AF6" s="172">
        <f>J10</f>
        <v>29.41166814947378</v>
      </c>
      <c r="AG6" s="172">
        <f>J13</f>
        <v>0.18180919665324868</v>
      </c>
      <c r="AH6" s="172">
        <f>J14</f>
        <v>0.7912495764623273</v>
      </c>
      <c r="AI6" s="172">
        <f>J15</f>
        <v>1.404444134906746</v>
      </c>
      <c r="AJ6" s="172">
        <f>J17</f>
        <v>-3.3249141566800477</v>
      </c>
      <c r="AK6" s="172">
        <f>J20</f>
        <v>-10.845176367291531</v>
      </c>
      <c r="AL6" s="172">
        <f>J21</f>
        <v>-21.804327047290339</v>
      </c>
    </row>
    <row r="7" spans="1:39" ht="27" customHeight="1">
      <c r="A7" s="19"/>
      <c r="B7" s="5"/>
      <c r="C7" s="5"/>
      <c r="D7" s="5"/>
      <c r="E7" s="23"/>
      <c r="F7" s="5"/>
      <c r="G7" s="62" t="s">
        <v>279</v>
      </c>
      <c r="H7" s="63"/>
      <c r="I7" s="276" t="s">
        <v>1</v>
      </c>
      <c r="J7" s="178" t="s">
        <v>21</v>
      </c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</row>
    <row r="8" spans="1:39" ht="17.100000000000001" customHeight="1">
      <c r="A8" s="6"/>
      <c r="B8" s="7"/>
      <c r="C8" s="7"/>
      <c r="D8" s="7"/>
      <c r="E8" s="24"/>
      <c r="F8" s="7"/>
      <c r="G8" s="28" t="s">
        <v>133</v>
      </c>
      <c r="H8" s="29" t="s">
        <v>2</v>
      </c>
      <c r="I8" s="277"/>
      <c r="J8" s="18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</row>
    <row r="9" spans="1:39" ht="18" customHeight="1">
      <c r="A9" s="396" t="s">
        <v>80</v>
      </c>
      <c r="B9" s="396" t="s">
        <v>81</v>
      </c>
      <c r="C9" s="47" t="s">
        <v>3</v>
      </c>
      <c r="D9" s="48"/>
      <c r="E9" s="49"/>
      <c r="F9" s="69">
        <v>149343747</v>
      </c>
      <c r="G9" s="77">
        <f>F9/1000</f>
        <v>149343.747</v>
      </c>
      <c r="H9" s="78">
        <f t="shared" ref="H9:H22" si="0">G9/$G$22*100</f>
        <v>44.070955988280986</v>
      </c>
      <c r="I9" s="278">
        <v>131831.03400000001</v>
      </c>
      <c r="J9" s="283">
        <f t="shared" ref="J9:J40" si="1">(G9/I9-1)*100</f>
        <v>13.284211212361408</v>
      </c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B9" s="389" t="s">
        <v>129</v>
      </c>
      <c r="AC9" s="390"/>
      <c r="AD9" s="391" t="s">
        <v>117</v>
      </c>
    </row>
    <row r="10" spans="1:39" ht="18" customHeight="1">
      <c r="A10" s="397"/>
      <c r="B10" s="397"/>
      <c r="C10" s="8"/>
      <c r="D10" s="50" t="s">
        <v>22</v>
      </c>
      <c r="E10" s="30"/>
      <c r="F10" s="68">
        <v>76553075</v>
      </c>
      <c r="G10" s="81">
        <f t="shared" ref="G10:G21" si="2">F10/1000</f>
        <v>76553.074999999997</v>
      </c>
      <c r="H10" s="82">
        <f t="shared" si="0"/>
        <v>22.590615722883754</v>
      </c>
      <c r="I10" s="279">
        <v>59154.692999999999</v>
      </c>
      <c r="J10" s="284">
        <f t="shared" si="1"/>
        <v>29.41166814947378</v>
      </c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B10" s="382" t="s">
        <v>106</v>
      </c>
      <c r="AC10" s="382"/>
      <c r="AD10" s="391"/>
      <c r="AE10" s="383" t="s">
        <v>118</v>
      </c>
      <c r="AF10" s="392"/>
      <c r="AG10" s="393"/>
      <c r="AH10" s="383" t="s">
        <v>119</v>
      </c>
      <c r="AI10" s="388"/>
      <c r="AJ10" s="384"/>
      <c r="AK10" s="383" t="s">
        <v>120</v>
      </c>
      <c r="AL10" s="384"/>
    </row>
    <row r="11" spans="1:39" ht="18" customHeight="1">
      <c r="A11" s="397"/>
      <c r="B11" s="397"/>
      <c r="C11" s="34"/>
      <c r="D11" s="35"/>
      <c r="E11" s="33" t="s">
        <v>23</v>
      </c>
      <c r="F11" s="217">
        <v>61214038</v>
      </c>
      <c r="G11" s="85">
        <f t="shared" si="2"/>
        <v>61214.038</v>
      </c>
      <c r="H11" s="86">
        <f t="shared" si="0"/>
        <v>18.064105319139742</v>
      </c>
      <c r="I11" s="280">
        <v>46390.546000000002</v>
      </c>
      <c r="J11" s="285">
        <f t="shared" si="1"/>
        <v>31.953691599146072</v>
      </c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B11" s="382"/>
      <c r="AC11" s="382"/>
      <c r="AD11" s="389"/>
      <c r="AE11" s="168"/>
      <c r="AF11" s="167" t="s">
        <v>121</v>
      </c>
      <c r="AG11" s="167" t="s">
        <v>122</v>
      </c>
      <c r="AH11" s="168"/>
      <c r="AI11" s="167" t="s">
        <v>123</v>
      </c>
      <c r="AJ11" s="167" t="s">
        <v>124</v>
      </c>
      <c r="AK11" s="168"/>
      <c r="AL11" s="173" t="s">
        <v>125</v>
      </c>
    </row>
    <row r="12" spans="1:39" ht="18" customHeight="1">
      <c r="A12" s="397"/>
      <c r="B12" s="397"/>
      <c r="C12" s="34"/>
      <c r="D12" s="36"/>
      <c r="E12" s="33" t="s">
        <v>24</v>
      </c>
      <c r="F12" s="217">
        <v>11109877</v>
      </c>
      <c r="G12" s="85">
        <f t="shared" si="2"/>
        <v>11109.877</v>
      </c>
      <c r="H12" s="86">
        <f t="shared" si="0"/>
        <v>3.2784961549291731</v>
      </c>
      <c r="I12" s="280">
        <v>8759.4650000000001</v>
      </c>
      <c r="J12" s="285">
        <f t="shared" si="1"/>
        <v>26.83282597738561</v>
      </c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B12" s="169" t="str">
        <f>E1</f>
        <v>浜松市</v>
      </c>
      <c r="AC12" s="169" t="s">
        <v>131</v>
      </c>
      <c r="AD12" s="170">
        <f>G40</f>
        <v>328646.51899999997</v>
      </c>
      <c r="AE12" s="170">
        <f>G23</f>
        <v>183196.13500000001</v>
      </c>
      <c r="AF12" s="170">
        <f>G24</f>
        <v>77948.608999999997</v>
      </c>
      <c r="AG12" s="170">
        <f>G26</f>
        <v>37594.686000000002</v>
      </c>
      <c r="AH12" s="170">
        <f>G27</f>
        <v>100227.393</v>
      </c>
      <c r="AI12" s="170">
        <f>G28</f>
        <v>39251.455999999998</v>
      </c>
      <c r="AJ12" s="170">
        <f>G32</f>
        <v>9173.2289999999994</v>
      </c>
      <c r="AK12" s="170">
        <f>G34</f>
        <v>45222.991000000002</v>
      </c>
      <c r="AL12" s="170">
        <f>G35</f>
        <v>42244.180999999997</v>
      </c>
      <c r="AM12" s="174"/>
    </row>
    <row r="13" spans="1:39" ht="18" customHeight="1">
      <c r="A13" s="397"/>
      <c r="B13" s="397"/>
      <c r="C13" s="11"/>
      <c r="D13" s="31" t="s">
        <v>25</v>
      </c>
      <c r="E13" s="32"/>
      <c r="F13" s="67">
        <v>53518515</v>
      </c>
      <c r="G13" s="89">
        <f t="shared" si="2"/>
        <v>53518.514999999999</v>
      </c>
      <c r="H13" s="90">
        <f t="shared" si="0"/>
        <v>15.793176256138503</v>
      </c>
      <c r="I13" s="281">
        <v>53421.39</v>
      </c>
      <c r="J13" s="286">
        <f t="shared" si="1"/>
        <v>0.18180919665324868</v>
      </c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B13" s="169" t="str">
        <f>E1</f>
        <v>浜松市</v>
      </c>
      <c r="AC13" s="169" t="s">
        <v>115</v>
      </c>
      <c r="AD13" s="172"/>
      <c r="AE13" s="172">
        <f>H23</f>
        <v>55.742606237676299</v>
      </c>
      <c r="AF13" s="172">
        <f>H24</f>
        <v>23.718069260913122</v>
      </c>
      <c r="AG13" s="172">
        <f>H26</f>
        <v>11.439246675848711</v>
      </c>
      <c r="AH13" s="172">
        <f>H27</f>
        <v>30.497019504411671</v>
      </c>
      <c r="AI13" s="172">
        <f>H28</f>
        <v>11.943365814259547</v>
      </c>
      <c r="AJ13" s="172">
        <f>H32</f>
        <v>2.79121441112845</v>
      </c>
      <c r="AK13" s="172">
        <f>H34</f>
        <v>13.760374257912042</v>
      </c>
      <c r="AL13" s="172">
        <f>H35</f>
        <v>12.853987052271199</v>
      </c>
    </row>
    <row r="14" spans="1:39" ht="18" customHeight="1">
      <c r="A14" s="397"/>
      <c r="B14" s="397"/>
      <c r="C14" s="52" t="s">
        <v>4</v>
      </c>
      <c r="D14" s="53"/>
      <c r="E14" s="54"/>
      <c r="F14" s="53">
        <v>3536899</v>
      </c>
      <c r="G14" s="85">
        <f t="shared" si="2"/>
        <v>3536.8989999999999</v>
      </c>
      <c r="H14" s="86">
        <f t="shared" si="0"/>
        <v>1.0437298065381675</v>
      </c>
      <c r="I14" s="280">
        <v>3509.1329999999998</v>
      </c>
      <c r="J14" s="285">
        <f t="shared" si="1"/>
        <v>0.7912495764623273</v>
      </c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B14" s="169" t="str">
        <f>E1</f>
        <v>浜松市</v>
      </c>
      <c r="AC14" s="169" t="s">
        <v>116</v>
      </c>
      <c r="AD14" s="172">
        <f>J40</f>
        <v>-2.0314359356843337E-2</v>
      </c>
      <c r="AE14" s="172">
        <f>J23</f>
        <v>-3.8514903305941761E-2</v>
      </c>
      <c r="AF14" s="172">
        <f>J24</f>
        <v>-0.11275222572814103</v>
      </c>
      <c r="AG14" s="172">
        <f>J26</f>
        <v>-0.65173219426070128</v>
      </c>
      <c r="AH14" s="172">
        <f>J27</f>
        <v>-8.781894090152953E-2</v>
      </c>
      <c r="AI14" s="172">
        <f>J28</f>
        <v>1.4490837277725488</v>
      </c>
      <c r="AJ14" s="172">
        <f>J32</f>
        <v>-5.6475228387362852</v>
      </c>
      <c r="AK14" s="172">
        <f>J34</f>
        <v>0.20364012512352758</v>
      </c>
      <c r="AL14" s="172">
        <f>J35</f>
        <v>-4.1732284911342843</v>
      </c>
    </row>
    <row r="15" spans="1:39" ht="18" customHeight="1">
      <c r="A15" s="397"/>
      <c r="B15" s="397"/>
      <c r="C15" s="52" t="s">
        <v>5</v>
      </c>
      <c r="D15" s="53"/>
      <c r="E15" s="54"/>
      <c r="F15" s="53">
        <v>22771817</v>
      </c>
      <c r="G15" s="85">
        <f t="shared" si="2"/>
        <v>22771.816999999999</v>
      </c>
      <c r="H15" s="86">
        <f t="shared" si="0"/>
        <v>6.7199046825856641</v>
      </c>
      <c r="I15" s="280">
        <v>22456.429</v>
      </c>
      <c r="J15" s="285">
        <f t="shared" si="1"/>
        <v>1.404444134906746</v>
      </c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</row>
    <row r="16" spans="1:39" ht="18" customHeight="1">
      <c r="A16" s="397"/>
      <c r="B16" s="397"/>
      <c r="C16" s="52" t="s">
        <v>26</v>
      </c>
      <c r="D16" s="53"/>
      <c r="E16" s="54"/>
      <c r="F16" s="53">
        <f>[2]!X01Y29_04+[2]!X01Y37_04</f>
        <v>5231101</v>
      </c>
      <c r="G16" s="85">
        <f t="shared" si="2"/>
        <v>5231.1009999999997</v>
      </c>
      <c r="H16" s="86">
        <f t="shared" si="0"/>
        <v>1.5436844633424969</v>
      </c>
      <c r="I16" s="280">
        <v>5342.0889999999999</v>
      </c>
      <c r="J16" s="285">
        <f t="shared" si="1"/>
        <v>-2.0776142067269965</v>
      </c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</row>
    <row r="17" spans="1:26" ht="18" customHeight="1">
      <c r="A17" s="397"/>
      <c r="B17" s="397"/>
      <c r="C17" s="52" t="s">
        <v>6</v>
      </c>
      <c r="D17" s="53"/>
      <c r="E17" s="54"/>
      <c r="F17" s="53">
        <f>[2]!X01Y40_04</f>
        <v>52048128</v>
      </c>
      <c r="G17" s="85">
        <f t="shared" si="2"/>
        <v>52048.127999999997</v>
      </c>
      <c r="H17" s="86">
        <f t="shared" si="0"/>
        <v>15.359268830722556</v>
      </c>
      <c r="I17" s="280">
        <v>53838.201999999997</v>
      </c>
      <c r="J17" s="285">
        <f t="shared" si="1"/>
        <v>-3.3249141566800477</v>
      </c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</row>
    <row r="18" spans="1:26" ht="18" customHeight="1">
      <c r="A18" s="397"/>
      <c r="B18" s="397"/>
      <c r="C18" s="52" t="s">
        <v>27</v>
      </c>
      <c r="D18" s="53"/>
      <c r="E18" s="54"/>
      <c r="F18" s="53">
        <v>17399850</v>
      </c>
      <c r="G18" s="85">
        <f t="shared" si="2"/>
        <v>17399.849999999999</v>
      </c>
      <c r="H18" s="86">
        <f t="shared" si="0"/>
        <v>5.1346510246102959</v>
      </c>
      <c r="I18" s="280">
        <v>15846.867</v>
      </c>
      <c r="J18" s="285">
        <f t="shared" si="1"/>
        <v>9.7999371105973019</v>
      </c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</row>
    <row r="19" spans="1:26" ht="18" customHeight="1">
      <c r="A19" s="397"/>
      <c r="B19" s="397"/>
      <c r="C19" s="52" t="s">
        <v>28</v>
      </c>
      <c r="D19" s="53"/>
      <c r="E19" s="54"/>
      <c r="F19" s="53">
        <v>4518037</v>
      </c>
      <c r="G19" s="85">
        <f t="shared" si="2"/>
        <v>4518.0370000000003</v>
      </c>
      <c r="H19" s="86">
        <f t="shared" si="0"/>
        <v>1.3332611092208975</v>
      </c>
      <c r="I19" s="280">
        <v>2052.2269999999999</v>
      </c>
      <c r="J19" s="285">
        <f t="shared" si="1"/>
        <v>120.15288757042964</v>
      </c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</row>
    <row r="20" spans="1:26" ht="18" customHeight="1">
      <c r="A20" s="397"/>
      <c r="B20" s="397"/>
      <c r="C20" s="52" t="s">
        <v>7</v>
      </c>
      <c r="D20" s="53"/>
      <c r="E20" s="54"/>
      <c r="F20" s="53">
        <v>33305300</v>
      </c>
      <c r="G20" s="85">
        <f t="shared" si="2"/>
        <v>33305.300000000003</v>
      </c>
      <c r="H20" s="86">
        <f t="shared" si="0"/>
        <v>9.8283084492080874</v>
      </c>
      <c r="I20" s="280">
        <v>37356.699999999997</v>
      </c>
      <c r="J20" s="285">
        <f t="shared" si="1"/>
        <v>-10.845176367291531</v>
      </c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</row>
    <row r="21" spans="1:26" ht="18" customHeight="1">
      <c r="A21" s="397"/>
      <c r="B21" s="397"/>
      <c r="C21" s="57" t="s">
        <v>8</v>
      </c>
      <c r="D21" s="58"/>
      <c r="E21" s="56"/>
      <c r="F21" s="58">
        <f>SUM('[2]04'!$R$21:$R$31,'[2]04'!$R$36:$R$37,'[2]04'!$AJ$42,'[2]04'!$BB$38,'[2]04'!$BB$42,'[2]04'!$BB$43,'[2]04'!$BT$14)</f>
        <v>50716252</v>
      </c>
      <c r="G21" s="93">
        <f t="shared" si="2"/>
        <v>50716.252</v>
      </c>
      <c r="H21" s="94">
        <f t="shared" si="0"/>
        <v>14.966235645490853</v>
      </c>
      <c r="I21" s="282">
        <v>64858.131000000001</v>
      </c>
      <c r="J21" s="287">
        <f t="shared" si="1"/>
        <v>-21.804327047290339</v>
      </c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</row>
    <row r="22" spans="1:26" ht="18" customHeight="1">
      <c r="A22" s="397"/>
      <c r="B22" s="398"/>
      <c r="C22" s="59" t="s">
        <v>9</v>
      </c>
      <c r="D22" s="37"/>
      <c r="E22" s="60"/>
      <c r="F22" s="37">
        <f>SUM(F9,F14:F21)</f>
        <v>338871131</v>
      </c>
      <c r="G22" s="97">
        <f>SUM(G9,G14:G21)</f>
        <v>338871.13099999999</v>
      </c>
      <c r="H22" s="98">
        <f t="shared" si="0"/>
        <v>100</v>
      </c>
      <c r="I22" s="97">
        <f>SUM(I9,I14:I21)</f>
        <v>337090.81200000003</v>
      </c>
      <c r="J22" s="288">
        <f t="shared" si="1"/>
        <v>0.52814225028474659</v>
      </c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</row>
    <row r="23" spans="1:26" ht="18" customHeight="1">
      <c r="A23" s="397"/>
      <c r="B23" s="396" t="s">
        <v>82</v>
      </c>
      <c r="C23" s="4" t="s">
        <v>10</v>
      </c>
      <c r="D23" s="5"/>
      <c r="E23" s="23"/>
      <c r="F23" s="14">
        <f>SUM(F24:F26)</f>
        <v>183196135</v>
      </c>
      <c r="G23" s="77">
        <f>F23/1000</f>
        <v>183196.13500000001</v>
      </c>
      <c r="H23" s="78">
        <f t="shared" ref="H23:H40" si="3">G23/$G$40*100</f>
        <v>55.742606237676299</v>
      </c>
      <c r="I23" s="278">
        <f>SUM(I24:I26)</f>
        <v>183266.71999999997</v>
      </c>
      <c r="J23" s="289">
        <f t="shared" si="1"/>
        <v>-3.8514903305941761E-2</v>
      </c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</row>
    <row r="24" spans="1:26" ht="18" customHeight="1">
      <c r="A24" s="397"/>
      <c r="B24" s="397"/>
      <c r="C24" s="8"/>
      <c r="D24" s="10" t="s">
        <v>11</v>
      </c>
      <c r="E24" s="38"/>
      <c r="F24" s="217">
        <v>77948609</v>
      </c>
      <c r="G24" s="85">
        <f t="shared" ref="G24:G39" si="4">F24/1000</f>
        <v>77948.608999999997</v>
      </c>
      <c r="H24" s="86">
        <f t="shared" si="3"/>
        <v>23.718069260913122</v>
      </c>
      <c r="I24" s="280">
        <v>78036.596999999994</v>
      </c>
      <c r="J24" s="285">
        <f t="shared" si="1"/>
        <v>-0.11275222572814103</v>
      </c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</row>
    <row r="25" spans="1:26" ht="18" customHeight="1">
      <c r="A25" s="397"/>
      <c r="B25" s="397"/>
      <c r="C25" s="8"/>
      <c r="D25" s="10" t="s">
        <v>29</v>
      </c>
      <c r="E25" s="38"/>
      <c r="F25" s="217">
        <v>67652840</v>
      </c>
      <c r="G25" s="85">
        <f t="shared" si="4"/>
        <v>67652.84</v>
      </c>
      <c r="H25" s="86">
        <f t="shared" si="3"/>
        <v>20.585290300914462</v>
      </c>
      <c r="I25" s="280">
        <v>67388.812999999995</v>
      </c>
      <c r="J25" s="285">
        <f t="shared" si="1"/>
        <v>0.39179648408409484</v>
      </c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</row>
    <row r="26" spans="1:26" ht="18" customHeight="1">
      <c r="A26" s="397"/>
      <c r="B26" s="397"/>
      <c r="C26" s="11"/>
      <c r="D26" s="10" t="s">
        <v>12</v>
      </c>
      <c r="E26" s="38"/>
      <c r="F26" s="217">
        <v>37594686</v>
      </c>
      <c r="G26" s="85">
        <f t="shared" si="4"/>
        <v>37594.686000000002</v>
      </c>
      <c r="H26" s="86">
        <f t="shared" si="3"/>
        <v>11.439246675848711</v>
      </c>
      <c r="I26" s="280">
        <v>37841.31</v>
      </c>
      <c r="J26" s="285">
        <f t="shared" si="1"/>
        <v>-0.65173219426070128</v>
      </c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</row>
    <row r="27" spans="1:26" ht="18" customHeight="1">
      <c r="A27" s="397"/>
      <c r="B27" s="397"/>
      <c r="C27" s="8" t="s">
        <v>13</v>
      </c>
      <c r="D27" s="14"/>
      <c r="E27" s="25"/>
      <c r="F27" s="14">
        <f>SUM(F28:F33)</f>
        <v>100227393</v>
      </c>
      <c r="G27" s="77">
        <f t="shared" si="4"/>
        <v>100227.393</v>
      </c>
      <c r="H27" s="78">
        <f t="shared" si="3"/>
        <v>30.497019504411671</v>
      </c>
      <c r="I27" s="278">
        <f>SUM(I28:I33)</f>
        <v>100315.48899999999</v>
      </c>
      <c r="J27" s="289">
        <f t="shared" si="1"/>
        <v>-8.781894090152953E-2</v>
      </c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</row>
    <row r="28" spans="1:26" ht="18" customHeight="1">
      <c r="A28" s="397"/>
      <c r="B28" s="397"/>
      <c r="C28" s="8"/>
      <c r="D28" s="10" t="s">
        <v>14</v>
      </c>
      <c r="E28" s="38"/>
      <c r="F28" s="217">
        <v>39251456</v>
      </c>
      <c r="G28" s="85">
        <f t="shared" si="4"/>
        <v>39251.455999999998</v>
      </c>
      <c r="H28" s="86">
        <f t="shared" si="3"/>
        <v>11.943365814259547</v>
      </c>
      <c r="I28" s="280">
        <v>38690.794000000002</v>
      </c>
      <c r="J28" s="285">
        <f t="shared" si="1"/>
        <v>1.4490837277725488</v>
      </c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</row>
    <row r="29" spans="1:26" ht="18" customHeight="1">
      <c r="A29" s="397"/>
      <c r="B29" s="397"/>
      <c r="C29" s="8"/>
      <c r="D29" s="10" t="s">
        <v>30</v>
      </c>
      <c r="E29" s="38"/>
      <c r="F29" s="217">
        <v>7430107</v>
      </c>
      <c r="G29" s="85">
        <f t="shared" si="4"/>
        <v>7430.107</v>
      </c>
      <c r="H29" s="86">
        <f t="shared" si="3"/>
        <v>2.2608202340338801</v>
      </c>
      <c r="I29" s="280">
        <v>8593.9050000000007</v>
      </c>
      <c r="J29" s="285">
        <f t="shared" si="1"/>
        <v>-13.542132476446977</v>
      </c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</row>
    <row r="30" spans="1:26" ht="18" customHeight="1">
      <c r="A30" s="397"/>
      <c r="B30" s="397"/>
      <c r="C30" s="8"/>
      <c r="D30" s="10" t="s">
        <v>31</v>
      </c>
      <c r="E30" s="38"/>
      <c r="F30" s="217">
        <v>19001795</v>
      </c>
      <c r="G30" s="85">
        <f t="shared" si="4"/>
        <v>19001.794999999998</v>
      </c>
      <c r="H30" s="86">
        <f t="shared" si="3"/>
        <v>5.7818336423639405</v>
      </c>
      <c r="I30" s="280">
        <v>18393.337</v>
      </c>
      <c r="J30" s="285">
        <f t="shared" si="1"/>
        <v>3.3080348606671972</v>
      </c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</row>
    <row r="31" spans="1:26" ht="18" customHeight="1">
      <c r="A31" s="397"/>
      <c r="B31" s="397"/>
      <c r="C31" s="8"/>
      <c r="D31" s="10" t="s">
        <v>32</v>
      </c>
      <c r="E31" s="38"/>
      <c r="F31" s="217">
        <v>24047360</v>
      </c>
      <c r="G31" s="85">
        <f t="shared" si="4"/>
        <v>24047.360000000001</v>
      </c>
      <c r="H31" s="86">
        <f t="shared" si="3"/>
        <v>7.3170895201235959</v>
      </c>
      <c r="I31" s="280">
        <v>23565.442999999999</v>
      </c>
      <c r="J31" s="285">
        <f t="shared" si="1"/>
        <v>2.0450156612799475</v>
      </c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</row>
    <row r="32" spans="1:26" ht="18" customHeight="1">
      <c r="A32" s="397"/>
      <c r="B32" s="397"/>
      <c r="C32" s="8"/>
      <c r="D32" s="10" t="s">
        <v>15</v>
      </c>
      <c r="E32" s="38"/>
      <c r="F32" s="217">
        <v>9173229</v>
      </c>
      <c r="G32" s="85">
        <f t="shared" si="4"/>
        <v>9173.2289999999994</v>
      </c>
      <c r="H32" s="86">
        <f t="shared" si="3"/>
        <v>2.79121441112845</v>
      </c>
      <c r="I32" s="280">
        <v>9722.2980000000007</v>
      </c>
      <c r="J32" s="285">
        <f t="shared" si="1"/>
        <v>-5.6475228387362852</v>
      </c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</row>
    <row r="33" spans="1:26" ht="18" customHeight="1">
      <c r="A33" s="397"/>
      <c r="B33" s="397"/>
      <c r="C33" s="11"/>
      <c r="D33" s="10" t="s">
        <v>33</v>
      </c>
      <c r="E33" s="38"/>
      <c r="F33" s="217">
        <v>1323446</v>
      </c>
      <c r="G33" s="85">
        <f t="shared" si="4"/>
        <v>1323.4459999999999</v>
      </c>
      <c r="H33" s="86">
        <f t="shared" si="3"/>
        <v>0.40269588250225768</v>
      </c>
      <c r="I33" s="280">
        <v>1349.712</v>
      </c>
      <c r="J33" s="285">
        <f t="shared" si="1"/>
        <v>-1.9460447858506202</v>
      </c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</row>
    <row r="34" spans="1:26" ht="18" customHeight="1">
      <c r="A34" s="397"/>
      <c r="B34" s="397"/>
      <c r="C34" s="8" t="s">
        <v>16</v>
      </c>
      <c r="D34" s="14"/>
      <c r="E34" s="25"/>
      <c r="F34" s="14">
        <f>F35+F38</f>
        <v>45222991</v>
      </c>
      <c r="G34" s="77">
        <f t="shared" si="4"/>
        <v>45222.991000000002</v>
      </c>
      <c r="H34" s="78">
        <f t="shared" si="3"/>
        <v>13.760374257912042</v>
      </c>
      <c r="I34" s="278">
        <f>I35+I38</f>
        <v>45131.085999999996</v>
      </c>
      <c r="J34" s="289">
        <f t="shared" si="1"/>
        <v>0.20364012512352758</v>
      </c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</row>
    <row r="35" spans="1:26" ht="18" customHeight="1">
      <c r="A35" s="397"/>
      <c r="B35" s="397"/>
      <c r="C35" s="8"/>
      <c r="D35" s="39" t="s">
        <v>17</v>
      </c>
      <c r="E35" s="40"/>
      <c r="F35" s="294">
        <v>42244181</v>
      </c>
      <c r="G35" s="81">
        <f t="shared" si="4"/>
        <v>42244.180999999997</v>
      </c>
      <c r="H35" s="82">
        <f t="shared" si="3"/>
        <v>12.853987052271199</v>
      </c>
      <c r="I35" s="279">
        <v>44083.902999999998</v>
      </c>
      <c r="J35" s="284">
        <f t="shared" si="1"/>
        <v>-4.1732284911342843</v>
      </c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</row>
    <row r="36" spans="1:26" ht="18" customHeight="1">
      <c r="A36" s="397"/>
      <c r="B36" s="397"/>
      <c r="C36" s="8"/>
      <c r="D36" s="41"/>
      <c r="E36" s="158" t="s">
        <v>103</v>
      </c>
      <c r="F36" s="295">
        <f>F35-F37</f>
        <v>21161175</v>
      </c>
      <c r="G36" s="85">
        <f t="shared" si="4"/>
        <v>21161.174999999999</v>
      </c>
      <c r="H36" s="86">
        <f t="shared" si="3"/>
        <v>6.4388860908640879</v>
      </c>
      <c r="I36" s="280">
        <v>18242.155999999999</v>
      </c>
      <c r="J36" s="285">
        <f t="shared" si="1"/>
        <v>16.001502234713925</v>
      </c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</row>
    <row r="37" spans="1:26" ht="18" customHeight="1">
      <c r="A37" s="397"/>
      <c r="B37" s="397"/>
      <c r="C37" s="8"/>
      <c r="D37" s="12"/>
      <c r="E37" s="33" t="s">
        <v>34</v>
      </c>
      <c r="F37" s="217">
        <v>21083006</v>
      </c>
      <c r="G37" s="85">
        <f t="shared" si="4"/>
        <v>21083.006000000001</v>
      </c>
      <c r="H37" s="86">
        <f t="shared" si="3"/>
        <v>6.4151009614071111</v>
      </c>
      <c r="I37" s="280">
        <v>23507.35</v>
      </c>
      <c r="J37" s="285">
        <f t="shared" si="1"/>
        <v>-10.313131850251079</v>
      </c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</row>
    <row r="38" spans="1:26" ht="18" customHeight="1">
      <c r="A38" s="397"/>
      <c r="B38" s="397"/>
      <c r="C38" s="8"/>
      <c r="D38" s="61" t="s">
        <v>35</v>
      </c>
      <c r="E38" s="54"/>
      <c r="F38" s="53">
        <v>2978810</v>
      </c>
      <c r="G38" s="85">
        <f t="shared" si="4"/>
        <v>2978.81</v>
      </c>
      <c r="H38" s="86">
        <f t="shared" si="3"/>
        <v>0.90638720564084241</v>
      </c>
      <c r="I38" s="280">
        <v>1047.183</v>
      </c>
      <c r="J38" s="285">
        <f t="shared" si="1"/>
        <v>184.45935428669108</v>
      </c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</row>
    <row r="39" spans="1:26" ht="18" customHeight="1">
      <c r="A39" s="397"/>
      <c r="B39" s="397"/>
      <c r="C39" s="6"/>
      <c r="D39" s="55" t="s">
        <v>36</v>
      </c>
      <c r="E39" s="56"/>
      <c r="F39" s="58">
        <v>0</v>
      </c>
      <c r="G39" s="93">
        <f t="shared" si="4"/>
        <v>0</v>
      </c>
      <c r="H39" s="94">
        <f t="shared" si="3"/>
        <v>0</v>
      </c>
      <c r="I39" s="282">
        <v>0</v>
      </c>
      <c r="J39" s="287" t="e">
        <f t="shared" si="1"/>
        <v>#DIV/0!</v>
      </c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</row>
    <row r="40" spans="1:26" ht="18" customHeight="1">
      <c r="A40" s="398"/>
      <c r="B40" s="398"/>
      <c r="C40" s="6" t="s">
        <v>18</v>
      </c>
      <c r="D40" s="7"/>
      <c r="E40" s="24"/>
      <c r="F40" s="7">
        <f>SUM(F23,F27,F34)</f>
        <v>328646519</v>
      </c>
      <c r="G40" s="97">
        <f>SUM(G23,G27,G34)</f>
        <v>328646.51899999997</v>
      </c>
      <c r="H40" s="98">
        <f t="shared" si="3"/>
        <v>100</v>
      </c>
      <c r="I40" s="97">
        <f>SUM(I23,I27,I34)</f>
        <v>328713.29499999998</v>
      </c>
      <c r="J40" s="288">
        <f t="shared" si="1"/>
        <v>-2.0314359356843337E-2</v>
      </c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</row>
    <row r="41" spans="1:26" ht="18" customHeight="1">
      <c r="A41" s="156" t="s">
        <v>19</v>
      </c>
    </row>
    <row r="42" spans="1:26" ht="18" customHeight="1">
      <c r="A42" s="157" t="s">
        <v>20</v>
      </c>
    </row>
    <row r="52" spans="27:27">
      <c r="AA52" s="14"/>
    </row>
    <row r="53" spans="27:27">
      <c r="AA53" s="14"/>
    </row>
  </sheetData>
  <mergeCells count="22">
    <mergeCell ref="B23:B40"/>
    <mergeCell ref="A9:A40"/>
    <mergeCell ref="B9:B22"/>
    <mergeCell ref="AB9:AC9"/>
    <mergeCell ref="AD9:AD11"/>
    <mergeCell ref="AB10:AB11"/>
    <mergeCell ref="AC10:AC11"/>
    <mergeCell ref="AL2:AL3"/>
    <mergeCell ref="H6:J6"/>
    <mergeCell ref="AE10:AG10"/>
    <mergeCell ref="AH10:AJ10"/>
    <mergeCell ref="AK10:AL10"/>
    <mergeCell ref="AE2:AG2"/>
    <mergeCell ref="AH2:AH3"/>
    <mergeCell ref="AI2:AI3"/>
    <mergeCell ref="AJ2:AJ3"/>
    <mergeCell ref="AK2:AK3"/>
    <mergeCell ref="A1:D1"/>
    <mergeCell ref="AB1:AC1"/>
    <mergeCell ref="AB2:AB3"/>
    <mergeCell ref="AC2:AC3"/>
    <mergeCell ref="AD2:AD3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"/>
  <sheetViews>
    <sheetView view="pageBreakPreview" zoomScale="85" zoomScaleNormal="100" zoomScaleSheetLayoutView="85" workbookViewId="0">
      <pane xSplit="4" ySplit="6" topLeftCell="E27" activePane="bottomRight" state="frozen"/>
      <selection activeCell="G46" sqref="G46"/>
      <selection pane="topRight" activeCell="G46" sqref="G46"/>
      <selection pane="bottomLeft" activeCell="G46" sqref="G46"/>
      <selection pane="bottomRight" activeCell="E48" sqref="E48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8" width="11.875" style="1" customWidth="1"/>
    <col min="9" max="9" width="11.875" style="1" hidden="1" customWidth="1"/>
    <col min="10" max="10" width="11.875" style="1" customWidth="1"/>
    <col min="11" max="28" width="9" style="1"/>
    <col min="29" max="46" width="13.625" style="1" customWidth="1"/>
    <col min="47" max="16384" width="9" style="1"/>
  </cols>
  <sheetData>
    <row r="1" spans="1:46" ht="33.950000000000003" customHeight="1">
      <c r="A1" s="182" t="s">
        <v>0</v>
      </c>
      <c r="B1" s="182"/>
      <c r="C1" s="76" t="s">
        <v>293</v>
      </c>
      <c r="D1" s="183"/>
      <c r="E1" s="183"/>
      <c r="AB1" s="1" t="str">
        <f>C1</f>
        <v>浜松市</v>
      </c>
      <c r="AC1" s="1" t="s">
        <v>134</v>
      </c>
      <c r="AD1" s="1" t="s">
        <v>135</v>
      </c>
      <c r="AE1" s="184" t="s">
        <v>136</v>
      </c>
      <c r="AF1" s="1" t="s">
        <v>137</v>
      </c>
      <c r="AG1" s="1" t="s">
        <v>138</v>
      </c>
      <c r="AH1" s="1" t="s">
        <v>139</v>
      </c>
      <c r="AI1" s="1" t="s">
        <v>140</v>
      </c>
      <c r="AJ1" s="1" t="s">
        <v>141</v>
      </c>
      <c r="AK1" s="1" t="s">
        <v>142</v>
      </c>
      <c r="AL1" s="1" t="s">
        <v>143</v>
      </c>
      <c r="AM1" s="1" t="s">
        <v>144</v>
      </c>
      <c r="AN1" s="1" t="s">
        <v>145</v>
      </c>
      <c r="AO1" s="1" t="s">
        <v>146</v>
      </c>
      <c r="AP1" s="1" t="s">
        <v>147</v>
      </c>
      <c r="AQ1" s="1" t="s">
        <v>124</v>
      </c>
      <c r="AR1" s="1" t="s">
        <v>148</v>
      </c>
      <c r="AS1" s="1" t="s">
        <v>149</v>
      </c>
      <c r="AT1" s="1" t="s">
        <v>150</v>
      </c>
    </row>
    <row r="2" spans="1:46">
      <c r="AB2" s="1" t="s">
        <v>151</v>
      </c>
      <c r="AC2" s="185">
        <f>J7</f>
        <v>338871</v>
      </c>
      <c r="AD2" s="185">
        <f>J9</f>
        <v>328647</v>
      </c>
      <c r="AE2" s="185">
        <f>J10</f>
        <v>10225</v>
      </c>
      <c r="AF2" s="185">
        <f>J11</f>
        <v>4199</v>
      </c>
      <c r="AG2" s="185">
        <f>J12</f>
        <v>6025</v>
      </c>
      <c r="AH2" s="185">
        <f>J13</f>
        <v>-466</v>
      </c>
      <c r="AI2" s="1">
        <f>J14</f>
        <v>0</v>
      </c>
      <c r="AJ2" s="185">
        <f>J15</f>
        <v>-442</v>
      </c>
      <c r="AK2" s="185">
        <f>J25</f>
        <v>212828.38399999999</v>
      </c>
      <c r="AL2" s="186">
        <f>J26</f>
        <v>0.879</v>
      </c>
      <c r="AM2" s="187">
        <f>J27</f>
        <v>2.8310767984781582</v>
      </c>
      <c r="AN2" s="187">
        <f>J28</f>
        <v>89.8</v>
      </c>
      <c r="AO2" s="187">
        <f>J29</f>
        <v>53.6</v>
      </c>
      <c r="AP2" s="187">
        <f>J33</f>
        <v>0</v>
      </c>
      <c r="AQ2" s="185">
        <f>J16</f>
        <v>46120</v>
      </c>
      <c r="AR2" s="185">
        <f>J17</f>
        <v>144125</v>
      </c>
      <c r="AS2" s="185">
        <f>J18</f>
        <v>256902</v>
      </c>
      <c r="AT2" s="188">
        <f>J21</f>
        <v>1.4463330942522741</v>
      </c>
    </row>
    <row r="3" spans="1:46">
      <c r="AB3" s="1" t="s">
        <v>152</v>
      </c>
      <c r="AC3" s="185">
        <f>H7</f>
        <v>337090.81199999998</v>
      </c>
      <c r="AD3" s="185">
        <f>H9</f>
        <v>328713.29499999998</v>
      </c>
      <c r="AE3" s="185">
        <f>H10</f>
        <v>8377.5169999999998</v>
      </c>
      <c r="AF3" s="185">
        <f>H11</f>
        <v>1886.057</v>
      </c>
      <c r="AG3" s="185">
        <f>H12</f>
        <v>6491.46</v>
      </c>
      <c r="AH3" s="185">
        <f>H13</f>
        <v>-422.70699999999999</v>
      </c>
      <c r="AI3" s="1">
        <f>H14</f>
        <v>0</v>
      </c>
      <c r="AJ3" s="185">
        <f>H15</f>
        <v>-391.32100000000003</v>
      </c>
      <c r="AK3" s="185">
        <f>H25</f>
        <v>208722.595</v>
      </c>
      <c r="AL3" s="186">
        <f>H26</f>
        <v>0.88500000000000001</v>
      </c>
      <c r="AM3" s="187">
        <f>H27</f>
        <v>3.1100897341756411</v>
      </c>
      <c r="AN3" s="187">
        <f>H28</f>
        <v>90.9</v>
      </c>
      <c r="AO3" s="187">
        <f>H29</f>
        <v>48.5</v>
      </c>
      <c r="AP3" s="187">
        <f>H33</f>
        <v>0</v>
      </c>
      <c r="AQ3" s="185">
        <f>H16</f>
        <v>41703.481</v>
      </c>
      <c r="AR3" s="185">
        <f>H17</f>
        <v>139175.378</v>
      </c>
      <c r="AS3" s="185">
        <f>H18</f>
        <v>259383.44899999999</v>
      </c>
      <c r="AT3" s="188">
        <f>H21</f>
        <v>1.8803421803710278</v>
      </c>
    </row>
    <row r="4" spans="1:46">
      <c r="A4" s="21" t="s">
        <v>153</v>
      </c>
      <c r="AQ4" s="185"/>
      <c r="AR4" s="185"/>
      <c r="AS4" s="185"/>
    </row>
    <row r="5" spans="1:46">
      <c r="J5" s="189" t="s">
        <v>154</v>
      </c>
    </row>
    <row r="6" spans="1:46" s="176" customFormat="1" ht="29.25" customHeight="1">
      <c r="A6" s="190" t="s">
        <v>155</v>
      </c>
      <c r="B6" s="191"/>
      <c r="C6" s="191"/>
      <c r="D6" s="192"/>
      <c r="E6" s="167" t="s">
        <v>271</v>
      </c>
      <c r="F6" s="167" t="s">
        <v>272</v>
      </c>
      <c r="G6" s="167" t="s">
        <v>273</v>
      </c>
      <c r="H6" s="167" t="s">
        <v>274</v>
      </c>
      <c r="I6" s="292"/>
      <c r="J6" s="167" t="s">
        <v>280</v>
      </c>
    </row>
    <row r="7" spans="1:46" ht="27" customHeight="1">
      <c r="A7" s="396" t="s">
        <v>156</v>
      </c>
      <c r="B7" s="47" t="s">
        <v>157</v>
      </c>
      <c r="C7" s="48"/>
      <c r="D7" s="100" t="s">
        <v>158</v>
      </c>
      <c r="E7" s="193">
        <v>286012</v>
      </c>
      <c r="F7" s="194">
        <v>298972</v>
      </c>
      <c r="G7" s="194">
        <v>304236</v>
      </c>
      <c r="H7" s="194">
        <v>337090.81199999998</v>
      </c>
      <c r="I7" s="194">
        <v>338871131</v>
      </c>
      <c r="J7" s="194">
        <f>ROUND(I7/1000,0)</f>
        <v>338871</v>
      </c>
    </row>
    <row r="8" spans="1:46" ht="27" customHeight="1">
      <c r="A8" s="397"/>
      <c r="B8" s="26"/>
      <c r="C8" s="61" t="s">
        <v>159</v>
      </c>
      <c r="D8" s="101" t="s">
        <v>38</v>
      </c>
      <c r="E8" s="195">
        <v>174654</v>
      </c>
      <c r="F8" s="195">
        <v>179044</v>
      </c>
      <c r="G8" s="195">
        <v>169191</v>
      </c>
      <c r="H8" s="195">
        <v>189782.13099999999</v>
      </c>
      <c r="I8" s="195">
        <f>[3]!X33Y03_05+[3]!X33Y05_05</f>
        <v>245384025</v>
      </c>
      <c r="J8" s="196">
        <f t="shared" ref="J8:J19" si="0">ROUND(I8/1000,0)</f>
        <v>245384</v>
      </c>
    </row>
    <row r="9" spans="1:46" ht="27" customHeight="1">
      <c r="A9" s="397"/>
      <c r="B9" s="52" t="s">
        <v>160</v>
      </c>
      <c r="C9" s="53"/>
      <c r="D9" s="102"/>
      <c r="E9" s="197">
        <v>275618</v>
      </c>
      <c r="F9" s="197">
        <v>287466</v>
      </c>
      <c r="G9" s="197">
        <v>295026</v>
      </c>
      <c r="H9" s="197">
        <v>328713.29499999998</v>
      </c>
      <c r="I9" s="197">
        <v>328646519</v>
      </c>
      <c r="J9" s="198">
        <f t="shared" si="0"/>
        <v>328647</v>
      </c>
    </row>
    <row r="10" spans="1:46" ht="27" customHeight="1">
      <c r="A10" s="397"/>
      <c r="B10" s="52" t="s">
        <v>161</v>
      </c>
      <c r="C10" s="53"/>
      <c r="D10" s="102"/>
      <c r="E10" s="197">
        <v>10394</v>
      </c>
      <c r="F10" s="197">
        <v>11506</v>
      </c>
      <c r="G10" s="197">
        <v>9210</v>
      </c>
      <c r="H10" s="197">
        <v>8377.5169999999998</v>
      </c>
      <c r="I10" s="197">
        <f>I7-I9</f>
        <v>10224612</v>
      </c>
      <c r="J10" s="198">
        <f t="shared" si="0"/>
        <v>10225</v>
      </c>
    </row>
    <row r="11" spans="1:46" ht="27" customHeight="1">
      <c r="A11" s="397"/>
      <c r="B11" s="52" t="s">
        <v>162</v>
      </c>
      <c r="C11" s="53"/>
      <c r="D11" s="102"/>
      <c r="E11" s="197">
        <v>4570</v>
      </c>
      <c r="F11" s="197">
        <v>3883</v>
      </c>
      <c r="G11" s="197">
        <v>2296</v>
      </c>
      <c r="H11" s="197">
        <v>1886.057</v>
      </c>
      <c r="I11" s="197">
        <v>4199277</v>
      </c>
      <c r="J11" s="198">
        <f t="shared" si="0"/>
        <v>4199</v>
      </c>
    </row>
    <row r="12" spans="1:46" ht="27" customHeight="1">
      <c r="A12" s="397"/>
      <c r="B12" s="52" t="s">
        <v>163</v>
      </c>
      <c r="C12" s="53"/>
      <c r="D12" s="102"/>
      <c r="E12" s="197">
        <v>5824</v>
      </c>
      <c r="F12" s="197">
        <v>7643</v>
      </c>
      <c r="G12" s="197">
        <v>6914</v>
      </c>
      <c r="H12" s="197">
        <v>6491.46</v>
      </c>
      <c r="I12" s="197">
        <f>I10-I11</f>
        <v>6025335</v>
      </c>
      <c r="J12" s="198">
        <f t="shared" si="0"/>
        <v>6025</v>
      </c>
    </row>
    <row r="13" spans="1:46" ht="27" customHeight="1">
      <c r="A13" s="397"/>
      <c r="B13" s="52" t="s">
        <v>164</v>
      </c>
      <c r="C13" s="53"/>
      <c r="D13" s="108"/>
      <c r="E13" s="199">
        <v>-789</v>
      </c>
      <c r="F13" s="199">
        <v>1819</v>
      </c>
      <c r="G13" s="199">
        <v>-729</v>
      </c>
      <c r="H13" s="199">
        <v>-422.70699999999999</v>
      </c>
      <c r="I13" s="199">
        <v>-466125</v>
      </c>
      <c r="J13" s="200">
        <f t="shared" si="0"/>
        <v>-466</v>
      </c>
    </row>
    <row r="14" spans="1:46" ht="27" customHeight="1">
      <c r="A14" s="397"/>
      <c r="B14" s="112" t="s">
        <v>165</v>
      </c>
      <c r="C14" s="68"/>
      <c r="D14" s="108"/>
      <c r="E14" s="199">
        <v>0</v>
      </c>
      <c r="F14" s="199">
        <v>5027</v>
      </c>
      <c r="G14" s="199">
        <v>0</v>
      </c>
      <c r="H14" s="199">
        <v>0</v>
      </c>
      <c r="I14" s="199">
        <v>0</v>
      </c>
      <c r="J14" s="200">
        <f t="shared" si="0"/>
        <v>0</v>
      </c>
    </row>
    <row r="15" spans="1:46" ht="27" customHeight="1">
      <c r="A15" s="397"/>
      <c r="B15" s="57" t="s">
        <v>166</v>
      </c>
      <c r="C15" s="58"/>
      <c r="D15" s="201"/>
      <c r="E15" s="202">
        <v>-753</v>
      </c>
      <c r="F15" s="202">
        <v>1859</v>
      </c>
      <c r="G15" s="202">
        <v>-701</v>
      </c>
      <c r="H15" s="202">
        <v>-391.32100000000003</v>
      </c>
      <c r="I15" s="202">
        <v>-441574</v>
      </c>
      <c r="J15" s="203">
        <f t="shared" si="0"/>
        <v>-442</v>
      </c>
    </row>
    <row r="16" spans="1:46" ht="27" customHeight="1">
      <c r="A16" s="397"/>
      <c r="B16" s="204" t="s">
        <v>167</v>
      </c>
      <c r="C16" s="205"/>
      <c r="D16" s="206" t="s">
        <v>39</v>
      </c>
      <c r="E16" s="207">
        <v>45213</v>
      </c>
      <c r="F16" s="207">
        <v>40579</v>
      </c>
      <c r="G16" s="207">
        <v>37429</v>
      </c>
      <c r="H16" s="207">
        <v>41703.481</v>
      </c>
      <c r="I16" s="207">
        <v>46119656</v>
      </c>
      <c r="J16" s="208">
        <f t="shared" si="0"/>
        <v>46120</v>
      </c>
    </row>
    <row r="17" spans="1:10" ht="27" customHeight="1">
      <c r="A17" s="397"/>
      <c r="B17" s="52" t="s">
        <v>168</v>
      </c>
      <c r="C17" s="53"/>
      <c r="D17" s="101" t="s">
        <v>40</v>
      </c>
      <c r="E17" s="197">
        <v>68375</v>
      </c>
      <c r="F17" s="197">
        <v>68284</v>
      </c>
      <c r="G17" s="197">
        <v>63349</v>
      </c>
      <c r="H17" s="197">
        <v>139175.378</v>
      </c>
      <c r="I17" s="197">
        <v>144124591</v>
      </c>
      <c r="J17" s="198">
        <f t="shared" si="0"/>
        <v>144125</v>
      </c>
    </row>
    <row r="18" spans="1:10" ht="27" customHeight="1">
      <c r="A18" s="397"/>
      <c r="B18" s="52" t="s">
        <v>169</v>
      </c>
      <c r="C18" s="53"/>
      <c r="D18" s="101" t="s">
        <v>41</v>
      </c>
      <c r="E18" s="197">
        <v>272074</v>
      </c>
      <c r="F18" s="197">
        <v>264157</v>
      </c>
      <c r="G18" s="197">
        <v>257676</v>
      </c>
      <c r="H18" s="197">
        <v>259383.44899999999</v>
      </c>
      <c r="I18" s="197">
        <v>256902042</v>
      </c>
      <c r="J18" s="198">
        <f t="shared" si="0"/>
        <v>256902</v>
      </c>
    </row>
    <row r="19" spans="1:10" ht="27" customHeight="1">
      <c r="A19" s="397"/>
      <c r="B19" s="52" t="s">
        <v>170</v>
      </c>
      <c r="C19" s="53"/>
      <c r="D19" s="101" t="s">
        <v>171</v>
      </c>
      <c r="E19" s="197">
        <f>E17+E18-E16</f>
        <v>295236</v>
      </c>
      <c r="F19" s="197">
        <f>F17+F18-F16</f>
        <v>291862</v>
      </c>
      <c r="G19" s="197">
        <f>G17+G18-G16</f>
        <v>283596</v>
      </c>
      <c r="H19" s="197">
        <f>H17+H18-H16</f>
        <v>356855.34600000002</v>
      </c>
      <c r="I19" s="197">
        <f>I17+I18-I16</f>
        <v>354906977</v>
      </c>
      <c r="J19" s="197">
        <f t="shared" si="0"/>
        <v>354907</v>
      </c>
    </row>
    <row r="20" spans="1:10" ht="27" customHeight="1">
      <c r="A20" s="397"/>
      <c r="B20" s="52" t="s">
        <v>172</v>
      </c>
      <c r="C20" s="53"/>
      <c r="D20" s="102" t="s">
        <v>173</v>
      </c>
      <c r="E20" s="209">
        <f t="shared" ref="E20:J20" si="1">E18/E8</f>
        <v>1.557788541917162</v>
      </c>
      <c r="F20" s="209">
        <f t="shared" si="1"/>
        <v>1.4753747682134</v>
      </c>
      <c r="G20" s="209">
        <f t="shared" si="1"/>
        <v>1.5229888114616026</v>
      </c>
      <c r="H20" s="209">
        <f t="shared" si="1"/>
        <v>1.3667432630946694</v>
      </c>
      <c r="I20" s="209">
        <f t="shared" si="1"/>
        <v>1.0469387402052761</v>
      </c>
      <c r="J20" s="209">
        <f t="shared" si="1"/>
        <v>1.0469386757082777</v>
      </c>
    </row>
    <row r="21" spans="1:10" ht="27" customHeight="1">
      <c r="A21" s="397"/>
      <c r="B21" s="52" t="s">
        <v>174</v>
      </c>
      <c r="C21" s="53"/>
      <c r="D21" s="102" t="s">
        <v>175</v>
      </c>
      <c r="E21" s="209">
        <f t="shared" ref="E21:J21" si="2">E19/E8</f>
        <v>1.6904050293723591</v>
      </c>
      <c r="F21" s="209">
        <f t="shared" si="2"/>
        <v>1.6301132682469113</v>
      </c>
      <c r="G21" s="209">
        <f t="shared" si="2"/>
        <v>1.6761884497402344</v>
      </c>
      <c r="H21" s="209">
        <f t="shared" si="2"/>
        <v>1.8803421803710278</v>
      </c>
      <c r="I21" s="209">
        <f t="shared" si="2"/>
        <v>1.4463328531676012</v>
      </c>
      <c r="J21" s="209">
        <f t="shared" si="2"/>
        <v>1.4463330942522741</v>
      </c>
    </row>
    <row r="22" spans="1:10" ht="27" customHeight="1">
      <c r="A22" s="397"/>
      <c r="B22" s="52" t="s">
        <v>176</v>
      </c>
      <c r="C22" s="53"/>
      <c r="D22" s="102" t="s">
        <v>177</v>
      </c>
      <c r="E22" s="197">
        <f t="shared" ref="E22:J22" si="3">E18/E24*1000000</f>
        <v>339724.7479603329</v>
      </c>
      <c r="F22" s="197">
        <f t="shared" si="3"/>
        <v>331032.10606782127</v>
      </c>
      <c r="G22" s="197">
        <f t="shared" si="3"/>
        <v>322910.34863029153</v>
      </c>
      <c r="H22" s="197">
        <f t="shared" si="3"/>
        <v>325050.06265821197</v>
      </c>
      <c r="I22" s="197">
        <f t="shared" si="3"/>
        <v>321940452.14165765</v>
      </c>
      <c r="J22" s="197">
        <f t="shared" si="3"/>
        <v>321940.39950875961</v>
      </c>
    </row>
    <row r="23" spans="1:10" ht="27" customHeight="1">
      <c r="A23" s="397"/>
      <c r="B23" s="52" t="s">
        <v>178</v>
      </c>
      <c r="C23" s="53"/>
      <c r="D23" s="102" t="s">
        <v>179</v>
      </c>
      <c r="E23" s="197">
        <f t="shared" ref="E23:J23" si="4">E19/E24*1000000</f>
        <v>368645.94076911744</v>
      </c>
      <c r="F23" s="197">
        <f t="shared" si="4"/>
        <v>365751.02132885536</v>
      </c>
      <c r="G23" s="197">
        <f t="shared" si="4"/>
        <v>355392.36572345172</v>
      </c>
      <c r="H23" s="197">
        <f t="shared" si="4"/>
        <v>447198.35835484602</v>
      </c>
      <c r="I23" s="197">
        <f t="shared" si="4"/>
        <v>444756731.99829572</v>
      </c>
      <c r="J23" s="197">
        <f t="shared" si="4"/>
        <v>444756.7608210732</v>
      </c>
    </row>
    <row r="24" spans="1:10" ht="27" customHeight="1">
      <c r="A24" s="397"/>
      <c r="B24" s="210" t="s">
        <v>180</v>
      </c>
      <c r="C24" s="211"/>
      <c r="D24" s="212" t="s">
        <v>181</v>
      </c>
      <c r="E24" s="202">
        <v>800866</v>
      </c>
      <c r="F24" s="202">
        <v>797980</v>
      </c>
      <c r="G24" s="202">
        <v>797980</v>
      </c>
      <c r="H24" s="202">
        <f>G24</f>
        <v>797980</v>
      </c>
      <c r="I24" s="202">
        <f>H24</f>
        <v>797980</v>
      </c>
      <c r="J24" s="203">
        <f>H24</f>
        <v>797980</v>
      </c>
    </row>
    <row r="25" spans="1:10" ht="27" customHeight="1">
      <c r="A25" s="397"/>
      <c r="B25" s="11" t="s">
        <v>182</v>
      </c>
      <c r="C25" s="213"/>
      <c r="D25" s="214"/>
      <c r="E25" s="195">
        <v>176803</v>
      </c>
      <c r="F25" s="195">
        <v>178067</v>
      </c>
      <c r="G25" s="195">
        <v>178456</v>
      </c>
      <c r="H25" s="195">
        <v>208722.595</v>
      </c>
      <c r="I25" s="195">
        <v>212828384</v>
      </c>
      <c r="J25" s="215">
        <f>I25/1000</f>
        <v>212828.38399999999</v>
      </c>
    </row>
    <row r="26" spans="1:10" ht="27" customHeight="1">
      <c r="A26" s="397"/>
      <c r="B26" s="216" t="s">
        <v>183</v>
      </c>
      <c r="C26" s="217"/>
      <c r="D26" s="218"/>
      <c r="E26" s="219">
        <v>0.879</v>
      </c>
      <c r="F26" s="219">
        <v>0.88800000000000001</v>
      </c>
      <c r="G26" s="219">
        <v>0.89200000000000002</v>
      </c>
      <c r="H26" s="219">
        <v>0.88500000000000001</v>
      </c>
      <c r="I26" s="219">
        <v>0.879</v>
      </c>
      <c r="J26" s="220">
        <f>I26</f>
        <v>0.879</v>
      </c>
    </row>
    <row r="27" spans="1:10" ht="27" customHeight="1">
      <c r="A27" s="397"/>
      <c r="B27" s="216" t="s">
        <v>184</v>
      </c>
      <c r="C27" s="217"/>
      <c r="D27" s="218"/>
      <c r="E27" s="221">
        <v>3.3</v>
      </c>
      <c r="F27" s="221">
        <v>4.3</v>
      </c>
      <c r="G27" s="221">
        <v>3.8</v>
      </c>
      <c r="H27" s="221">
        <v>3.1100897341756411</v>
      </c>
      <c r="I27" s="221">
        <v>2.8310767984781582</v>
      </c>
      <c r="J27" s="222">
        <f>I27</f>
        <v>2.8310767984781582</v>
      </c>
    </row>
    <row r="28" spans="1:10" ht="27" customHeight="1">
      <c r="A28" s="397"/>
      <c r="B28" s="216" t="s">
        <v>185</v>
      </c>
      <c r="C28" s="217"/>
      <c r="D28" s="218"/>
      <c r="E28" s="221">
        <v>91.7</v>
      </c>
      <c r="F28" s="221">
        <v>90.3</v>
      </c>
      <c r="G28" s="221">
        <v>93</v>
      </c>
      <c r="H28" s="221">
        <v>90.9</v>
      </c>
      <c r="I28" s="221">
        <v>89.8</v>
      </c>
      <c r="J28" s="222">
        <f t="shared" ref="J28:J29" si="5">I28</f>
        <v>89.8</v>
      </c>
    </row>
    <row r="29" spans="1:10" ht="27" customHeight="1">
      <c r="A29" s="397"/>
      <c r="B29" s="223" t="s">
        <v>186</v>
      </c>
      <c r="C29" s="224"/>
      <c r="D29" s="225"/>
      <c r="E29" s="226">
        <v>55.6</v>
      </c>
      <c r="F29" s="226">
        <v>54.9</v>
      </c>
      <c r="G29" s="226">
        <v>54.2</v>
      </c>
      <c r="H29" s="226">
        <v>48.5</v>
      </c>
      <c r="I29" s="226">
        <v>53.6</v>
      </c>
      <c r="J29" s="227">
        <f t="shared" si="5"/>
        <v>53.6</v>
      </c>
    </row>
    <row r="30" spans="1:10" ht="27" customHeight="1">
      <c r="A30" s="397"/>
      <c r="B30" s="396" t="s">
        <v>187</v>
      </c>
      <c r="C30" s="20" t="s">
        <v>188</v>
      </c>
      <c r="D30" s="228"/>
      <c r="E30" s="229" t="s">
        <v>301</v>
      </c>
      <c r="F30" s="229">
        <v>0</v>
      </c>
      <c r="G30" s="229">
        <v>0</v>
      </c>
      <c r="H30" s="229">
        <v>0</v>
      </c>
      <c r="I30" s="229">
        <v>0</v>
      </c>
      <c r="J30" s="230">
        <f>I30</f>
        <v>0</v>
      </c>
    </row>
    <row r="31" spans="1:10" ht="27" customHeight="1">
      <c r="A31" s="397"/>
      <c r="B31" s="397"/>
      <c r="C31" s="216" t="s">
        <v>189</v>
      </c>
      <c r="D31" s="218"/>
      <c r="E31" s="221" t="s">
        <v>301</v>
      </c>
      <c r="F31" s="221">
        <v>0</v>
      </c>
      <c r="G31" s="221">
        <v>0</v>
      </c>
      <c r="H31" s="221">
        <v>0</v>
      </c>
      <c r="I31" s="221">
        <v>0</v>
      </c>
      <c r="J31" s="222">
        <f t="shared" ref="J31:J33" si="6">I31</f>
        <v>0</v>
      </c>
    </row>
    <row r="32" spans="1:10" ht="27" customHeight="1">
      <c r="A32" s="397"/>
      <c r="B32" s="397"/>
      <c r="C32" s="216" t="s">
        <v>190</v>
      </c>
      <c r="D32" s="218"/>
      <c r="E32" s="221">
        <v>10.199999999999999</v>
      </c>
      <c r="F32" s="221">
        <v>9.1</v>
      </c>
      <c r="G32" s="221">
        <v>8.4</v>
      </c>
      <c r="H32" s="221">
        <v>7.4</v>
      </c>
      <c r="I32" s="221">
        <v>6.5</v>
      </c>
      <c r="J32" s="222">
        <f t="shared" si="6"/>
        <v>6.5</v>
      </c>
    </row>
    <row r="33" spans="1:10" ht="27" customHeight="1">
      <c r="A33" s="398"/>
      <c r="B33" s="398"/>
      <c r="C33" s="223" t="s">
        <v>191</v>
      </c>
      <c r="D33" s="225"/>
      <c r="E33" s="226" t="s">
        <v>301</v>
      </c>
      <c r="F33" s="226">
        <v>0</v>
      </c>
      <c r="G33" s="226">
        <v>0</v>
      </c>
      <c r="H33" s="226">
        <v>0</v>
      </c>
      <c r="I33" s="226">
        <v>0</v>
      </c>
      <c r="J33" s="231">
        <f t="shared" si="6"/>
        <v>0</v>
      </c>
    </row>
    <row r="34" spans="1:10" ht="27" customHeight="1">
      <c r="A34" s="1" t="s">
        <v>281</v>
      </c>
      <c r="B34" s="14"/>
      <c r="C34" s="14"/>
      <c r="D34" s="14"/>
      <c r="E34" s="232"/>
      <c r="F34" s="232"/>
      <c r="G34" s="232"/>
      <c r="H34" s="232"/>
      <c r="I34" s="232"/>
      <c r="J34" s="233"/>
    </row>
    <row r="35" spans="1:10" ht="27" customHeight="1">
      <c r="A35" s="27" t="s">
        <v>192</v>
      </c>
    </row>
    <row r="36" spans="1:10">
      <c r="A36" s="234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abSelected="1" view="pageBreakPreview" zoomScale="70" zoomScaleNormal="100" zoomScaleSheetLayoutView="70" workbookViewId="0">
      <selection activeCell="P10" sqref="P10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14" customWidth="1"/>
    <col min="13" max="13" width="13.625" style="1" customWidth="1"/>
    <col min="14" max="14" width="13.625" style="14" customWidth="1"/>
    <col min="15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70" t="s">
        <v>0</v>
      </c>
      <c r="B1" s="42"/>
      <c r="C1" s="42"/>
      <c r="D1" s="107" t="s">
        <v>293</v>
      </c>
      <c r="E1" s="44"/>
      <c r="F1" s="44"/>
      <c r="G1" s="44"/>
    </row>
    <row r="2" spans="1:25" ht="15" customHeight="1"/>
    <row r="3" spans="1:25" ht="15" customHeight="1">
      <c r="A3" s="45" t="s">
        <v>193</v>
      </c>
      <c r="B3" s="45"/>
      <c r="C3" s="45"/>
      <c r="D3" s="45"/>
    </row>
    <row r="4" spans="1:25" ht="15" customHeight="1">
      <c r="A4" s="45"/>
      <c r="B4" s="45"/>
      <c r="C4" s="45"/>
      <c r="D4" s="45"/>
    </row>
    <row r="5" spans="1:25" ht="15.95" customHeight="1">
      <c r="A5" s="37" t="s">
        <v>282</v>
      </c>
      <c r="B5" s="37"/>
      <c r="C5" s="37"/>
      <c r="D5" s="37"/>
      <c r="K5" s="46"/>
      <c r="O5" s="46" t="s">
        <v>44</v>
      </c>
    </row>
    <row r="6" spans="1:25" ht="15.95" customHeight="1">
      <c r="A6" s="412" t="s">
        <v>45</v>
      </c>
      <c r="B6" s="413"/>
      <c r="C6" s="413"/>
      <c r="D6" s="413"/>
      <c r="E6" s="414"/>
      <c r="F6" s="431" t="s">
        <v>295</v>
      </c>
      <c r="G6" s="432"/>
      <c r="H6" s="431" t="s">
        <v>286</v>
      </c>
      <c r="I6" s="432"/>
      <c r="J6" s="431" t="s">
        <v>287</v>
      </c>
      <c r="K6" s="432"/>
      <c r="L6" s="431"/>
      <c r="M6" s="432"/>
      <c r="N6" s="431"/>
      <c r="O6" s="432"/>
    </row>
    <row r="7" spans="1:25" ht="15.95" customHeight="1">
      <c r="A7" s="415"/>
      <c r="B7" s="416"/>
      <c r="C7" s="416"/>
      <c r="D7" s="416"/>
      <c r="E7" s="417"/>
      <c r="F7" s="175" t="s">
        <v>283</v>
      </c>
      <c r="G7" s="51" t="s">
        <v>1</v>
      </c>
      <c r="H7" s="175" t="s">
        <v>283</v>
      </c>
      <c r="I7" s="51" t="s">
        <v>1</v>
      </c>
      <c r="J7" s="175" t="s">
        <v>283</v>
      </c>
      <c r="K7" s="51" t="s">
        <v>1</v>
      </c>
      <c r="L7" s="175" t="s">
        <v>283</v>
      </c>
      <c r="M7" s="51" t="s">
        <v>1</v>
      </c>
      <c r="N7" s="175" t="s">
        <v>283</v>
      </c>
      <c r="O7" s="290" t="s">
        <v>1</v>
      </c>
    </row>
    <row r="8" spans="1:25" ht="15.95" customHeight="1">
      <c r="A8" s="418" t="s">
        <v>84</v>
      </c>
      <c r="B8" s="47" t="s">
        <v>46</v>
      </c>
      <c r="C8" s="48"/>
      <c r="D8" s="48"/>
      <c r="E8" s="100" t="s">
        <v>37</v>
      </c>
      <c r="F8" s="320">
        <v>11966</v>
      </c>
      <c r="G8" s="321">
        <v>12067</v>
      </c>
      <c r="H8" s="320">
        <v>21171</v>
      </c>
      <c r="I8" s="322">
        <v>22078</v>
      </c>
      <c r="J8" s="320">
        <f>(4197489433+3720643540+8308510)/1000000</f>
        <v>7926.4414829999996</v>
      </c>
      <c r="K8" s="115">
        <v>7784</v>
      </c>
      <c r="L8" s="113"/>
      <c r="M8" s="114"/>
      <c r="N8" s="113"/>
      <c r="O8" s="153"/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25" ht="15.95" customHeight="1">
      <c r="A9" s="419"/>
      <c r="B9" s="14"/>
      <c r="C9" s="61" t="s">
        <v>47</v>
      </c>
      <c r="D9" s="53"/>
      <c r="E9" s="101" t="s">
        <v>38</v>
      </c>
      <c r="F9" s="323">
        <v>11961</v>
      </c>
      <c r="G9" s="324">
        <v>12051</v>
      </c>
      <c r="H9" s="323">
        <v>21164</v>
      </c>
      <c r="I9" s="325">
        <v>22074</v>
      </c>
      <c r="J9" s="323">
        <v>7918</v>
      </c>
      <c r="K9" s="119">
        <v>7784</v>
      </c>
      <c r="L9" s="116"/>
      <c r="M9" s="118"/>
      <c r="N9" s="116"/>
      <c r="O9" s="149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25" ht="15.95" customHeight="1">
      <c r="A10" s="419"/>
      <c r="B10" s="11"/>
      <c r="C10" s="61" t="s">
        <v>48</v>
      </c>
      <c r="D10" s="53"/>
      <c r="E10" s="101" t="s">
        <v>39</v>
      </c>
      <c r="F10" s="323">
        <v>6</v>
      </c>
      <c r="G10" s="324">
        <v>16</v>
      </c>
      <c r="H10" s="323">
        <f>7</f>
        <v>7</v>
      </c>
      <c r="I10" s="325">
        <v>4</v>
      </c>
      <c r="J10" s="327">
        <v>8</v>
      </c>
      <c r="K10" s="121">
        <v>0</v>
      </c>
      <c r="L10" s="116"/>
      <c r="M10" s="118"/>
      <c r="N10" s="116"/>
      <c r="O10" s="149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15.95" customHeight="1">
      <c r="A11" s="419"/>
      <c r="B11" s="66" t="s">
        <v>49</v>
      </c>
      <c r="C11" s="67"/>
      <c r="D11" s="67"/>
      <c r="E11" s="103" t="s">
        <v>40</v>
      </c>
      <c r="F11" s="328">
        <f>(10822926458+468019495+31839219)/1000000</f>
        <v>11322.785172</v>
      </c>
      <c r="G11" s="329">
        <v>11053</v>
      </c>
      <c r="H11" s="328">
        <v>18980</v>
      </c>
      <c r="I11" s="330">
        <v>20705</v>
      </c>
      <c r="J11" s="328">
        <f>(6766938174+439052374+36768448)/1000000</f>
        <v>7242.7589959999996</v>
      </c>
      <c r="K11" s="125">
        <v>7386</v>
      </c>
      <c r="L11" s="122"/>
      <c r="M11" s="124"/>
      <c r="N11" s="122"/>
      <c r="O11" s="148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15.95" customHeight="1">
      <c r="A12" s="419"/>
      <c r="B12" s="8"/>
      <c r="C12" s="61" t="s">
        <v>50</v>
      </c>
      <c r="D12" s="53"/>
      <c r="E12" s="101" t="s">
        <v>41</v>
      </c>
      <c r="F12" s="323">
        <f>11323-32</f>
        <v>11291</v>
      </c>
      <c r="G12" s="324">
        <v>11003</v>
      </c>
      <c r="H12" s="328">
        <v>18947</v>
      </c>
      <c r="I12" s="325">
        <v>20696</v>
      </c>
      <c r="J12" s="328">
        <v>7206</v>
      </c>
      <c r="K12" s="119">
        <v>7355</v>
      </c>
      <c r="L12" s="116"/>
      <c r="M12" s="118"/>
      <c r="N12" s="116"/>
      <c r="O12" s="149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15.95" customHeight="1">
      <c r="A13" s="419"/>
      <c r="B13" s="14"/>
      <c r="C13" s="50" t="s">
        <v>51</v>
      </c>
      <c r="D13" s="68"/>
      <c r="E13" s="104" t="s">
        <v>42</v>
      </c>
      <c r="F13" s="342">
        <v>32</v>
      </c>
      <c r="G13" s="358">
        <v>50</v>
      </c>
      <c r="H13" s="327">
        <v>33</v>
      </c>
      <c r="I13" s="333">
        <v>9</v>
      </c>
      <c r="J13" s="327">
        <v>37</v>
      </c>
      <c r="K13" s="121">
        <v>31</v>
      </c>
      <c r="L13" s="126"/>
      <c r="M13" s="128"/>
      <c r="N13" s="380"/>
      <c r="O13" s="381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15.95" customHeight="1">
      <c r="A14" s="419"/>
      <c r="B14" s="52" t="s">
        <v>52</v>
      </c>
      <c r="C14" s="53"/>
      <c r="D14" s="53"/>
      <c r="E14" s="101" t="s">
        <v>194</v>
      </c>
      <c r="F14" s="334">
        <f>F9-F12</f>
        <v>670</v>
      </c>
      <c r="G14" s="335">
        <f t="shared" ref="F14:M15" si="0">G9-G12</f>
        <v>1048</v>
      </c>
      <c r="H14" s="334">
        <f t="shared" si="0"/>
        <v>2217</v>
      </c>
      <c r="I14" s="335">
        <f t="shared" si="0"/>
        <v>1378</v>
      </c>
      <c r="J14" s="334">
        <f t="shared" si="0"/>
        <v>712</v>
      </c>
      <c r="K14" s="149">
        <f t="shared" si="0"/>
        <v>429</v>
      </c>
      <c r="L14" s="160">
        <f t="shared" si="0"/>
        <v>0</v>
      </c>
      <c r="M14" s="149">
        <f t="shared" si="0"/>
        <v>0</v>
      </c>
      <c r="N14" s="160">
        <f t="shared" ref="N14:O14" si="1">N9-N12</f>
        <v>0</v>
      </c>
      <c r="O14" s="149">
        <f t="shared" si="1"/>
        <v>0</v>
      </c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15.95" customHeight="1">
      <c r="A15" s="419"/>
      <c r="B15" s="52" t="s">
        <v>53</v>
      </c>
      <c r="C15" s="53"/>
      <c r="D15" s="53"/>
      <c r="E15" s="101" t="s">
        <v>195</v>
      </c>
      <c r="F15" s="334">
        <f t="shared" si="0"/>
        <v>-26</v>
      </c>
      <c r="G15" s="335">
        <f t="shared" si="0"/>
        <v>-34</v>
      </c>
      <c r="H15" s="334">
        <f t="shared" si="0"/>
        <v>-26</v>
      </c>
      <c r="I15" s="335">
        <f t="shared" si="0"/>
        <v>-5</v>
      </c>
      <c r="J15" s="334">
        <f t="shared" si="0"/>
        <v>-29</v>
      </c>
      <c r="K15" s="149">
        <f t="shared" si="0"/>
        <v>-31</v>
      </c>
      <c r="L15" s="160">
        <f t="shared" si="0"/>
        <v>0</v>
      </c>
      <c r="M15" s="149">
        <f t="shared" si="0"/>
        <v>0</v>
      </c>
      <c r="N15" s="160">
        <f t="shared" ref="N15:O15" si="2">N10-N13</f>
        <v>0</v>
      </c>
      <c r="O15" s="149">
        <f t="shared" si="2"/>
        <v>0</v>
      </c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15.95" customHeight="1">
      <c r="A16" s="419"/>
      <c r="B16" s="52" t="s">
        <v>54</v>
      </c>
      <c r="C16" s="53"/>
      <c r="D16" s="53"/>
      <c r="E16" s="101" t="s">
        <v>196</v>
      </c>
      <c r="F16" s="334">
        <f>F8-F11</f>
        <v>643.21482800000013</v>
      </c>
      <c r="G16" s="335">
        <f t="shared" ref="G16:M16" si="3">G8-G11</f>
        <v>1014</v>
      </c>
      <c r="H16" s="334">
        <f t="shared" si="3"/>
        <v>2191</v>
      </c>
      <c r="I16" s="335">
        <f t="shared" si="3"/>
        <v>1373</v>
      </c>
      <c r="J16" s="334">
        <f t="shared" si="3"/>
        <v>683.68248700000004</v>
      </c>
      <c r="K16" s="149">
        <f t="shared" si="3"/>
        <v>398</v>
      </c>
      <c r="L16" s="160">
        <f t="shared" si="3"/>
        <v>0</v>
      </c>
      <c r="M16" s="149">
        <f t="shared" si="3"/>
        <v>0</v>
      </c>
      <c r="N16" s="160">
        <f t="shared" ref="N16:O16" si="4">N8-N11</f>
        <v>0</v>
      </c>
      <c r="O16" s="149">
        <f t="shared" si="4"/>
        <v>0</v>
      </c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ht="15.95" customHeight="1">
      <c r="A17" s="419"/>
      <c r="B17" s="52" t="s">
        <v>55</v>
      </c>
      <c r="C17" s="53"/>
      <c r="D17" s="53"/>
      <c r="E17" s="43"/>
      <c r="F17" s="359"/>
      <c r="G17" s="360"/>
      <c r="H17" s="327"/>
      <c r="I17" s="333"/>
      <c r="J17" s="323"/>
      <c r="K17" s="119"/>
      <c r="L17" s="116"/>
      <c r="M17" s="118"/>
      <c r="N17" s="116"/>
      <c r="O17" s="149"/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15.95" customHeight="1">
      <c r="A18" s="420"/>
      <c r="B18" s="59" t="s">
        <v>56</v>
      </c>
      <c r="C18" s="37"/>
      <c r="D18" s="37"/>
      <c r="E18" s="15"/>
      <c r="F18" s="313"/>
      <c r="G18" s="314"/>
      <c r="H18" s="315"/>
      <c r="I18" s="316"/>
      <c r="J18" s="315"/>
      <c r="K18" s="132"/>
      <c r="L18" s="131"/>
      <c r="M18" s="132"/>
      <c r="N18" s="131"/>
      <c r="O18" s="447"/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15.95" customHeight="1">
      <c r="A19" s="419" t="s">
        <v>85</v>
      </c>
      <c r="B19" s="66" t="s">
        <v>57</v>
      </c>
      <c r="C19" s="69"/>
      <c r="D19" s="69"/>
      <c r="E19" s="105"/>
      <c r="F19" s="336">
        <v>2329</v>
      </c>
      <c r="G19" s="337">
        <v>2619</v>
      </c>
      <c r="H19" s="338">
        <v>9934</v>
      </c>
      <c r="I19" s="339">
        <v>11486</v>
      </c>
      <c r="J19" s="338">
        <f>561794000/1000000</f>
        <v>561.79399999999998</v>
      </c>
      <c r="K19" s="137">
        <v>199</v>
      </c>
      <c r="L19" s="134"/>
      <c r="M19" s="136"/>
      <c r="N19" s="134"/>
      <c r="O19" s="154"/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 ht="15.95" customHeight="1">
      <c r="A20" s="419"/>
      <c r="B20" s="13"/>
      <c r="C20" s="61" t="s">
        <v>58</v>
      </c>
      <c r="D20" s="53"/>
      <c r="E20" s="101"/>
      <c r="F20" s="334">
        <v>1609</v>
      </c>
      <c r="G20" s="335">
        <v>1780</v>
      </c>
      <c r="H20" s="323">
        <v>6766</v>
      </c>
      <c r="I20" s="325">
        <v>6766</v>
      </c>
      <c r="J20" s="323">
        <f>440600000/1000000</f>
        <v>440.6</v>
      </c>
      <c r="K20" s="121">
        <v>89</v>
      </c>
      <c r="L20" s="116"/>
      <c r="M20" s="118"/>
      <c r="N20" s="116"/>
      <c r="O20" s="149"/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spans="1:25" ht="15.95" customHeight="1">
      <c r="A21" s="419"/>
      <c r="B21" s="26" t="s">
        <v>59</v>
      </c>
      <c r="C21" s="67"/>
      <c r="D21" s="67"/>
      <c r="E21" s="103" t="s">
        <v>197</v>
      </c>
      <c r="F21" s="340">
        <v>2329</v>
      </c>
      <c r="G21" s="341">
        <v>2619</v>
      </c>
      <c r="H21" s="328">
        <v>9934</v>
      </c>
      <c r="I21" s="330">
        <v>11486</v>
      </c>
      <c r="J21" s="328">
        <f>J19</f>
        <v>561.79399999999998</v>
      </c>
      <c r="K21" s="125">
        <v>199</v>
      </c>
      <c r="L21" s="122"/>
      <c r="M21" s="124"/>
      <c r="N21" s="122"/>
      <c r="O21" s="148"/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ht="15.95" customHeight="1">
      <c r="A22" s="419"/>
      <c r="B22" s="66" t="s">
        <v>60</v>
      </c>
      <c r="C22" s="69"/>
      <c r="D22" s="69"/>
      <c r="E22" s="105" t="s">
        <v>198</v>
      </c>
      <c r="F22" s="336">
        <v>7534</v>
      </c>
      <c r="G22" s="337">
        <v>7603</v>
      </c>
      <c r="H22" s="338">
        <v>18981</v>
      </c>
      <c r="I22" s="339">
        <v>19136</v>
      </c>
      <c r="J22" s="338">
        <f>2368470069/1000000</f>
        <v>2368.470069</v>
      </c>
      <c r="K22" s="137">
        <v>1936</v>
      </c>
      <c r="L22" s="134"/>
      <c r="M22" s="136"/>
      <c r="N22" s="134"/>
      <c r="O22" s="154"/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 ht="15.95" customHeight="1">
      <c r="A23" s="419"/>
      <c r="B23" s="8" t="s">
        <v>61</v>
      </c>
      <c r="C23" s="50" t="s">
        <v>62</v>
      </c>
      <c r="D23" s="68"/>
      <c r="E23" s="104"/>
      <c r="F23" s="331">
        <v>1839</v>
      </c>
      <c r="G23" s="332">
        <v>1859</v>
      </c>
      <c r="H23" s="342">
        <v>13255</v>
      </c>
      <c r="I23" s="343">
        <v>12289</v>
      </c>
      <c r="J23" s="342">
        <f>(1164367450+177263762+32195616)/1000000</f>
        <v>1373.826828</v>
      </c>
      <c r="K23" s="129">
        <v>1206</v>
      </c>
      <c r="L23" s="126"/>
      <c r="M23" s="128"/>
      <c r="N23" s="380"/>
      <c r="O23" s="381"/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 ht="15.95" customHeight="1">
      <c r="A24" s="419"/>
      <c r="B24" s="52" t="s">
        <v>199</v>
      </c>
      <c r="C24" s="53"/>
      <c r="D24" s="53"/>
      <c r="E24" s="101" t="s">
        <v>200</v>
      </c>
      <c r="F24" s="334">
        <f>F21-F22</f>
        <v>-5205</v>
      </c>
      <c r="G24" s="335">
        <f t="shared" ref="G24:M24" si="5">G21-G22</f>
        <v>-4984</v>
      </c>
      <c r="H24" s="334">
        <f t="shared" si="5"/>
        <v>-9047</v>
      </c>
      <c r="I24" s="335">
        <f t="shared" si="5"/>
        <v>-7650</v>
      </c>
      <c r="J24" s="334">
        <f t="shared" si="5"/>
        <v>-1806.6760690000001</v>
      </c>
      <c r="K24" s="149">
        <f t="shared" si="5"/>
        <v>-1737</v>
      </c>
      <c r="L24" s="160">
        <f t="shared" si="5"/>
        <v>0</v>
      </c>
      <c r="M24" s="149">
        <f t="shared" si="5"/>
        <v>0</v>
      </c>
      <c r="N24" s="160">
        <f t="shared" ref="N24:O24" si="6">N21-N22</f>
        <v>0</v>
      </c>
      <c r="O24" s="149">
        <f t="shared" si="6"/>
        <v>0</v>
      </c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1:25" ht="15.95" customHeight="1">
      <c r="A25" s="419"/>
      <c r="B25" s="112" t="s">
        <v>63</v>
      </c>
      <c r="C25" s="68"/>
      <c r="D25" s="68"/>
      <c r="E25" s="421" t="s">
        <v>201</v>
      </c>
      <c r="F25" s="423">
        <v>5205</v>
      </c>
      <c r="G25" s="401">
        <v>4984</v>
      </c>
      <c r="H25" s="427">
        <v>9046</v>
      </c>
      <c r="I25" s="401">
        <v>7650</v>
      </c>
      <c r="J25" s="427">
        <v>1807</v>
      </c>
      <c r="K25" s="438">
        <v>1737</v>
      </c>
      <c r="L25" s="436"/>
      <c r="M25" s="438"/>
      <c r="N25" s="436"/>
      <c r="O25" s="438"/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ht="15.95" customHeight="1">
      <c r="A26" s="419"/>
      <c r="B26" s="26" t="s">
        <v>64</v>
      </c>
      <c r="C26" s="67"/>
      <c r="D26" s="67"/>
      <c r="E26" s="422"/>
      <c r="F26" s="424"/>
      <c r="G26" s="402"/>
      <c r="H26" s="428"/>
      <c r="I26" s="402"/>
      <c r="J26" s="428"/>
      <c r="K26" s="439"/>
      <c r="L26" s="437"/>
      <c r="M26" s="439"/>
      <c r="N26" s="437"/>
      <c r="O26" s="439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1:25" ht="15.95" customHeight="1">
      <c r="A27" s="420"/>
      <c r="B27" s="59" t="s">
        <v>202</v>
      </c>
      <c r="C27" s="37"/>
      <c r="D27" s="37"/>
      <c r="E27" s="106" t="s">
        <v>203</v>
      </c>
      <c r="F27" s="361">
        <f t="shared" ref="F27:M27" si="7">F24+F25</f>
        <v>0</v>
      </c>
      <c r="G27" s="362">
        <f t="shared" si="7"/>
        <v>0</v>
      </c>
      <c r="H27" s="361">
        <f t="shared" si="7"/>
        <v>-1</v>
      </c>
      <c r="I27" s="362">
        <f t="shared" si="7"/>
        <v>0</v>
      </c>
      <c r="J27" s="361">
        <v>0</v>
      </c>
      <c r="K27" s="150">
        <f t="shared" si="7"/>
        <v>0</v>
      </c>
      <c r="L27" s="162">
        <f t="shared" si="7"/>
        <v>0</v>
      </c>
      <c r="M27" s="150">
        <f t="shared" si="7"/>
        <v>0</v>
      </c>
      <c r="N27" s="162">
        <f t="shared" ref="N27:O27" si="8">N24+N25</f>
        <v>0</v>
      </c>
      <c r="O27" s="150">
        <f t="shared" si="8"/>
        <v>0</v>
      </c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1:25" ht="15.95" customHeight="1">
      <c r="A28" s="27"/>
      <c r="F28" s="71"/>
      <c r="G28" s="71"/>
      <c r="H28" s="71"/>
      <c r="I28" s="71"/>
      <c r="J28" s="71"/>
      <c r="K28" s="71"/>
      <c r="L28" s="72"/>
      <c r="M28" s="71"/>
      <c r="N28" s="72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1:25" ht="15.95" customHeight="1">
      <c r="A29" s="37"/>
      <c r="F29" s="71"/>
      <c r="G29" s="71"/>
      <c r="H29" s="71"/>
      <c r="I29" s="71"/>
      <c r="J29" s="73"/>
      <c r="K29" s="73"/>
      <c r="L29" s="72"/>
      <c r="M29" s="71"/>
      <c r="N29" s="72"/>
      <c r="O29" s="73" t="s">
        <v>101</v>
      </c>
      <c r="P29" s="71"/>
      <c r="Q29" s="71"/>
      <c r="R29" s="71"/>
      <c r="S29" s="71"/>
      <c r="T29" s="71"/>
      <c r="U29" s="71"/>
      <c r="V29" s="71"/>
      <c r="W29" s="71"/>
      <c r="X29" s="71"/>
      <c r="Y29" s="73"/>
    </row>
    <row r="30" spans="1:25" ht="15.95" customHeight="1">
      <c r="A30" s="406" t="s">
        <v>65</v>
      </c>
      <c r="B30" s="407"/>
      <c r="C30" s="407"/>
      <c r="D30" s="407"/>
      <c r="E30" s="408"/>
      <c r="F30" s="440" t="s">
        <v>296</v>
      </c>
      <c r="G30" s="441"/>
      <c r="H30" s="440" t="s">
        <v>297</v>
      </c>
      <c r="I30" s="441"/>
      <c r="J30" s="433" t="s">
        <v>298</v>
      </c>
      <c r="K30" s="434"/>
      <c r="L30" s="433" t="s">
        <v>299</v>
      </c>
      <c r="M30" s="434"/>
      <c r="N30" s="435" t="s">
        <v>300</v>
      </c>
      <c r="O30" s="434"/>
      <c r="P30" s="147"/>
      <c r="Q30" s="72"/>
      <c r="R30" s="147"/>
      <c r="S30" s="72"/>
      <c r="T30" s="147"/>
      <c r="U30" s="72"/>
      <c r="V30" s="147"/>
      <c r="W30" s="72"/>
      <c r="X30" s="147"/>
      <c r="Y30" s="72"/>
    </row>
    <row r="31" spans="1:25" ht="15.95" customHeight="1">
      <c r="A31" s="409"/>
      <c r="B31" s="410"/>
      <c r="C31" s="410"/>
      <c r="D31" s="410"/>
      <c r="E31" s="411"/>
      <c r="F31" s="175" t="s">
        <v>283</v>
      </c>
      <c r="G31" s="51" t="s">
        <v>1</v>
      </c>
      <c r="H31" s="175" t="s">
        <v>283</v>
      </c>
      <c r="I31" s="51" t="s">
        <v>1</v>
      </c>
      <c r="J31" s="175" t="s">
        <v>283</v>
      </c>
      <c r="K31" s="51" t="s">
        <v>1</v>
      </c>
      <c r="L31" s="175" t="s">
        <v>283</v>
      </c>
      <c r="M31" s="51" t="s">
        <v>1</v>
      </c>
      <c r="N31" s="175" t="s">
        <v>283</v>
      </c>
      <c r="O31" s="235" t="s">
        <v>1</v>
      </c>
      <c r="P31" s="145"/>
      <c r="Q31" s="145"/>
      <c r="R31" s="145"/>
      <c r="S31" s="145"/>
      <c r="T31" s="145"/>
      <c r="U31" s="145"/>
      <c r="V31" s="145"/>
      <c r="W31" s="145"/>
      <c r="X31" s="145"/>
      <c r="Y31" s="145"/>
    </row>
    <row r="32" spans="1:25" ht="15.95" customHeight="1">
      <c r="A32" s="418" t="s">
        <v>86</v>
      </c>
      <c r="B32" s="47" t="s">
        <v>46</v>
      </c>
      <c r="C32" s="48"/>
      <c r="D32" s="48"/>
      <c r="E32" s="16" t="s">
        <v>37</v>
      </c>
      <c r="F32" s="320">
        <v>205</v>
      </c>
      <c r="G32" s="322">
        <v>203</v>
      </c>
      <c r="H32" s="320">
        <v>721</v>
      </c>
      <c r="I32" s="363">
        <v>674</v>
      </c>
      <c r="J32" s="338">
        <v>418</v>
      </c>
      <c r="K32" s="364">
        <v>380</v>
      </c>
      <c r="L32" s="338">
        <v>98</v>
      </c>
      <c r="M32" s="135">
        <v>138</v>
      </c>
      <c r="N32" s="113">
        <v>0</v>
      </c>
      <c r="O32" s="153">
        <v>0</v>
      </c>
      <c r="P32" s="135"/>
      <c r="Q32" s="135"/>
      <c r="R32" s="135"/>
      <c r="S32" s="135"/>
      <c r="T32" s="146"/>
      <c r="U32" s="146"/>
      <c r="V32" s="135"/>
      <c r="W32" s="135"/>
      <c r="X32" s="146"/>
      <c r="Y32" s="146"/>
    </row>
    <row r="33" spans="1:25" ht="15.95" customHeight="1">
      <c r="A33" s="425"/>
      <c r="B33" s="14"/>
      <c r="C33" s="50" t="s">
        <v>66</v>
      </c>
      <c r="D33" s="68"/>
      <c r="E33" s="108"/>
      <c r="F33" s="344">
        <v>120</v>
      </c>
      <c r="G33" s="343">
        <v>119</v>
      </c>
      <c r="H33" s="344">
        <v>486</v>
      </c>
      <c r="I33" s="365">
        <v>493</v>
      </c>
      <c r="J33" s="344">
        <v>404</v>
      </c>
      <c r="K33" s="358">
        <v>360</v>
      </c>
      <c r="L33" s="344">
        <v>42</v>
      </c>
      <c r="M33" s="127">
        <v>39</v>
      </c>
      <c r="N33" s="305">
        <v>0</v>
      </c>
      <c r="O33" s="306">
        <v>0</v>
      </c>
      <c r="P33" s="135"/>
      <c r="Q33" s="135"/>
      <c r="R33" s="135"/>
      <c r="S33" s="135"/>
      <c r="T33" s="146"/>
      <c r="U33" s="146"/>
      <c r="V33" s="135"/>
      <c r="W33" s="135"/>
      <c r="X33" s="146"/>
      <c r="Y33" s="146"/>
    </row>
    <row r="34" spans="1:25" ht="15.95" customHeight="1">
      <c r="A34" s="425"/>
      <c r="B34" s="14"/>
      <c r="C34" s="12"/>
      <c r="D34" s="61" t="s">
        <v>67</v>
      </c>
      <c r="E34" s="102"/>
      <c r="F34" s="323">
        <v>120</v>
      </c>
      <c r="G34" s="325">
        <v>119</v>
      </c>
      <c r="H34" s="323">
        <v>486</v>
      </c>
      <c r="I34" s="366">
        <v>493</v>
      </c>
      <c r="J34" s="323">
        <v>404</v>
      </c>
      <c r="K34" s="324">
        <v>360</v>
      </c>
      <c r="L34" s="323">
        <v>42</v>
      </c>
      <c r="M34" s="117">
        <v>39</v>
      </c>
      <c r="N34" s="116">
        <v>0</v>
      </c>
      <c r="O34" s="149">
        <v>0</v>
      </c>
      <c r="P34" s="135"/>
      <c r="Q34" s="135"/>
      <c r="R34" s="135"/>
      <c r="S34" s="135"/>
      <c r="T34" s="146"/>
      <c r="U34" s="146"/>
      <c r="V34" s="135"/>
      <c r="W34" s="135"/>
      <c r="X34" s="146"/>
      <c r="Y34" s="146"/>
    </row>
    <row r="35" spans="1:25" ht="15.95" customHeight="1">
      <c r="A35" s="425"/>
      <c r="B35" s="11"/>
      <c r="C35" s="31" t="s">
        <v>68</v>
      </c>
      <c r="D35" s="67"/>
      <c r="E35" s="109"/>
      <c r="F35" s="328">
        <v>85</v>
      </c>
      <c r="G35" s="330">
        <v>83</v>
      </c>
      <c r="H35" s="350">
        <v>235</v>
      </c>
      <c r="I35" s="351">
        <v>182</v>
      </c>
      <c r="J35" s="328">
        <v>14</v>
      </c>
      <c r="K35" s="329">
        <v>20</v>
      </c>
      <c r="L35" s="328">
        <v>56</v>
      </c>
      <c r="M35" s="123">
        <v>99</v>
      </c>
      <c r="N35" s="122">
        <v>0</v>
      </c>
      <c r="O35" s="148">
        <v>0</v>
      </c>
      <c r="P35" s="135"/>
      <c r="Q35" s="135"/>
      <c r="R35" s="135"/>
      <c r="S35" s="135"/>
      <c r="T35" s="146"/>
      <c r="U35" s="146"/>
      <c r="V35" s="135"/>
      <c r="W35" s="135"/>
      <c r="X35" s="146"/>
      <c r="Y35" s="146"/>
    </row>
    <row r="36" spans="1:25" ht="15.95" customHeight="1">
      <c r="A36" s="425"/>
      <c r="B36" s="66" t="s">
        <v>49</v>
      </c>
      <c r="C36" s="69"/>
      <c r="D36" s="69"/>
      <c r="E36" s="16" t="s">
        <v>38</v>
      </c>
      <c r="F36" s="338">
        <v>205</v>
      </c>
      <c r="G36" s="339">
        <v>203</v>
      </c>
      <c r="H36" s="338">
        <v>598</v>
      </c>
      <c r="I36" s="367">
        <v>513</v>
      </c>
      <c r="J36" s="338">
        <v>84</v>
      </c>
      <c r="K36" s="364">
        <v>110</v>
      </c>
      <c r="L36" s="338">
        <v>84</v>
      </c>
      <c r="M36" s="135">
        <v>102</v>
      </c>
      <c r="N36" s="134">
        <v>0</v>
      </c>
      <c r="O36" s="154">
        <v>0</v>
      </c>
      <c r="P36" s="135"/>
      <c r="Q36" s="135"/>
      <c r="R36" s="135"/>
      <c r="S36" s="135"/>
      <c r="T36" s="135"/>
      <c r="U36" s="135"/>
      <c r="V36" s="135"/>
      <c r="W36" s="135"/>
      <c r="X36" s="146"/>
      <c r="Y36" s="146"/>
    </row>
    <row r="37" spans="1:25" ht="15.95" customHeight="1">
      <c r="A37" s="425"/>
      <c r="B37" s="14"/>
      <c r="C37" s="61" t="s">
        <v>69</v>
      </c>
      <c r="D37" s="53"/>
      <c r="E37" s="102"/>
      <c r="F37" s="323">
        <v>204</v>
      </c>
      <c r="G37" s="325">
        <v>201</v>
      </c>
      <c r="H37" s="323">
        <v>567</v>
      </c>
      <c r="I37" s="366">
        <v>479</v>
      </c>
      <c r="J37" s="323">
        <v>66</v>
      </c>
      <c r="K37" s="324">
        <v>84</v>
      </c>
      <c r="L37" s="323">
        <v>69</v>
      </c>
      <c r="M37" s="117">
        <v>85</v>
      </c>
      <c r="N37" s="116">
        <v>0</v>
      </c>
      <c r="O37" s="149">
        <v>0</v>
      </c>
      <c r="P37" s="135"/>
      <c r="Q37" s="135"/>
      <c r="R37" s="135"/>
      <c r="S37" s="135"/>
      <c r="T37" s="135"/>
      <c r="U37" s="135"/>
      <c r="V37" s="135"/>
      <c r="W37" s="135"/>
      <c r="X37" s="146"/>
      <c r="Y37" s="146"/>
    </row>
    <row r="38" spans="1:25" ht="15.95" customHeight="1">
      <c r="A38" s="425"/>
      <c r="B38" s="11"/>
      <c r="C38" s="61" t="s">
        <v>70</v>
      </c>
      <c r="D38" s="53"/>
      <c r="E38" s="102"/>
      <c r="F38" s="323">
        <v>1</v>
      </c>
      <c r="G38" s="325">
        <v>2</v>
      </c>
      <c r="H38" s="323">
        <v>32</v>
      </c>
      <c r="I38" s="351">
        <v>34</v>
      </c>
      <c r="J38" s="323">
        <v>18</v>
      </c>
      <c r="K38" s="324">
        <v>25</v>
      </c>
      <c r="L38" s="323">
        <v>16</v>
      </c>
      <c r="M38" s="117">
        <v>17</v>
      </c>
      <c r="N38" s="116">
        <v>0</v>
      </c>
      <c r="O38" s="149">
        <v>0</v>
      </c>
      <c r="P38" s="135"/>
      <c r="Q38" s="135"/>
      <c r="R38" s="146"/>
      <c r="S38" s="146"/>
      <c r="T38" s="135"/>
      <c r="U38" s="135"/>
      <c r="V38" s="135"/>
      <c r="W38" s="135"/>
      <c r="X38" s="146"/>
      <c r="Y38" s="146"/>
    </row>
    <row r="39" spans="1:25" ht="15.95" customHeight="1">
      <c r="A39" s="426"/>
      <c r="B39" s="6" t="s">
        <v>71</v>
      </c>
      <c r="C39" s="7"/>
      <c r="D39" s="7"/>
      <c r="E39" s="110" t="s">
        <v>204</v>
      </c>
      <c r="F39" s="361">
        <f t="shared" ref="F39:O39" si="9">F32-F36</f>
        <v>0</v>
      </c>
      <c r="G39" s="362">
        <f t="shared" si="9"/>
        <v>0</v>
      </c>
      <c r="H39" s="361">
        <f t="shared" si="9"/>
        <v>123</v>
      </c>
      <c r="I39" s="362">
        <f t="shared" si="9"/>
        <v>161</v>
      </c>
      <c r="J39" s="361">
        <f t="shared" si="9"/>
        <v>334</v>
      </c>
      <c r="K39" s="362">
        <f t="shared" si="9"/>
        <v>270</v>
      </c>
      <c r="L39" s="361">
        <f t="shared" si="9"/>
        <v>14</v>
      </c>
      <c r="M39" s="150">
        <f t="shared" si="9"/>
        <v>36</v>
      </c>
      <c r="N39" s="162">
        <f t="shared" si="9"/>
        <v>0</v>
      </c>
      <c r="O39" s="150">
        <f t="shared" si="9"/>
        <v>0</v>
      </c>
      <c r="P39" s="135"/>
      <c r="Q39" s="135"/>
      <c r="R39" s="135"/>
      <c r="S39" s="135"/>
      <c r="T39" s="135"/>
      <c r="U39" s="135"/>
      <c r="V39" s="135"/>
      <c r="W39" s="135"/>
      <c r="X39" s="146"/>
      <c r="Y39" s="146"/>
    </row>
    <row r="40" spans="1:25" ht="15.95" customHeight="1">
      <c r="A40" s="418" t="s">
        <v>87</v>
      </c>
      <c r="B40" s="66" t="s">
        <v>72</v>
      </c>
      <c r="C40" s="69"/>
      <c r="D40" s="69"/>
      <c r="E40" s="16" t="s">
        <v>40</v>
      </c>
      <c r="F40" s="338">
        <v>28</v>
      </c>
      <c r="G40" s="339">
        <v>83</v>
      </c>
      <c r="H40" s="338">
        <v>161</v>
      </c>
      <c r="I40" s="367">
        <v>123</v>
      </c>
      <c r="J40" s="338">
        <v>146</v>
      </c>
      <c r="K40" s="364">
        <v>161</v>
      </c>
      <c r="L40" s="338">
        <v>151</v>
      </c>
      <c r="M40" s="135">
        <v>73</v>
      </c>
      <c r="N40" s="134">
        <v>0</v>
      </c>
      <c r="O40" s="154">
        <v>0</v>
      </c>
      <c r="P40" s="135"/>
      <c r="Q40" s="135"/>
      <c r="R40" s="135"/>
      <c r="S40" s="135"/>
      <c r="T40" s="146"/>
      <c r="U40" s="146"/>
      <c r="V40" s="146"/>
      <c r="W40" s="146"/>
      <c r="X40" s="135"/>
      <c r="Y40" s="135"/>
    </row>
    <row r="41" spans="1:25" ht="15.95" customHeight="1">
      <c r="A41" s="429"/>
      <c r="B41" s="11"/>
      <c r="C41" s="61" t="s">
        <v>73</v>
      </c>
      <c r="D41" s="53"/>
      <c r="E41" s="102"/>
      <c r="F41" s="350">
        <v>0</v>
      </c>
      <c r="G41" s="351">
        <v>57</v>
      </c>
      <c r="H41" s="323">
        <v>0</v>
      </c>
      <c r="I41" s="366">
        <v>0</v>
      </c>
      <c r="J41" s="323">
        <v>0</v>
      </c>
      <c r="K41" s="324">
        <v>0</v>
      </c>
      <c r="L41" s="323">
        <v>86</v>
      </c>
      <c r="M41" s="117">
        <v>26</v>
      </c>
      <c r="N41" s="116">
        <v>0</v>
      </c>
      <c r="O41" s="149">
        <v>0</v>
      </c>
      <c r="P41" s="146"/>
      <c r="Q41" s="146"/>
      <c r="R41" s="146"/>
      <c r="S41" s="146"/>
      <c r="T41" s="146"/>
      <c r="U41" s="146"/>
      <c r="V41" s="146"/>
      <c r="W41" s="146"/>
      <c r="X41" s="135"/>
      <c r="Y41" s="135"/>
    </row>
    <row r="42" spans="1:25" ht="15.95" customHeight="1">
      <c r="A42" s="429"/>
      <c r="B42" s="66" t="s">
        <v>60</v>
      </c>
      <c r="C42" s="69"/>
      <c r="D42" s="69"/>
      <c r="E42" s="16" t="s">
        <v>41</v>
      </c>
      <c r="F42" s="338">
        <v>28</v>
      </c>
      <c r="G42" s="339">
        <v>83</v>
      </c>
      <c r="H42" s="338">
        <v>255</v>
      </c>
      <c r="I42" s="367">
        <v>191</v>
      </c>
      <c r="J42" s="338">
        <v>460</v>
      </c>
      <c r="K42" s="364">
        <v>396</v>
      </c>
      <c r="L42" s="338">
        <v>165</v>
      </c>
      <c r="M42" s="135">
        <v>109</v>
      </c>
      <c r="N42" s="134">
        <v>0</v>
      </c>
      <c r="O42" s="154">
        <v>0</v>
      </c>
      <c r="P42" s="135"/>
      <c r="Q42" s="135"/>
      <c r="R42" s="135"/>
      <c r="S42" s="135"/>
      <c r="T42" s="146"/>
      <c r="U42" s="146"/>
      <c r="V42" s="135"/>
      <c r="W42" s="135"/>
      <c r="X42" s="135"/>
      <c r="Y42" s="135"/>
    </row>
    <row r="43" spans="1:25" ht="15.95" customHeight="1">
      <c r="A43" s="429"/>
      <c r="B43" s="11"/>
      <c r="C43" s="61" t="s">
        <v>74</v>
      </c>
      <c r="D43" s="53"/>
      <c r="E43" s="102"/>
      <c r="F43" s="323">
        <v>15</v>
      </c>
      <c r="G43" s="325">
        <v>10</v>
      </c>
      <c r="H43" s="350">
        <v>71</v>
      </c>
      <c r="I43" s="351">
        <v>69</v>
      </c>
      <c r="J43" s="323">
        <v>373</v>
      </c>
      <c r="K43" s="324">
        <v>365</v>
      </c>
      <c r="L43" s="323">
        <v>66</v>
      </c>
      <c r="M43" s="117">
        <v>62</v>
      </c>
      <c r="N43" s="116">
        <v>0</v>
      </c>
      <c r="O43" s="149">
        <v>0</v>
      </c>
      <c r="P43" s="135"/>
      <c r="Q43" s="135"/>
      <c r="R43" s="146"/>
      <c r="S43" s="135"/>
      <c r="T43" s="146"/>
      <c r="U43" s="146"/>
      <c r="V43" s="135"/>
      <c r="W43" s="135"/>
      <c r="X43" s="146"/>
      <c r="Y43" s="146"/>
    </row>
    <row r="44" spans="1:25" ht="15.95" customHeight="1">
      <c r="A44" s="430"/>
      <c r="B44" s="59" t="s">
        <v>71</v>
      </c>
      <c r="C44" s="37"/>
      <c r="D44" s="37"/>
      <c r="E44" s="110" t="s">
        <v>205</v>
      </c>
      <c r="F44" s="313">
        <f t="shared" ref="F44:O44" si="10">F40-F42</f>
        <v>0</v>
      </c>
      <c r="G44" s="314">
        <f t="shared" si="10"/>
        <v>0</v>
      </c>
      <c r="H44" s="313">
        <f t="shared" si="10"/>
        <v>-94</v>
      </c>
      <c r="I44" s="314">
        <f t="shared" si="10"/>
        <v>-68</v>
      </c>
      <c r="J44" s="313">
        <f t="shared" si="10"/>
        <v>-314</v>
      </c>
      <c r="K44" s="314">
        <f t="shared" si="10"/>
        <v>-235</v>
      </c>
      <c r="L44" s="313">
        <f t="shared" si="10"/>
        <v>-14</v>
      </c>
      <c r="M44" s="163">
        <f t="shared" si="10"/>
        <v>-36</v>
      </c>
      <c r="N44" s="161">
        <f t="shared" si="10"/>
        <v>0</v>
      </c>
      <c r="O44" s="163">
        <f t="shared" si="10"/>
        <v>0</v>
      </c>
      <c r="P44" s="146"/>
      <c r="Q44" s="146"/>
      <c r="R44" s="135"/>
      <c r="S44" s="135"/>
      <c r="T44" s="146"/>
      <c r="U44" s="146"/>
      <c r="V44" s="135"/>
      <c r="W44" s="135"/>
      <c r="X44" s="135"/>
      <c r="Y44" s="135"/>
    </row>
    <row r="45" spans="1:25" ht="15.95" customHeight="1">
      <c r="A45" s="403" t="s">
        <v>79</v>
      </c>
      <c r="B45" s="20" t="s">
        <v>75</v>
      </c>
      <c r="C45" s="9"/>
      <c r="D45" s="9"/>
      <c r="E45" s="111" t="s">
        <v>206</v>
      </c>
      <c r="F45" s="368">
        <f t="shared" ref="F45:O45" si="11">F39+F44</f>
        <v>0</v>
      </c>
      <c r="G45" s="369">
        <f t="shared" si="11"/>
        <v>0</v>
      </c>
      <c r="H45" s="368">
        <f t="shared" si="11"/>
        <v>29</v>
      </c>
      <c r="I45" s="369">
        <f t="shared" si="11"/>
        <v>93</v>
      </c>
      <c r="J45" s="368">
        <f t="shared" si="11"/>
        <v>20</v>
      </c>
      <c r="K45" s="369">
        <f t="shared" si="11"/>
        <v>35</v>
      </c>
      <c r="L45" s="368">
        <f t="shared" si="11"/>
        <v>0</v>
      </c>
      <c r="M45" s="151">
        <f t="shared" si="11"/>
        <v>0</v>
      </c>
      <c r="N45" s="165">
        <f t="shared" si="11"/>
        <v>0</v>
      </c>
      <c r="O45" s="151">
        <f t="shared" si="11"/>
        <v>0</v>
      </c>
      <c r="P45" s="135"/>
      <c r="Q45" s="135"/>
      <c r="R45" s="135"/>
      <c r="S45" s="135"/>
      <c r="T45" s="135"/>
      <c r="U45" s="135"/>
      <c r="V45" s="135"/>
      <c r="W45" s="135"/>
      <c r="X45" s="135"/>
      <c r="Y45" s="135"/>
    </row>
    <row r="46" spans="1:25" ht="15.95" customHeight="1">
      <c r="A46" s="404"/>
      <c r="B46" s="52" t="s">
        <v>76</v>
      </c>
      <c r="C46" s="53"/>
      <c r="D46" s="53"/>
      <c r="E46" s="53"/>
      <c r="F46" s="323">
        <v>0</v>
      </c>
      <c r="G46" s="117">
        <v>0</v>
      </c>
      <c r="H46" s="350">
        <v>24</v>
      </c>
      <c r="I46" s="351">
        <v>109</v>
      </c>
      <c r="J46" s="323">
        <v>40</v>
      </c>
      <c r="K46" s="324">
        <v>35</v>
      </c>
      <c r="L46" s="323">
        <v>0</v>
      </c>
      <c r="M46" s="117">
        <v>0</v>
      </c>
      <c r="N46" s="143">
        <v>0</v>
      </c>
      <c r="O46" s="130">
        <v>0</v>
      </c>
      <c r="P46" s="146"/>
      <c r="Q46" s="146"/>
      <c r="R46" s="146"/>
      <c r="S46" s="146"/>
      <c r="T46" s="146"/>
      <c r="U46" s="146"/>
      <c r="V46" s="146"/>
      <c r="W46" s="146"/>
      <c r="X46" s="146"/>
      <c r="Y46" s="146"/>
    </row>
    <row r="47" spans="1:25" ht="15.95" customHeight="1">
      <c r="A47" s="404"/>
      <c r="B47" s="52" t="s">
        <v>77</v>
      </c>
      <c r="C47" s="53"/>
      <c r="D47" s="53"/>
      <c r="E47" s="53"/>
      <c r="F47" s="323">
        <v>0</v>
      </c>
      <c r="G47" s="117">
        <v>0</v>
      </c>
      <c r="H47" s="323">
        <v>47</v>
      </c>
      <c r="I47" s="366">
        <v>42</v>
      </c>
      <c r="J47" s="323">
        <v>25</v>
      </c>
      <c r="K47" s="324">
        <v>46</v>
      </c>
      <c r="L47" s="323">
        <v>0</v>
      </c>
      <c r="M47" s="117">
        <v>0</v>
      </c>
      <c r="N47" s="116">
        <v>0</v>
      </c>
      <c r="O47" s="149">
        <v>0</v>
      </c>
      <c r="P47" s="135"/>
      <c r="Q47" s="135"/>
      <c r="R47" s="135"/>
      <c r="S47" s="135"/>
      <c r="T47" s="135"/>
      <c r="U47" s="135"/>
      <c r="V47" s="135"/>
      <c r="W47" s="135"/>
      <c r="X47" s="135"/>
      <c r="Y47" s="135"/>
    </row>
    <row r="48" spans="1:25" ht="15.95" customHeight="1">
      <c r="A48" s="405"/>
      <c r="B48" s="59" t="s">
        <v>78</v>
      </c>
      <c r="C48" s="37"/>
      <c r="D48" s="37"/>
      <c r="E48" s="37"/>
      <c r="F48" s="370">
        <v>0</v>
      </c>
      <c r="G48" s="140">
        <v>0</v>
      </c>
      <c r="H48" s="370">
        <v>47</v>
      </c>
      <c r="I48" s="371">
        <v>32</v>
      </c>
      <c r="J48" s="370">
        <v>25</v>
      </c>
      <c r="K48" s="372">
        <v>46</v>
      </c>
      <c r="L48" s="370">
        <v>0</v>
      </c>
      <c r="M48" s="140">
        <v>0</v>
      </c>
      <c r="N48" s="139">
        <v>0</v>
      </c>
      <c r="O48" s="150">
        <v>0</v>
      </c>
      <c r="P48" s="135"/>
      <c r="Q48" s="135"/>
      <c r="R48" s="135"/>
      <c r="S48" s="135"/>
      <c r="T48" s="135"/>
      <c r="U48" s="135"/>
      <c r="V48" s="135"/>
      <c r="W48" s="135"/>
      <c r="X48" s="135"/>
      <c r="Y48" s="135"/>
    </row>
    <row r="49" spans="1:1" ht="15.95" customHeight="1">
      <c r="A49" s="27" t="s">
        <v>207</v>
      </c>
    </row>
    <row r="50" spans="1:1" ht="15.95" customHeight="1">
      <c r="A50" s="27"/>
    </row>
  </sheetData>
  <mergeCells count="28">
    <mergeCell ref="N6:O6"/>
    <mergeCell ref="N25:N26"/>
    <mergeCell ref="O25:O26"/>
    <mergeCell ref="N30:O30"/>
    <mergeCell ref="J6:K6"/>
    <mergeCell ref="L6:M6"/>
    <mergeCell ref="J25:J26"/>
    <mergeCell ref="K25:K26"/>
    <mergeCell ref="L25:L26"/>
    <mergeCell ref="M25:M26"/>
    <mergeCell ref="J30:K30"/>
    <mergeCell ref="L30:M30"/>
    <mergeCell ref="F6:G6"/>
    <mergeCell ref="H6:I6"/>
    <mergeCell ref="A32:A39"/>
    <mergeCell ref="A40:A44"/>
    <mergeCell ref="A45:A48"/>
    <mergeCell ref="A30:E31"/>
    <mergeCell ref="A8:A18"/>
    <mergeCell ref="A19:A27"/>
    <mergeCell ref="E25:E26"/>
    <mergeCell ref="F25:F26"/>
    <mergeCell ref="G25:G26"/>
    <mergeCell ref="H25:H26"/>
    <mergeCell ref="I25:I26"/>
    <mergeCell ref="A6:E7"/>
    <mergeCell ref="F30:G30"/>
    <mergeCell ref="H30:I30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67" firstPageNumber="3" orientation="landscape" useFirstPageNumber="1" horizontalDpi="4294967292" r:id="rId1"/>
  <headerFooter alignWithMargins="0">
    <oddHeader>&amp;R&amp;"明朝,斜体"&amp;9指定都市－4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zoomScale="85" zoomScaleNormal="100" zoomScaleSheetLayoutView="85" workbookViewId="0">
      <pane xSplit="4" ySplit="7" topLeftCell="E8" activePane="bottomRight" state="frozen"/>
      <selection activeCell="G46" sqref="G46"/>
      <selection pane="topRight" activeCell="G46" sqref="G46"/>
      <selection pane="bottomLeft" activeCell="G46" sqref="G46"/>
      <selection pane="bottomRight" activeCell="G40" sqref="G40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3.950000000000003" customHeight="1">
      <c r="A1" s="182" t="s">
        <v>0</v>
      </c>
      <c r="B1" s="182"/>
      <c r="C1" s="107" t="s">
        <v>293</v>
      </c>
      <c r="D1" s="236"/>
    </row>
    <row r="3" spans="1:14" ht="15" customHeight="1">
      <c r="A3" s="45" t="s">
        <v>208</v>
      </c>
      <c r="B3" s="45"/>
      <c r="C3" s="45"/>
      <c r="D3" s="45"/>
      <c r="E3" s="45"/>
      <c r="F3" s="45"/>
      <c r="I3" s="45"/>
      <c r="J3" s="45"/>
    </row>
    <row r="4" spans="1:14" ht="15" customHeight="1">
      <c r="A4" s="45"/>
      <c r="B4" s="45"/>
      <c r="C4" s="45"/>
      <c r="D4" s="45"/>
      <c r="E4" s="45"/>
      <c r="F4" s="45"/>
      <c r="I4" s="45"/>
      <c r="J4" s="45"/>
    </row>
    <row r="5" spans="1:14" ht="15" customHeight="1">
      <c r="A5" s="237"/>
      <c r="B5" s="237" t="s">
        <v>284</v>
      </c>
      <c r="C5" s="237"/>
      <c r="D5" s="237"/>
      <c r="H5" s="46"/>
      <c r="L5" s="46"/>
      <c r="N5" s="46" t="s">
        <v>209</v>
      </c>
    </row>
    <row r="6" spans="1:14" ht="15" customHeight="1">
      <c r="A6" s="238"/>
      <c r="B6" s="239"/>
      <c r="C6" s="239"/>
      <c r="D6" s="239"/>
      <c r="E6" s="442" t="s">
        <v>294</v>
      </c>
      <c r="F6" s="443"/>
      <c r="G6" s="442"/>
      <c r="H6" s="443"/>
      <c r="I6" s="240"/>
      <c r="J6" s="241"/>
      <c r="K6" s="442"/>
      <c r="L6" s="443"/>
      <c r="M6" s="442"/>
      <c r="N6" s="443"/>
    </row>
    <row r="7" spans="1:14" ht="15" customHeight="1">
      <c r="A7" s="242"/>
      <c r="B7" s="243"/>
      <c r="C7" s="243"/>
      <c r="D7" s="243"/>
      <c r="E7" s="244" t="s">
        <v>283</v>
      </c>
      <c r="F7" s="35" t="s">
        <v>1</v>
      </c>
      <c r="G7" s="244" t="s">
        <v>283</v>
      </c>
      <c r="H7" s="35" t="s">
        <v>1</v>
      </c>
      <c r="I7" s="244" t="s">
        <v>283</v>
      </c>
      <c r="J7" s="35" t="s">
        <v>1</v>
      </c>
      <c r="K7" s="244" t="s">
        <v>283</v>
      </c>
      <c r="L7" s="35" t="s">
        <v>1</v>
      </c>
      <c r="M7" s="244" t="s">
        <v>283</v>
      </c>
      <c r="N7" s="291" t="s">
        <v>1</v>
      </c>
    </row>
    <row r="8" spans="1:14" ht="18" customHeight="1">
      <c r="A8" s="444" t="s">
        <v>210</v>
      </c>
      <c r="B8" s="245" t="s">
        <v>211</v>
      </c>
      <c r="C8" s="246"/>
      <c r="D8" s="246"/>
      <c r="E8" s="373">
        <v>13</v>
      </c>
      <c r="F8" s="248">
        <v>14</v>
      </c>
      <c r="G8" s="247"/>
      <c r="H8" s="249"/>
      <c r="I8" s="247"/>
      <c r="J8" s="248"/>
      <c r="K8" s="247"/>
      <c r="L8" s="249"/>
      <c r="M8" s="247"/>
      <c r="N8" s="249"/>
    </row>
    <row r="9" spans="1:14" ht="18" customHeight="1">
      <c r="A9" s="397"/>
      <c r="B9" s="444" t="s">
        <v>212</v>
      </c>
      <c r="C9" s="204" t="s">
        <v>213</v>
      </c>
      <c r="D9" s="205"/>
      <c r="E9" s="374">
        <v>250</v>
      </c>
      <c r="F9" s="251">
        <v>250</v>
      </c>
      <c r="G9" s="250"/>
      <c r="H9" s="252"/>
      <c r="I9" s="250"/>
      <c r="J9" s="251"/>
      <c r="K9" s="250"/>
      <c r="L9" s="252"/>
      <c r="M9" s="250"/>
      <c r="N9" s="252"/>
    </row>
    <row r="10" spans="1:14" ht="18" customHeight="1">
      <c r="A10" s="397"/>
      <c r="B10" s="397"/>
      <c r="C10" s="52" t="s">
        <v>214</v>
      </c>
      <c r="D10" s="53"/>
      <c r="E10" s="375">
        <v>195</v>
      </c>
      <c r="F10" s="254">
        <v>195</v>
      </c>
      <c r="G10" s="253"/>
      <c r="H10" s="255"/>
      <c r="I10" s="253"/>
      <c r="J10" s="254"/>
      <c r="K10" s="253"/>
      <c r="L10" s="255"/>
      <c r="M10" s="253"/>
      <c r="N10" s="255"/>
    </row>
    <row r="11" spans="1:14" ht="18" customHeight="1">
      <c r="A11" s="397"/>
      <c r="B11" s="397"/>
      <c r="C11" s="52" t="s">
        <v>215</v>
      </c>
      <c r="D11" s="53"/>
      <c r="E11" s="375">
        <v>0</v>
      </c>
      <c r="F11" s="254">
        <v>0</v>
      </c>
      <c r="G11" s="253"/>
      <c r="H11" s="255"/>
      <c r="I11" s="253"/>
      <c r="J11" s="254"/>
      <c r="K11" s="253"/>
      <c r="L11" s="255"/>
      <c r="M11" s="253"/>
      <c r="N11" s="255"/>
    </row>
    <row r="12" spans="1:14" ht="18" customHeight="1">
      <c r="A12" s="397"/>
      <c r="B12" s="397"/>
      <c r="C12" s="52" t="s">
        <v>216</v>
      </c>
      <c r="D12" s="53"/>
      <c r="E12" s="375">
        <v>53</v>
      </c>
      <c r="F12" s="254">
        <v>53</v>
      </c>
      <c r="G12" s="253"/>
      <c r="H12" s="255"/>
      <c r="I12" s="253"/>
      <c r="J12" s="254"/>
      <c r="K12" s="253"/>
      <c r="L12" s="255"/>
      <c r="M12" s="253"/>
      <c r="N12" s="255"/>
    </row>
    <row r="13" spans="1:14" ht="18" customHeight="1">
      <c r="A13" s="397"/>
      <c r="B13" s="397"/>
      <c r="C13" s="52" t="s">
        <v>217</v>
      </c>
      <c r="D13" s="53"/>
      <c r="E13" s="375"/>
      <c r="F13" s="254"/>
      <c r="G13" s="253"/>
      <c r="H13" s="255"/>
      <c r="I13" s="253"/>
      <c r="J13" s="254"/>
      <c r="K13" s="253"/>
      <c r="L13" s="255"/>
      <c r="M13" s="253"/>
      <c r="N13" s="255"/>
    </row>
    <row r="14" spans="1:14" ht="18" customHeight="1">
      <c r="A14" s="398"/>
      <c r="B14" s="398"/>
      <c r="C14" s="59" t="s">
        <v>79</v>
      </c>
      <c r="D14" s="37"/>
      <c r="E14" s="376">
        <v>3</v>
      </c>
      <c r="F14" s="257">
        <v>3</v>
      </c>
      <c r="G14" s="256"/>
      <c r="H14" s="258"/>
      <c r="I14" s="256"/>
      <c r="J14" s="257"/>
      <c r="K14" s="256"/>
      <c r="L14" s="258"/>
      <c r="M14" s="256"/>
      <c r="N14" s="258"/>
    </row>
    <row r="15" spans="1:14" ht="18" customHeight="1">
      <c r="A15" s="396" t="s">
        <v>218</v>
      </c>
      <c r="B15" s="444" t="s">
        <v>219</v>
      </c>
      <c r="C15" s="204" t="s">
        <v>220</v>
      </c>
      <c r="D15" s="205"/>
      <c r="E15" s="377">
        <v>131</v>
      </c>
      <c r="F15" s="260">
        <v>165</v>
      </c>
      <c r="G15" s="259"/>
      <c r="H15" s="151"/>
      <c r="I15" s="259"/>
      <c r="J15" s="260"/>
      <c r="K15" s="259"/>
      <c r="L15" s="151"/>
      <c r="M15" s="259"/>
      <c r="N15" s="151"/>
    </row>
    <row r="16" spans="1:14" ht="18" customHeight="1">
      <c r="A16" s="397"/>
      <c r="B16" s="397"/>
      <c r="C16" s="52" t="s">
        <v>221</v>
      </c>
      <c r="D16" s="53"/>
      <c r="E16" s="323">
        <v>350</v>
      </c>
      <c r="F16" s="118">
        <v>315</v>
      </c>
      <c r="G16" s="116"/>
      <c r="H16" s="149"/>
      <c r="I16" s="116"/>
      <c r="J16" s="118"/>
      <c r="K16" s="116"/>
      <c r="L16" s="149"/>
      <c r="M16" s="116"/>
      <c r="N16" s="149"/>
    </row>
    <row r="17" spans="1:15" ht="18" customHeight="1">
      <c r="A17" s="397"/>
      <c r="B17" s="397"/>
      <c r="C17" s="52" t="s">
        <v>222</v>
      </c>
      <c r="D17" s="53"/>
      <c r="E17" s="323">
        <v>0</v>
      </c>
      <c r="F17" s="118">
        <v>0</v>
      </c>
      <c r="G17" s="116"/>
      <c r="H17" s="149"/>
      <c r="I17" s="116"/>
      <c r="J17" s="118"/>
      <c r="K17" s="116"/>
      <c r="L17" s="149"/>
      <c r="M17" s="116"/>
      <c r="N17" s="149"/>
    </row>
    <row r="18" spans="1:15" ht="18" customHeight="1">
      <c r="A18" s="397"/>
      <c r="B18" s="398"/>
      <c r="C18" s="59" t="s">
        <v>223</v>
      </c>
      <c r="D18" s="37"/>
      <c r="E18" s="361">
        <v>481</v>
      </c>
      <c r="F18" s="261">
        <v>481</v>
      </c>
      <c r="G18" s="162"/>
      <c r="H18" s="261"/>
      <c r="I18" s="162"/>
      <c r="J18" s="261"/>
      <c r="K18" s="162"/>
      <c r="L18" s="261"/>
      <c r="M18" s="162"/>
      <c r="N18" s="261"/>
    </row>
    <row r="19" spans="1:15" ht="18" customHeight="1">
      <c r="A19" s="397"/>
      <c r="B19" s="444" t="s">
        <v>224</v>
      </c>
      <c r="C19" s="204" t="s">
        <v>225</v>
      </c>
      <c r="D19" s="205"/>
      <c r="E19" s="368">
        <v>30</v>
      </c>
      <c r="F19" s="151">
        <v>33</v>
      </c>
      <c r="G19" s="165"/>
      <c r="H19" s="151"/>
      <c r="I19" s="165"/>
      <c r="J19" s="151"/>
      <c r="K19" s="165"/>
      <c r="L19" s="151"/>
      <c r="M19" s="165"/>
      <c r="N19" s="151"/>
    </row>
    <row r="20" spans="1:15" ht="18" customHeight="1">
      <c r="A20" s="397"/>
      <c r="B20" s="397"/>
      <c r="C20" s="52" t="s">
        <v>226</v>
      </c>
      <c r="D20" s="53"/>
      <c r="E20" s="334">
        <v>109</v>
      </c>
      <c r="F20" s="149">
        <v>110</v>
      </c>
      <c r="G20" s="160"/>
      <c r="H20" s="149"/>
      <c r="I20" s="160"/>
      <c r="J20" s="149"/>
      <c r="K20" s="160"/>
      <c r="L20" s="149"/>
      <c r="M20" s="160"/>
      <c r="N20" s="149"/>
    </row>
    <row r="21" spans="1:15" s="266" customFormat="1" ht="18" customHeight="1">
      <c r="A21" s="397"/>
      <c r="B21" s="397"/>
      <c r="C21" s="262" t="s">
        <v>227</v>
      </c>
      <c r="D21" s="263"/>
      <c r="E21" s="334">
        <v>0</v>
      </c>
      <c r="F21" s="265">
        <v>0</v>
      </c>
      <c r="G21" s="264"/>
      <c r="H21" s="265"/>
      <c r="I21" s="264"/>
      <c r="J21" s="265"/>
      <c r="K21" s="264"/>
      <c r="L21" s="265"/>
      <c r="M21" s="264"/>
      <c r="N21" s="265"/>
    </row>
    <row r="22" spans="1:15" ht="18" customHeight="1">
      <c r="A22" s="397"/>
      <c r="B22" s="398"/>
      <c r="C22" s="6" t="s">
        <v>228</v>
      </c>
      <c r="D22" s="7"/>
      <c r="E22" s="361">
        <v>139</v>
      </c>
      <c r="F22" s="150">
        <v>144</v>
      </c>
      <c r="G22" s="162"/>
      <c r="H22" s="150"/>
      <c r="I22" s="162"/>
      <c r="J22" s="150"/>
      <c r="K22" s="162"/>
      <c r="L22" s="150"/>
      <c r="M22" s="162"/>
      <c r="N22" s="150"/>
    </row>
    <row r="23" spans="1:15" ht="18" customHeight="1">
      <c r="A23" s="397"/>
      <c r="B23" s="444" t="s">
        <v>229</v>
      </c>
      <c r="C23" s="204" t="s">
        <v>230</v>
      </c>
      <c r="D23" s="205"/>
      <c r="E23" s="368">
        <v>250</v>
      </c>
      <c r="F23" s="151">
        <v>250</v>
      </c>
      <c r="G23" s="165"/>
      <c r="H23" s="151"/>
      <c r="I23" s="165"/>
      <c r="J23" s="151"/>
      <c r="K23" s="165"/>
      <c r="L23" s="151"/>
      <c r="M23" s="165"/>
      <c r="N23" s="151"/>
    </row>
    <row r="24" spans="1:15" ht="18" customHeight="1">
      <c r="A24" s="397"/>
      <c r="B24" s="397"/>
      <c r="C24" s="52" t="s">
        <v>231</v>
      </c>
      <c r="D24" s="53"/>
      <c r="E24" s="334">
        <v>92</v>
      </c>
      <c r="F24" s="149">
        <v>88</v>
      </c>
      <c r="G24" s="160"/>
      <c r="H24" s="149"/>
      <c r="I24" s="160"/>
      <c r="J24" s="149"/>
      <c r="K24" s="160"/>
      <c r="L24" s="149"/>
      <c r="M24" s="160"/>
      <c r="N24" s="149"/>
    </row>
    <row r="25" spans="1:15" ht="18" customHeight="1">
      <c r="A25" s="397"/>
      <c r="B25" s="397"/>
      <c r="C25" s="52" t="s">
        <v>232</v>
      </c>
      <c r="D25" s="53"/>
      <c r="E25" s="334">
        <v>0</v>
      </c>
      <c r="F25" s="149">
        <v>0</v>
      </c>
      <c r="G25" s="160"/>
      <c r="H25" s="149"/>
      <c r="I25" s="160"/>
      <c r="J25" s="149"/>
      <c r="K25" s="160"/>
      <c r="L25" s="149"/>
      <c r="M25" s="160"/>
      <c r="N25" s="149"/>
    </row>
    <row r="26" spans="1:15" ht="18" customHeight="1">
      <c r="A26" s="397"/>
      <c r="B26" s="398"/>
      <c r="C26" s="57" t="s">
        <v>233</v>
      </c>
      <c r="D26" s="58"/>
      <c r="E26" s="378">
        <v>342</v>
      </c>
      <c r="F26" s="150">
        <v>337</v>
      </c>
      <c r="G26" s="267"/>
      <c r="H26" s="150"/>
      <c r="I26" s="141"/>
      <c r="J26" s="150"/>
      <c r="K26" s="267"/>
      <c r="L26" s="150"/>
      <c r="M26" s="267"/>
      <c r="N26" s="150"/>
    </row>
    <row r="27" spans="1:15" ht="18" customHeight="1">
      <c r="A27" s="398"/>
      <c r="B27" s="59" t="s">
        <v>234</v>
      </c>
      <c r="C27" s="37"/>
      <c r="D27" s="37"/>
      <c r="E27" s="379">
        <v>481</v>
      </c>
      <c r="F27" s="150">
        <v>481</v>
      </c>
      <c r="G27" s="162"/>
      <c r="H27" s="150"/>
      <c r="I27" s="268"/>
      <c r="J27" s="150"/>
      <c r="K27" s="162"/>
      <c r="L27" s="150"/>
      <c r="M27" s="162"/>
      <c r="N27" s="150"/>
    </row>
    <row r="28" spans="1:15" ht="18" customHeight="1">
      <c r="A28" s="444" t="s">
        <v>235</v>
      </c>
      <c r="B28" s="444" t="s">
        <v>236</v>
      </c>
      <c r="C28" s="204" t="s">
        <v>237</v>
      </c>
      <c r="D28" s="269" t="s">
        <v>37</v>
      </c>
      <c r="E28" s="368">
        <v>158</v>
      </c>
      <c r="F28" s="151">
        <v>159</v>
      </c>
      <c r="G28" s="165"/>
      <c r="H28" s="151"/>
      <c r="I28" s="165"/>
      <c r="J28" s="151"/>
      <c r="K28" s="165"/>
      <c r="L28" s="151"/>
      <c r="M28" s="165"/>
      <c r="N28" s="151"/>
    </row>
    <row r="29" spans="1:15" ht="18" customHeight="1">
      <c r="A29" s="397"/>
      <c r="B29" s="397"/>
      <c r="C29" s="52" t="s">
        <v>238</v>
      </c>
      <c r="D29" s="270" t="s">
        <v>38</v>
      </c>
      <c r="E29" s="334">
        <v>11</v>
      </c>
      <c r="F29" s="149">
        <v>15</v>
      </c>
      <c r="G29" s="160"/>
      <c r="H29" s="149"/>
      <c r="I29" s="160"/>
      <c r="J29" s="149"/>
      <c r="K29" s="160"/>
      <c r="L29" s="149"/>
      <c r="M29" s="160"/>
      <c r="N29" s="149"/>
    </row>
    <row r="30" spans="1:15" ht="18" customHeight="1">
      <c r="A30" s="397"/>
      <c r="B30" s="397"/>
      <c r="C30" s="52" t="s">
        <v>239</v>
      </c>
      <c r="D30" s="270" t="s">
        <v>240</v>
      </c>
      <c r="E30" s="334">
        <v>138</v>
      </c>
      <c r="F30" s="149">
        <v>139</v>
      </c>
      <c r="G30" s="116"/>
      <c r="H30" s="149"/>
      <c r="I30" s="160"/>
      <c r="J30" s="149"/>
      <c r="K30" s="160"/>
      <c r="L30" s="149"/>
      <c r="M30" s="160"/>
      <c r="N30" s="149"/>
    </row>
    <row r="31" spans="1:15" ht="18" customHeight="1">
      <c r="A31" s="397"/>
      <c r="B31" s="397"/>
      <c r="C31" s="6" t="s">
        <v>241</v>
      </c>
      <c r="D31" s="271" t="s">
        <v>242</v>
      </c>
      <c r="E31" s="361">
        <f t="shared" ref="E31:N31" si="0">E28-E29-E30</f>
        <v>9</v>
      </c>
      <c r="F31" s="261">
        <f t="shared" si="0"/>
        <v>5</v>
      </c>
      <c r="G31" s="162">
        <f t="shared" si="0"/>
        <v>0</v>
      </c>
      <c r="H31" s="261">
        <f t="shared" si="0"/>
        <v>0</v>
      </c>
      <c r="I31" s="162">
        <f t="shared" si="0"/>
        <v>0</v>
      </c>
      <c r="J31" s="272">
        <f t="shared" si="0"/>
        <v>0</v>
      </c>
      <c r="K31" s="162">
        <f t="shared" si="0"/>
        <v>0</v>
      </c>
      <c r="L31" s="272">
        <f t="shared" si="0"/>
        <v>0</v>
      </c>
      <c r="M31" s="162">
        <f t="shared" si="0"/>
        <v>0</v>
      </c>
      <c r="N31" s="261">
        <f t="shared" si="0"/>
        <v>0</v>
      </c>
      <c r="O31" s="8"/>
    </row>
    <row r="32" spans="1:15" ht="18" customHeight="1">
      <c r="A32" s="397"/>
      <c r="B32" s="397"/>
      <c r="C32" s="204" t="s">
        <v>243</v>
      </c>
      <c r="D32" s="269" t="s">
        <v>244</v>
      </c>
      <c r="E32" s="368">
        <v>0</v>
      </c>
      <c r="F32" s="151">
        <v>0.1</v>
      </c>
      <c r="G32" s="165"/>
      <c r="H32" s="151"/>
      <c r="I32" s="165"/>
      <c r="J32" s="151"/>
      <c r="K32" s="165"/>
      <c r="L32" s="151"/>
      <c r="M32" s="165"/>
      <c r="N32" s="151"/>
    </row>
    <row r="33" spans="1:14" ht="18" customHeight="1">
      <c r="A33" s="397"/>
      <c r="B33" s="397"/>
      <c r="C33" s="52" t="s">
        <v>245</v>
      </c>
      <c r="D33" s="270" t="s">
        <v>246</v>
      </c>
      <c r="E33" s="334">
        <v>0</v>
      </c>
      <c r="F33" s="149">
        <v>0</v>
      </c>
      <c r="G33" s="160"/>
      <c r="H33" s="149"/>
      <c r="I33" s="160"/>
      <c r="J33" s="149"/>
      <c r="K33" s="160"/>
      <c r="L33" s="149"/>
      <c r="M33" s="160"/>
      <c r="N33" s="149"/>
    </row>
    <row r="34" spans="1:14" ht="18" customHeight="1">
      <c r="A34" s="397"/>
      <c r="B34" s="398"/>
      <c r="C34" s="6" t="s">
        <v>247</v>
      </c>
      <c r="D34" s="271" t="s">
        <v>248</v>
      </c>
      <c r="E34" s="361">
        <f t="shared" ref="E34:N34" si="1">E31+E32-E33</f>
        <v>9</v>
      </c>
      <c r="F34" s="150">
        <f t="shared" si="1"/>
        <v>5.0999999999999996</v>
      </c>
      <c r="G34" s="162">
        <f t="shared" si="1"/>
        <v>0</v>
      </c>
      <c r="H34" s="150">
        <f t="shared" si="1"/>
        <v>0</v>
      </c>
      <c r="I34" s="162">
        <f t="shared" si="1"/>
        <v>0</v>
      </c>
      <c r="J34" s="150">
        <f t="shared" si="1"/>
        <v>0</v>
      </c>
      <c r="K34" s="162">
        <f t="shared" si="1"/>
        <v>0</v>
      </c>
      <c r="L34" s="150">
        <f t="shared" si="1"/>
        <v>0</v>
      </c>
      <c r="M34" s="162">
        <f t="shared" si="1"/>
        <v>0</v>
      </c>
      <c r="N34" s="150">
        <f t="shared" si="1"/>
        <v>0</v>
      </c>
    </row>
    <row r="35" spans="1:14" ht="18" customHeight="1">
      <c r="A35" s="397"/>
      <c r="B35" s="444" t="s">
        <v>249</v>
      </c>
      <c r="C35" s="204" t="s">
        <v>250</v>
      </c>
      <c r="D35" s="269" t="s">
        <v>251</v>
      </c>
      <c r="E35" s="368">
        <v>0</v>
      </c>
      <c r="F35" s="151">
        <v>0</v>
      </c>
      <c r="G35" s="165"/>
      <c r="H35" s="151"/>
      <c r="I35" s="165"/>
      <c r="J35" s="151"/>
      <c r="K35" s="165"/>
      <c r="L35" s="151"/>
      <c r="M35" s="165"/>
      <c r="N35" s="151"/>
    </row>
    <row r="36" spans="1:14" ht="18" customHeight="1">
      <c r="A36" s="397"/>
      <c r="B36" s="397"/>
      <c r="C36" s="52" t="s">
        <v>252</v>
      </c>
      <c r="D36" s="270" t="s">
        <v>253</v>
      </c>
      <c r="E36" s="334">
        <v>1</v>
      </c>
      <c r="F36" s="149">
        <v>0.56000000000000005</v>
      </c>
      <c r="G36" s="160"/>
      <c r="H36" s="149"/>
      <c r="I36" s="160"/>
      <c r="J36" s="149"/>
      <c r="K36" s="160"/>
      <c r="L36" s="149"/>
      <c r="M36" s="160"/>
      <c r="N36" s="149"/>
    </row>
    <row r="37" spans="1:14" ht="18" customHeight="1">
      <c r="A37" s="397"/>
      <c r="B37" s="397"/>
      <c r="C37" s="52" t="s">
        <v>254</v>
      </c>
      <c r="D37" s="270" t="s">
        <v>255</v>
      </c>
      <c r="E37" s="334">
        <f t="shared" ref="E37:N37" si="2">E34+E35-E36</f>
        <v>8</v>
      </c>
      <c r="F37" s="149">
        <f t="shared" si="2"/>
        <v>4.5399999999999991</v>
      </c>
      <c r="G37" s="160">
        <f t="shared" si="2"/>
        <v>0</v>
      </c>
      <c r="H37" s="149">
        <f t="shared" si="2"/>
        <v>0</v>
      </c>
      <c r="I37" s="160">
        <f t="shared" si="2"/>
        <v>0</v>
      </c>
      <c r="J37" s="149">
        <f t="shared" si="2"/>
        <v>0</v>
      </c>
      <c r="K37" s="160">
        <f t="shared" si="2"/>
        <v>0</v>
      </c>
      <c r="L37" s="149">
        <f t="shared" si="2"/>
        <v>0</v>
      </c>
      <c r="M37" s="160">
        <f t="shared" si="2"/>
        <v>0</v>
      </c>
      <c r="N37" s="149">
        <f t="shared" si="2"/>
        <v>0</v>
      </c>
    </row>
    <row r="38" spans="1:14" ht="18" customHeight="1">
      <c r="A38" s="397"/>
      <c r="B38" s="397"/>
      <c r="C38" s="52" t="s">
        <v>256</v>
      </c>
      <c r="D38" s="270" t="s">
        <v>257</v>
      </c>
      <c r="E38" s="334">
        <v>0</v>
      </c>
      <c r="F38" s="149">
        <v>0</v>
      </c>
      <c r="G38" s="160"/>
      <c r="H38" s="149"/>
      <c r="I38" s="160"/>
      <c r="J38" s="149"/>
      <c r="K38" s="160"/>
      <c r="L38" s="149"/>
      <c r="M38" s="160"/>
      <c r="N38" s="149"/>
    </row>
    <row r="39" spans="1:14" ht="18" customHeight="1">
      <c r="A39" s="397"/>
      <c r="B39" s="397"/>
      <c r="C39" s="52" t="s">
        <v>258</v>
      </c>
      <c r="D39" s="270" t="s">
        <v>259</v>
      </c>
      <c r="E39" s="334">
        <v>0</v>
      </c>
      <c r="F39" s="149">
        <v>0</v>
      </c>
      <c r="G39" s="160"/>
      <c r="H39" s="149"/>
      <c r="I39" s="160"/>
      <c r="J39" s="149"/>
      <c r="K39" s="160"/>
      <c r="L39" s="149"/>
      <c r="M39" s="160"/>
      <c r="N39" s="149"/>
    </row>
    <row r="40" spans="1:14" ht="18" customHeight="1">
      <c r="A40" s="397"/>
      <c r="B40" s="397"/>
      <c r="C40" s="52" t="s">
        <v>260</v>
      </c>
      <c r="D40" s="270" t="s">
        <v>261</v>
      </c>
      <c r="E40" s="334">
        <v>4</v>
      </c>
      <c r="F40" s="149">
        <v>3</v>
      </c>
      <c r="G40" s="160"/>
      <c r="H40" s="149"/>
      <c r="I40" s="160"/>
      <c r="J40" s="149"/>
      <c r="K40" s="160"/>
      <c r="L40" s="149"/>
      <c r="M40" s="160"/>
      <c r="N40" s="149"/>
    </row>
    <row r="41" spans="1:14" ht="18" customHeight="1">
      <c r="A41" s="397"/>
      <c r="B41" s="397"/>
      <c r="C41" s="216" t="s">
        <v>262</v>
      </c>
      <c r="D41" s="270" t="s">
        <v>263</v>
      </c>
      <c r="E41" s="334">
        <f t="shared" ref="E41:N41" si="3">E34+E35-E36-E40</f>
        <v>4</v>
      </c>
      <c r="F41" s="149">
        <f t="shared" si="3"/>
        <v>1.5399999999999991</v>
      </c>
      <c r="G41" s="160">
        <f t="shared" si="3"/>
        <v>0</v>
      </c>
      <c r="H41" s="149">
        <f t="shared" si="3"/>
        <v>0</v>
      </c>
      <c r="I41" s="160">
        <f t="shared" si="3"/>
        <v>0</v>
      </c>
      <c r="J41" s="149">
        <f t="shared" si="3"/>
        <v>0</v>
      </c>
      <c r="K41" s="160">
        <f t="shared" si="3"/>
        <v>0</v>
      </c>
      <c r="L41" s="149">
        <f t="shared" si="3"/>
        <v>0</v>
      </c>
      <c r="M41" s="160">
        <f t="shared" si="3"/>
        <v>0</v>
      </c>
      <c r="N41" s="149">
        <f t="shared" si="3"/>
        <v>0</v>
      </c>
    </row>
    <row r="42" spans="1:14" ht="18" customHeight="1">
      <c r="A42" s="397"/>
      <c r="B42" s="397"/>
      <c r="C42" s="445" t="s">
        <v>264</v>
      </c>
      <c r="D42" s="446"/>
      <c r="E42" s="323">
        <f t="shared" ref="E42:N42" si="4">E37+E38-E39-E40</f>
        <v>4</v>
      </c>
      <c r="F42" s="117">
        <f t="shared" si="4"/>
        <v>1.5399999999999991</v>
      </c>
      <c r="G42" s="116">
        <f t="shared" si="4"/>
        <v>0</v>
      </c>
      <c r="H42" s="117">
        <f t="shared" si="4"/>
        <v>0</v>
      </c>
      <c r="I42" s="116">
        <f t="shared" si="4"/>
        <v>0</v>
      </c>
      <c r="J42" s="117">
        <f t="shared" si="4"/>
        <v>0</v>
      </c>
      <c r="K42" s="116">
        <f t="shared" si="4"/>
        <v>0</v>
      </c>
      <c r="L42" s="117">
        <f t="shared" si="4"/>
        <v>0</v>
      </c>
      <c r="M42" s="116">
        <f t="shared" si="4"/>
        <v>0</v>
      </c>
      <c r="N42" s="149">
        <f t="shared" si="4"/>
        <v>0</v>
      </c>
    </row>
    <row r="43" spans="1:14" ht="18" customHeight="1">
      <c r="A43" s="397"/>
      <c r="B43" s="397"/>
      <c r="C43" s="52" t="s">
        <v>265</v>
      </c>
      <c r="D43" s="270" t="s">
        <v>266</v>
      </c>
      <c r="E43" s="334">
        <v>88</v>
      </c>
      <c r="F43" s="149">
        <v>84</v>
      </c>
      <c r="G43" s="160"/>
      <c r="H43" s="149"/>
      <c r="I43" s="160"/>
      <c r="J43" s="149"/>
      <c r="K43" s="160"/>
      <c r="L43" s="149"/>
      <c r="M43" s="160"/>
      <c r="N43" s="149"/>
    </row>
    <row r="44" spans="1:14" ht="18" customHeight="1">
      <c r="A44" s="398"/>
      <c r="B44" s="398"/>
      <c r="C44" s="6" t="s">
        <v>267</v>
      </c>
      <c r="D44" s="110" t="s">
        <v>268</v>
      </c>
      <c r="E44" s="162">
        <f t="shared" ref="E44:N44" si="5">E41+E43</f>
        <v>92</v>
      </c>
      <c r="F44" s="150">
        <f t="shared" si="5"/>
        <v>85.539999999999992</v>
      </c>
      <c r="G44" s="162">
        <f t="shared" si="5"/>
        <v>0</v>
      </c>
      <c r="H44" s="150">
        <f t="shared" si="5"/>
        <v>0</v>
      </c>
      <c r="I44" s="162">
        <f t="shared" si="5"/>
        <v>0</v>
      </c>
      <c r="J44" s="150">
        <f t="shared" si="5"/>
        <v>0</v>
      </c>
      <c r="K44" s="162">
        <f t="shared" si="5"/>
        <v>0</v>
      </c>
      <c r="L44" s="150">
        <f t="shared" si="5"/>
        <v>0</v>
      </c>
      <c r="M44" s="162">
        <f t="shared" si="5"/>
        <v>0</v>
      </c>
      <c r="N44" s="150">
        <f t="shared" si="5"/>
        <v>0</v>
      </c>
    </row>
    <row r="45" spans="1:14" ht="14.1" customHeight="1">
      <c r="A45" s="27" t="s">
        <v>269</v>
      </c>
    </row>
    <row r="46" spans="1:14" ht="14.1" customHeight="1">
      <c r="A46" s="27" t="s">
        <v>270</v>
      </c>
    </row>
    <row r="47" spans="1:14">
      <c r="A47" s="273"/>
    </row>
  </sheetData>
  <mergeCells count="14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76" firstPageNumber="5" orientation="landscape" useFirstPageNumber="1" horizontalDpi="4294967292" r:id="rId1"/>
  <headerFooter alignWithMargins="0">
    <oddHeader>&amp;R&amp;"明朝,斜体"&amp;9指定都市－5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  <vt:lpstr>'2.公営企業会計予算'!Print_Titles</vt:lpstr>
      <vt:lpstr>'4.公営企業会計決算'!Print_Titles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門野太一</cp:lastModifiedBy>
  <cp:lastPrinted>2020-10-01T23:44:50Z</cp:lastPrinted>
  <dcterms:created xsi:type="dcterms:W3CDTF">1999-07-06T05:17:05Z</dcterms:created>
  <dcterms:modified xsi:type="dcterms:W3CDTF">2020-10-02T08:19:19Z</dcterms:modified>
</cp:coreProperties>
</file>