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docserve\docserve\free_space(1270010000)\Ｆ資金係\総括\02_照会回答\02_照会回答\07_財政状況公表（地方債協会）\R2.7\"/>
    </mc:Choice>
  </mc:AlternateContent>
  <xr:revisionPtr revIDLastSave="0" documentId="13_ncr:1_{2A408DA0-6E0A-48E7-A40D-2DB619590840}" xr6:coauthVersionLast="41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1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1" l="1"/>
  <c r="L37" i="11" s="1"/>
  <c r="L42" i="11" s="1"/>
  <c r="K34" i="11"/>
  <c r="K37" i="11" s="1"/>
  <c r="K42" i="11" s="1"/>
  <c r="J34" i="11"/>
  <c r="J41" i="11" s="1"/>
  <c r="J44" i="11" s="1"/>
  <c r="K33" i="11"/>
  <c r="N31" i="11"/>
  <c r="N34" i="11" s="1"/>
  <c r="M31" i="11"/>
  <c r="M34" i="11" s="1"/>
  <c r="L31" i="11"/>
  <c r="K31" i="11"/>
  <c r="J31" i="11"/>
  <c r="I31" i="11"/>
  <c r="I34" i="11" s="1"/>
  <c r="H31" i="11"/>
  <c r="H34" i="11" s="1"/>
  <c r="G31" i="11"/>
  <c r="G34" i="11" s="1"/>
  <c r="F31" i="11"/>
  <c r="F34" i="11" s="1"/>
  <c r="E31" i="11"/>
  <c r="E34" i="11" s="1"/>
  <c r="F41" i="11" l="1"/>
  <c r="F44" i="11" s="1"/>
  <c r="F37" i="11"/>
  <c r="F42" i="11" s="1"/>
  <c r="H41" i="11"/>
  <c r="H44" i="11" s="1"/>
  <c r="H37" i="11"/>
  <c r="H42" i="11" s="1"/>
  <c r="E41" i="11"/>
  <c r="E44" i="11" s="1"/>
  <c r="E37" i="11"/>
  <c r="E42" i="11" s="1"/>
  <c r="M41" i="11"/>
  <c r="M44" i="11" s="1"/>
  <c r="M37" i="11"/>
  <c r="M42" i="11" s="1"/>
  <c r="N41" i="11"/>
  <c r="N44" i="11" s="1"/>
  <c r="N37" i="11"/>
  <c r="N42" i="11" s="1"/>
  <c r="G37" i="11"/>
  <c r="G42" i="11" s="1"/>
  <c r="G41" i="11"/>
  <c r="G44" i="11" s="1"/>
  <c r="I41" i="11"/>
  <c r="I44" i="11" s="1"/>
  <c r="I37" i="11"/>
  <c r="I42" i="11" s="1"/>
  <c r="K41" i="11"/>
  <c r="K44" i="11" s="1"/>
  <c r="L41" i="11"/>
  <c r="L44" i="11" s="1"/>
  <c r="J37" i="11"/>
  <c r="J42" i="11" s="1"/>
  <c r="H44" i="9" l="1"/>
  <c r="H45" i="9" s="1"/>
  <c r="H39" i="9"/>
  <c r="F44" i="9"/>
  <c r="F39" i="9"/>
  <c r="F45" i="9" s="1"/>
  <c r="L24" i="9" l="1"/>
  <c r="L27" i="9" s="1"/>
  <c r="L16" i="9"/>
  <c r="L15" i="9"/>
  <c r="L14" i="9"/>
  <c r="J24" i="9"/>
  <c r="J27" i="9" s="1"/>
  <c r="J16" i="9"/>
  <c r="J15" i="9"/>
  <c r="J14" i="9"/>
  <c r="L27" i="6"/>
  <c r="L24" i="6"/>
  <c r="L16" i="6"/>
  <c r="L15" i="6"/>
  <c r="L14" i="6"/>
  <c r="J24" i="6"/>
  <c r="J27" i="6" s="1"/>
  <c r="J16" i="6"/>
  <c r="J15" i="6"/>
  <c r="J14" i="6"/>
  <c r="H24" i="9" l="1"/>
  <c r="H27" i="9" s="1"/>
  <c r="H16" i="9"/>
  <c r="H15" i="9"/>
  <c r="H14" i="9"/>
  <c r="F24" i="9"/>
  <c r="F27" i="9" s="1"/>
  <c r="F16" i="9"/>
  <c r="F15" i="9"/>
  <c r="F14" i="9"/>
  <c r="H24" i="6"/>
  <c r="H27" i="6" s="1"/>
  <c r="H16" i="6"/>
  <c r="H15" i="6"/>
  <c r="H14" i="6"/>
  <c r="F24" i="6"/>
  <c r="F27" i="6" s="1"/>
  <c r="F16" i="6"/>
  <c r="F15" i="6"/>
  <c r="F14" i="6"/>
  <c r="I24" i="8" l="1"/>
  <c r="I22" i="8" s="1"/>
  <c r="I20" i="8"/>
  <c r="I19" i="8"/>
  <c r="I23" i="8" s="1"/>
  <c r="F34" i="7"/>
  <c r="F27" i="7"/>
  <c r="F23" i="7"/>
  <c r="F40" i="7" s="1"/>
  <c r="F16" i="7"/>
  <c r="F21" i="2"/>
  <c r="F16" i="2"/>
  <c r="I21" i="8" l="1"/>
  <c r="F21" i="7"/>
  <c r="F22" i="7" s="1"/>
  <c r="M44" i="9" l="1"/>
  <c r="M39" i="9"/>
  <c r="M45" i="9" s="1"/>
  <c r="K44" i="9"/>
  <c r="K39" i="9"/>
  <c r="K45" i="9" s="1"/>
  <c r="I44" i="9"/>
  <c r="I39" i="9"/>
  <c r="I45" i="9" s="1"/>
  <c r="G44" i="9"/>
  <c r="G39" i="9"/>
  <c r="G45" i="9" s="1"/>
  <c r="M24" i="9"/>
  <c r="M27" i="9" s="1"/>
  <c r="M16" i="9"/>
  <c r="M15" i="9"/>
  <c r="M14" i="9"/>
  <c r="K27" i="9"/>
  <c r="K24" i="9"/>
  <c r="K16" i="9"/>
  <c r="K15" i="9"/>
  <c r="K14" i="9"/>
  <c r="K8" i="9"/>
  <c r="I21" i="9"/>
  <c r="I24" i="9" s="1"/>
  <c r="I16" i="9"/>
  <c r="I15" i="9"/>
  <c r="I12" i="9"/>
  <c r="I9" i="9"/>
  <c r="I14" i="9" s="1"/>
  <c r="G24" i="9"/>
  <c r="G21" i="9"/>
  <c r="G16" i="9"/>
  <c r="G15" i="9"/>
  <c r="G12" i="9"/>
  <c r="G14" i="9" s="1"/>
  <c r="G9" i="9"/>
  <c r="H23" i="8"/>
  <c r="H24" i="8"/>
  <c r="H22" i="8" s="1"/>
  <c r="H20" i="8"/>
  <c r="H19" i="8"/>
  <c r="H37" i="7"/>
  <c r="H36" i="7"/>
  <c r="H35" i="7" s="1"/>
  <c r="H34" i="7" s="1"/>
  <c r="H33" i="7"/>
  <c r="H27" i="7"/>
  <c r="H23" i="7"/>
  <c r="H40" i="7" s="1"/>
  <c r="H22" i="7"/>
  <c r="M45" i="6"/>
  <c r="M44" i="6"/>
  <c r="M39" i="6"/>
  <c r="K44" i="6"/>
  <c r="K39" i="6"/>
  <c r="K45" i="6" s="1"/>
  <c r="I44" i="6"/>
  <c r="I39" i="6"/>
  <c r="I45" i="6" s="1"/>
  <c r="G44" i="6"/>
  <c r="G39" i="6"/>
  <c r="G45" i="6" s="1"/>
  <c r="M27" i="6"/>
  <c r="M24" i="6"/>
  <c r="M15" i="6"/>
  <c r="M14" i="6"/>
  <c r="K24" i="6"/>
  <c r="K27" i="6" s="1"/>
  <c r="K16" i="6"/>
  <c r="K15" i="6"/>
  <c r="K14" i="6"/>
  <c r="I24" i="6"/>
  <c r="I25" i="6" s="1"/>
  <c r="I27" i="6" s="1"/>
  <c r="I21" i="6"/>
  <c r="I16" i="6"/>
  <c r="I15" i="6"/>
  <c r="I12" i="6"/>
  <c r="I9" i="6"/>
  <c r="I14" i="6" s="1"/>
  <c r="G16" i="6"/>
  <c r="G15" i="6"/>
  <c r="G12" i="6"/>
  <c r="G9" i="6"/>
  <c r="G14" i="6" s="1"/>
  <c r="G24" i="6"/>
  <c r="G21" i="6"/>
  <c r="I25" i="9" l="1"/>
  <c r="I27" i="9" s="1"/>
  <c r="G25" i="9"/>
  <c r="G27" i="9" s="1"/>
  <c r="H21" i="8"/>
  <c r="G25" i="6"/>
  <c r="G27" i="6" s="1"/>
  <c r="I40" i="7" l="1"/>
  <c r="AC14" i="7" s="1"/>
  <c r="G9" i="7"/>
  <c r="AD5" i="7" s="1"/>
  <c r="G21" i="7"/>
  <c r="AK5" i="7" s="1"/>
  <c r="H40" i="2"/>
  <c r="F40" i="2"/>
  <c r="G38" i="2" s="1"/>
  <c r="H22" i="2"/>
  <c r="F22" i="2"/>
  <c r="G20" i="2" s="1"/>
  <c r="AJ5" i="2" s="1"/>
  <c r="I36" i="2"/>
  <c r="O44" i="9"/>
  <c r="N44" i="9"/>
  <c r="O39" i="9"/>
  <c r="N39" i="9"/>
  <c r="O24" i="9"/>
  <c r="O27" i="9" s="1"/>
  <c r="N24" i="9"/>
  <c r="N27" i="9" s="1"/>
  <c r="O16" i="9"/>
  <c r="N16" i="9"/>
  <c r="O15" i="9"/>
  <c r="N15" i="9"/>
  <c r="O14" i="9"/>
  <c r="N14" i="9"/>
  <c r="AS2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G40" i="7"/>
  <c r="I39" i="7"/>
  <c r="G39" i="7"/>
  <c r="I38" i="7"/>
  <c r="G38" i="7"/>
  <c r="I37" i="7"/>
  <c r="G37" i="7"/>
  <c r="I36" i="7"/>
  <c r="G36" i="7"/>
  <c r="I35" i="7"/>
  <c r="AK14" i="7" s="1"/>
  <c r="G35" i="7"/>
  <c r="AK13" i="7" s="1"/>
  <c r="I34" i="7"/>
  <c r="AJ14" i="7" s="1"/>
  <c r="G34" i="7"/>
  <c r="AJ13" i="7" s="1"/>
  <c r="I33" i="7"/>
  <c r="G33" i="7"/>
  <c r="I32" i="7"/>
  <c r="AI14" i="7" s="1"/>
  <c r="G32" i="7"/>
  <c r="AI13" i="7" s="1"/>
  <c r="I31" i="7"/>
  <c r="G31" i="7"/>
  <c r="I30" i="7"/>
  <c r="G30" i="7"/>
  <c r="I29" i="7"/>
  <c r="G29" i="7"/>
  <c r="I28" i="7"/>
  <c r="AH14" i="7" s="1"/>
  <c r="G28" i="7"/>
  <c r="AH13" i="7" s="1"/>
  <c r="I27" i="7"/>
  <c r="AG14" i="7" s="1"/>
  <c r="G27" i="7"/>
  <c r="AG13" i="7" s="1"/>
  <c r="I26" i="7"/>
  <c r="AF14" i="7" s="1"/>
  <c r="G26" i="7"/>
  <c r="AF13" i="7" s="1"/>
  <c r="I25" i="7"/>
  <c r="G25" i="7"/>
  <c r="I24" i="7"/>
  <c r="AE14" i="7" s="1"/>
  <c r="G24" i="7"/>
  <c r="AE13" i="7" s="1"/>
  <c r="I23" i="7"/>
  <c r="AD14" i="7" s="1"/>
  <c r="G23" i="7"/>
  <c r="AD13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/>
  <c r="AA13" i="7"/>
  <c r="I13" i="7"/>
  <c r="AF6" i="7" s="1"/>
  <c r="AK12" i="7"/>
  <c r="AJ12" i="7"/>
  <c r="AI12" i="7"/>
  <c r="AH12" i="7"/>
  <c r="AG12" i="7"/>
  <c r="AF12" i="7"/>
  <c r="AE12" i="7"/>
  <c r="AD12" i="7"/>
  <c r="AC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L44" i="6"/>
  <c r="L45" i="6" s="1"/>
  <c r="O39" i="6"/>
  <c r="O45" i="6" s="1"/>
  <c r="N39" i="6"/>
  <c r="N45" i="6"/>
  <c r="L39" i="6"/>
  <c r="O24" i="6"/>
  <c r="O27" i="6" s="1"/>
  <c r="N24" i="6"/>
  <c r="N27" i="6" s="1"/>
  <c r="O16" i="6"/>
  <c r="N16" i="6"/>
  <c r="O15" i="6"/>
  <c r="N15" i="6"/>
  <c r="O14" i="6"/>
  <c r="N14" i="6"/>
  <c r="I39" i="2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6" i="2"/>
  <c r="I18" i="2"/>
  <c r="I19" i="2"/>
  <c r="G10" i="7"/>
  <c r="AE5" i="7" s="1"/>
  <c r="G34" i="2"/>
  <c r="AJ13" i="2" s="1"/>
  <c r="G26" i="2"/>
  <c r="AF13" i="2" s="1"/>
  <c r="G31" i="2"/>
  <c r="G17" i="7"/>
  <c r="AI5" i="7" s="1"/>
  <c r="G20" i="7"/>
  <c r="AJ5" i="7" s="1"/>
  <c r="G14" i="7"/>
  <c r="AG5" i="7" s="1"/>
  <c r="G40" i="2" l="1"/>
  <c r="AC4" i="2"/>
  <c r="G21" i="2"/>
  <c r="AK5" i="2" s="1"/>
  <c r="G13" i="2"/>
  <c r="AF5" i="2" s="1"/>
  <c r="G19" i="7"/>
  <c r="G12" i="7"/>
  <c r="N45" i="9"/>
  <c r="O45" i="9"/>
  <c r="G9" i="2"/>
  <c r="AD5" i="2" s="1"/>
  <c r="I22" i="2"/>
  <c r="AC6" i="2" s="1"/>
  <c r="G22" i="2"/>
  <c r="G10" i="2"/>
  <c r="AE5" i="2" s="1"/>
  <c r="L45" i="9"/>
  <c r="G16" i="2"/>
  <c r="G14" i="2"/>
  <c r="AG5" i="2" s="1"/>
  <c r="G19" i="2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みやけ</author>
  </authors>
  <commentList>
    <comment ref="F34" authorId="0" shapeId="0" xr:uid="{B9230B49-20CA-4253-A08A-0BDCF8139736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K33" authorId="0" shapeId="0" xr:uid="{6859EAD0-5920-41E4-81FE-F16D39580FF8}">
      <text>
        <r>
          <rPr>
            <b/>
            <sz val="9"/>
            <color indexed="81"/>
            <rFont val="MS P ゴシック"/>
            <family val="3"/>
            <charset val="128"/>
          </rPr>
          <t>kyoto:経常利益を合わせるため，端数調整+1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<sst xmlns="http://schemas.openxmlformats.org/spreadsheetml/2006/main" count="508" uniqueCount="302">
  <si>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</si>
  <si>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</si>
  <si>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</si>
  <si>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</si>
  <si>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</si>
  <si>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</si>
  <si>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</si>
  <si>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</si>
  <si>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</si>
  <si>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</si>
  <si>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</si>
  <si>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</si>
  <si>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</si>
  <si>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</si>
  <si>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</si>
  <si>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</si>
  <si>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</si>
  <si>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</si>
  <si>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</si>
  <si>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</si>
  <si>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</si>
  <si>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</si>
  <si>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</si>
  <si>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</si>
  <si>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</si>
  <si>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</si>
  <si>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</si>
  <si>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</si>
  <si>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</si>
  <si>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</si>
  <si>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</si>
  <si>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</si>
  <si>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</si>
  <si>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</si>
  <si>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</si>
  <si>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</si>
  <si>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</si>
  <si>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</si>
  <si>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</si>
  <si>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</si>
  <si>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</si>
  <si>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</si>
  <si>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</si>
  <si>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</si>
  <si>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</si>
  <si>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</si>
  <si>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</si>
  <si>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</si>
  <si>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</si>
  <si>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</si>
  <si>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</si>
  <si>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</si>
  <si>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</si>
  <si>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</si>
  <si>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</si>
  <si>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</si>
  <si>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</si>
  <si>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</si>
  <si>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</si>
  <si>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</si>
  <si>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</si>
  <si>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</si>
  <si>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</si>
  <si>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</si>
  <si>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</si>
  <si>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</si>
  <si>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</si>
  <si>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</si>
  <si>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</si>
  <si>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</si>
  <si>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</si>
  <si>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</si>
  <si>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</si>
  <si>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</si>
  <si>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</si>
  <si>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</si>
  <si>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</si>
  <si>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</si>
  <si>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</si>
  <si>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</si>
  <si>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</si>
  <si>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</si>
  <si>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</si>
  <si>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</si>
  <si>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</si>
  <si>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</si>
  <si>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</si>
  <si>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</si>
  <si>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</si>
  <si>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</si>
  <si>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</si>
  <si>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</si>
  <si>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</si>
  <si>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</si>
  <si>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</si>
  <si>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</si>
  <si>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</si>
  <si>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</si>
  <si>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</si>
  <si>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</si>
  <si>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</si>
  <si>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</si>
  <si>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</si>
  <si>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</si>
  <si>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</si>
  <si>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</si>
  <si>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</si>
  <si>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</si>
  <si>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</si>
  <si>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</si>
  <si>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</si>
  <si>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</si>
  <si>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</si>
  <si>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</si>
  <si>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</si>
  <si>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</si>
  <si>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</si>
  <si>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</si>
  <si>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</si>
  <si>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</si>
  <si>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</si>
  <si>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</si>
  <si>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</si>
  <si>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</si>
  <si>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</si>
  <si>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</si>
  <si>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</si>
  <si>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</si>
  <si>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</si>
  <si>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</si>
  <si>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</si>
  <si>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</si>
  <si>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</si>
  <si>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</si>
  <si>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</si>
  <si>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</si>
  <si>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</si>
  <si>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</si>
  <si>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</si>
  <si>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</si>
  <si>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</si>
  <si>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</si>
  <si>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</si>
  <si>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</si>
  <si>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</si>
  <si>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</si>
  <si>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</si>
  <si>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</si>
  <si>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</si>
  <si>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</si>
  <si>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</si>
  <si>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</si>
  <si>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</si>
  <si>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</si>
  <si>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</si>
  <si>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</si>
  <si>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</si>
  <si>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</si>
  <si>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</si>
  <si>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</si>
  <si>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</si>
  <si>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</si>
  <si>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</si>
  <si>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</si>
  <si>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</si>
  <si>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</si>
  <si>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</si>
  <si>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</si>
  <si>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</si>
  <si>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</si>
  <si>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</si>
  <si>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</si>
  <si>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</si>
  <si>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</si>
  <si>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</si>
  <si>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</si>
  <si>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</si>
  <si>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</si>
  <si>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</si>
  <si>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</si>
  <si>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</si>
  <si>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</si>
  <si>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</si>
  <si>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</si>
  <si>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</si>
  <si>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</si>
  <si>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</si>
  <si>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</si>
  <si>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</si>
  <si>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</si>
  <si>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</si>
  <si>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</si>
  <si>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</si>
  <si>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</si>
  <si>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</si>
  <si>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</si>
  <si>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</si>
  <si>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</si>
  <si>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</si>
  <si>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</si>
  <si>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</si>
  <si>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</si>
  <si>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</si>
  <si>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</si>
  <si>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</si>
  <si>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</si>
  <si>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</si>
  <si>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</si>
  <si>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</si>
  <si>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</si>
  <si>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</si>
  <si>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</si>
  <si>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</si>
  <si>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</si>
  <si>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</si>
  <si>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</si>
  <si>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</si>
  <si>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</si>
  <si>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</si>
  <si>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</si>
  <si>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</si>
  <si>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</si>
  <si>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</si>
  <si>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</si>
  <si>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</si>
  <si>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</si>
  <si>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</si>
  <si>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</si>
  <si>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</si>
  <si>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</si>
  <si>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</si>
  <si>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</si>
  <si>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</si>
  <si>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</si>
  <si>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</si>
  <si>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</si>
  <si>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</si>
  <si>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</si>
  <si>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</si>
  <si>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</si>
  <si>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</si>
  <si>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</si>
  <si>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</si>
  <si>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</si>
  <si>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</si>
  <si>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</si>
  <si>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</si>
  <si>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</si>
  <si>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</si>
  <si>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</si>
  <si>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</si>
  <si>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</si>
  <si>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</si>
  <si>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</si>
  <si>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</si>
  <si>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</si>
  <si>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</si>
  <si>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</si>
  <si>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</si>
  <si>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</si>
  <si>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</si>
  <si>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</si>
  <si>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</si>
  <si>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</si>
  <si>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</si>
  <si>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</si>
  <si>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</si>
  <si>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</si>
  <si>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</si>
  <si>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</si>
  <si>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</si>
  <si>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</si>
  <si>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26年度</t>
    <rPh sb="2" eb="4">
      <t>ネンド</t>
    </rPh>
    <phoneticPr fontId="7"/>
  </si>
  <si>
    <t>27年度</t>
    <rPh sb="2" eb="4">
      <t>ネンド</t>
    </rPh>
    <phoneticPr fontId="7"/>
  </si>
  <si>
    <t>28年度</t>
    <rPh sb="2" eb="4">
      <t>ネンド</t>
    </rPh>
    <phoneticPr fontId="7"/>
  </si>
  <si>
    <t>29年度</t>
    <rPh sb="2" eb="4">
      <t>ネンド</t>
    </rPh>
    <phoneticPr fontId="7"/>
  </si>
  <si>
    <t>（1）令和２年度普通会計予算の状況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</si>
  <si>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令和２年度</t>
    <rPh sb="0" eb="1">
      <t>レイ</t>
    </rPh>
    <rPh sb="1" eb="2">
      <t>ワ</t>
    </rPh>
    <phoneticPr fontId="7"/>
  </si>
  <si>
    <t>(令和２年度予算ﾍﾞｰｽ）</t>
    <rPh sb="1" eb="2">
      <t>レイ</t>
    </rPh>
    <rPh sb="2" eb="3">
      <t>ワ</t>
    </rPh>
    <rPh sb="6" eb="8">
      <t>ヨサン</t>
    </rPh>
    <phoneticPr fontId="7"/>
  </si>
  <si>
    <t>（1）平成30年度普通会計決算の状況</t>
    <phoneticPr fontId="7"/>
  </si>
  <si>
    <t>平成30年度</t>
    <phoneticPr fontId="15"/>
  </si>
  <si>
    <t>30年度</t>
    <rPh sb="2" eb="4">
      <t>ネンド</t>
    </rPh>
    <phoneticPr fontId="7"/>
  </si>
  <si>
    <t>（注1）平成25年度～26年度は平成22年国勢調査、平成27年度～平成30年度は平成27年度国勢調査を基に計上している。</t>
    <rPh sb="4" eb="6">
      <t>ヘイセイ</t>
    </rPh>
    <rPh sb="8" eb="10">
      <t>ネンド</t>
    </rPh>
    <rPh sb="13" eb="15">
      <t>ネンド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8">
      <t>ヘイセイ</t>
    </rPh>
    <rPh sb="30" eb="32">
      <t>ネンド</t>
    </rPh>
    <rPh sb="33" eb="35">
      <t>ヘイセイ</t>
    </rPh>
    <rPh sb="37" eb="39">
      <t>ネンド</t>
    </rPh>
    <rPh sb="40" eb="42">
      <t>ヘイセイ</t>
    </rPh>
    <rPh sb="44" eb="46">
      <t>ネンド</t>
    </rPh>
    <rPh sb="46" eb="48">
      <t>コクセイ</t>
    </rPh>
    <rPh sb="48" eb="50">
      <t>チョウサ</t>
    </rPh>
    <rPh sb="51" eb="52">
      <t>モト</t>
    </rPh>
    <rPh sb="53" eb="55">
      <t>ケイジョウ</t>
    </rPh>
    <phoneticPr fontId="9"/>
  </si>
  <si>
    <t>(平成30年度決算ﾍﾞｰｽ）</t>
    <phoneticPr fontId="15"/>
  </si>
  <si>
    <t>30年度</t>
    <phoneticPr fontId="15"/>
  </si>
  <si>
    <t>京都市</t>
    <rPh sb="0" eb="3">
      <t>キョウトシ</t>
    </rPh>
    <phoneticPr fontId="7"/>
  </si>
  <si>
    <t>水道事業</t>
    <rPh sb="0" eb="2">
      <t>スイドウ</t>
    </rPh>
    <rPh sb="2" eb="4">
      <t>ジギョウ</t>
    </rPh>
    <phoneticPr fontId="7"/>
  </si>
  <si>
    <t>公共下水道事業</t>
    <rPh sb="0" eb="2">
      <t>コウキョウ</t>
    </rPh>
    <rPh sb="2" eb="5">
      <t>ゲスイドウ</t>
    </rPh>
    <rPh sb="5" eb="7">
      <t>ジギョウ</t>
    </rPh>
    <phoneticPr fontId="7"/>
  </si>
  <si>
    <t>自動車運送事業</t>
    <rPh sb="0" eb="3">
      <t>ジドウシャ</t>
    </rPh>
    <rPh sb="3" eb="5">
      <t>ウンソウ</t>
    </rPh>
    <rPh sb="5" eb="7">
      <t>ジギョウ</t>
    </rPh>
    <phoneticPr fontId="7"/>
  </si>
  <si>
    <t>高速鉄道事業</t>
    <rPh sb="0" eb="2">
      <t>コウソク</t>
    </rPh>
    <rPh sb="2" eb="4">
      <t>テツドウ</t>
    </rPh>
    <rPh sb="4" eb="6">
      <t>ジギョウ</t>
    </rPh>
    <phoneticPr fontId="7"/>
  </si>
  <si>
    <t>中央卸売市場第一市場事業</t>
    <rPh sb="0" eb="2">
      <t>チュウオウ</t>
    </rPh>
    <rPh sb="2" eb="4">
      <t>オロシウリ</t>
    </rPh>
    <rPh sb="4" eb="6">
      <t>イチバ</t>
    </rPh>
    <rPh sb="6" eb="8">
      <t>ダイイチ</t>
    </rPh>
    <rPh sb="8" eb="10">
      <t>イチバ</t>
    </rPh>
    <rPh sb="10" eb="12">
      <t>ジギョウ</t>
    </rPh>
    <phoneticPr fontId="7"/>
  </si>
  <si>
    <t>中央卸売市場二市場・と畜場事業</t>
    <rPh sb="0" eb="2">
      <t>チュウオウ</t>
    </rPh>
    <rPh sb="2" eb="4">
      <t>オロシウリ</t>
    </rPh>
    <rPh sb="4" eb="6">
      <t>イチバ</t>
    </rPh>
    <rPh sb="6" eb="7">
      <t>ニ</t>
    </rPh>
    <rPh sb="7" eb="9">
      <t>イチバ</t>
    </rPh>
    <rPh sb="11" eb="12">
      <t>チク</t>
    </rPh>
    <rPh sb="12" eb="13">
      <t>バ</t>
    </rPh>
    <rPh sb="13" eb="15">
      <t>ジギョウ</t>
    </rPh>
    <phoneticPr fontId="7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</si>
  <si>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8"/>
  </si>
  <si>
    <t>駐車場事業</t>
    <rPh sb="0" eb="3">
      <t>チュウシャジョウ</t>
    </rPh>
    <rPh sb="3" eb="5">
      <t>ジギョウ</t>
    </rPh>
    <phoneticPr fontId="18"/>
  </si>
  <si>
    <t>京都市</t>
    <rPh sb="0" eb="3">
      <t>キョウトシ</t>
    </rPh>
    <phoneticPr fontId="15"/>
  </si>
  <si>
    <t>京都市土地開発公社</t>
    <rPh sb="0" eb="3">
      <t>キョウトシ</t>
    </rPh>
    <rPh sb="3" eb="5">
      <t>トチ</t>
    </rPh>
    <rPh sb="5" eb="7">
      <t>カイハツ</t>
    </rPh>
    <rPh sb="7" eb="9">
      <t>コウシャ</t>
    </rPh>
    <phoneticPr fontId="18"/>
  </si>
  <si>
    <t>京都市住宅供給公社</t>
    <rPh sb="0" eb="3">
      <t>キョウトシ</t>
    </rPh>
    <rPh sb="3" eb="5">
      <t>ジュウタク</t>
    </rPh>
    <rPh sb="5" eb="7">
      <t>キョウキュウ</t>
    </rPh>
    <rPh sb="7" eb="9">
      <t>コウシャ</t>
    </rPh>
    <phoneticPr fontId="18"/>
  </si>
  <si>
    <t>株式会社京都産業振興センター</t>
    <rPh sb="0" eb="2">
      <t>カブシキ</t>
    </rPh>
    <rPh sb="2" eb="4">
      <t>カイシャ</t>
    </rPh>
    <rPh sb="4" eb="6">
      <t>キョウト</t>
    </rPh>
    <rPh sb="6" eb="8">
      <t>サンギョウ</t>
    </rPh>
    <rPh sb="8" eb="10">
      <t>シンコウ</t>
    </rPh>
    <phoneticPr fontId="18"/>
  </si>
  <si>
    <t>京都御池地下街株式会社</t>
    <rPh sb="0" eb="1">
      <t>キョウ</t>
    </rPh>
    <rPh sb="1" eb="2">
      <t>ト</t>
    </rPh>
    <rPh sb="2" eb="4">
      <t>オイケ</t>
    </rPh>
    <rPh sb="4" eb="7">
      <t>チカガイ</t>
    </rPh>
    <rPh sb="7" eb="9">
      <t>カブシキ</t>
    </rPh>
    <rPh sb="9" eb="11">
      <t>カイシャ</t>
    </rPh>
    <phoneticPr fontId="18"/>
  </si>
  <si>
    <t>京都地下鉄整備株式会社</t>
    <rPh sb="0" eb="2">
      <t>キョウト</t>
    </rPh>
    <rPh sb="2" eb="5">
      <t>チカテツ</t>
    </rPh>
    <rPh sb="5" eb="7">
      <t>セイビ</t>
    </rPh>
    <rPh sb="7" eb="9">
      <t>カブシキ</t>
    </rPh>
    <rPh sb="9" eb="11">
      <t>カイシャ</t>
    </rPh>
    <phoneticPr fontId="18"/>
  </si>
  <si>
    <t>(平成30年度決算額）</t>
    <phoneticPr fontId="7"/>
  </si>
  <si>
    <t>30年度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</si>
</sst>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5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b/>
      <sz val="11"/>
      <name val="ＭＳ Ｐゴシック"/>
      <family val="1"/>
      <charset val="128"/>
    </font>
    <font>
      <sz val="6"/>
      <name val="明朝"/>
      <family val="1"/>
      <charset val="128"/>
    </font>
    <font>
      <b/>
      <sz val="12"/>
      <name val="ＭＳ Ｐゴシック"/>
      <family val="1"/>
      <charset val="128"/>
    </font>
    <font>
      <sz val="11"/>
      <name val="メイリオ"/>
      <family val="1"/>
      <charset val="128"/>
    </font>
    <font>
      <sz val="11"/>
      <name val="明朝"/>
      <family val="1"/>
    </font>
    <font>
      <sz val="11"/>
      <name val="游ゴシック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383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0" fillId="0" borderId="68" xfId="0" applyNumberFormat="1" applyBorder="1" applyAlignment="1">
      <alignment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80" fontId="0" fillId="0" borderId="72" xfId="1" applyNumberFormat="1" applyFont="1" applyBorder="1" applyAlignment="1">
      <alignment vertical="center"/>
    </xf>
    <xf numFmtId="180" fontId="0" fillId="0" borderId="74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distributed" vertical="center" justifyLastLine="1"/>
    </xf>
    <xf numFmtId="179" fontId="2" fillId="0" borderId="54" xfId="1" applyNumberFormat="1" applyFill="1" applyBorder="1" applyAlignment="1">
      <alignment vertical="center"/>
    </xf>
    <xf numFmtId="179" fontId="2" fillId="0" borderId="50" xfId="1" applyNumberFormat="1" applyFill="1" applyBorder="1" applyAlignment="1">
      <alignment vertical="center"/>
    </xf>
    <xf numFmtId="179" fontId="2" fillId="0" borderId="10" xfId="1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2" fillId="0" borderId="52" xfId="1" applyNumberFormat="1" applyFill="1" applyBorder="1" applyAlignment="1">
      <alignment vertical="center"/>
    </xf>
    <xf numFmtId="179" fontId="2" fillId="0" borderId="48" xfId="1" applyNumberFormat="1" applyFill="1" applyBorder="1" applyAlignment="1">
      <alignment vertical="center"/>
    </xf>
    <xf numFmtId="179" fontId="2" fillId="0" borderId="52" xfId="1" quotePrefix="1" applyNumberFormat="1" applyFont="1" applyFill="1" applyBorder="1" applyAlignment="1">
      <alignment horizontal="right" vertical="center"/>
    </xf>
    <xf numFmtId="179" fontId="0" fillId="0" borderId="50" xfId="0" quotePrefix="1" applyNumberFormat="1" applyFill="1" applyBorder="1" applyAlignment="1">
      <alignment horizontal="right" vertical="center"/>
    </xf>
    <xf numFmtId="179" fontId="2" fillId="0" borderId="51" xfId="1" applyNumberFormat="1" applyFill="1" applyBorder="1" applyAlignment="1">
      <alignment vertical="center"/>
    </xf>
    <xf numFmtId="179" fontId="2" fillId="0" borderId="73" xfId="1" applyNumberFormat="1" applyFill="1" applyBorder="1" applyAlignment="1">
      <alignment vertical="center"/>
    </xf>
    <xf numFmtId="179" fontId="2" fillId="0" borderId="50" xfId="1" quotePrefix="1" applyNumberFormat="1" applyFont="1" applyFill="1" applyBorder="1" applyAlignment="1">
      <alignment horizontal="right" vertical="center"/>
    </xf>
    <xf numFmtId="179" fontId="2" fillId="0" borderId="3" xfId="1" applyNumberFormat="1" applyFill="1" applyBorder="1" applyAlignment="1">
      <alignment vertical="center"/>
    </xf>
    <xf numFmtId="179" fontId="2" fillId="0" borderId="3" xfId="1" quotePrefix="1" applyNumberFormat="1" applyFont="1" applyFill="1" applyBorder="1" applyAlignment="1">
      <alignment horizontal="right" vertical="center"/>
    </xf>
    <xf numFmtId="179" fontId="2" fillId="0" borderId="14" xfId="1" applyNumberFormat="1" applyFill="1" applyBorder="1" applyAlignment="1">
      <alignment vertical="center"/>
    </xf>
    <xf numFmtId="0" fontId="19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Fill="1" applyBorder="1" applyAlignment="1">
      <alignment vertical="center"/>
    </xf>
    <xf numFmtId="179" fontId="0" fillId="0" borderId="37" xfId="1" applyNumberFormat="1" applyFont="1" applyFill="1" applyBorder="1" applyAlignment="1">
      <alignment vertical="center"/>
    </xf>
    <xf numFmtId="179" fontId="0" fillId="0" borderId="28" xfId="1" applyNumberFormat="1" applyFont="1" applyFill="1" applyBorder="1" applyAlignment="1">
      <alignment vertical="center"/>
    </xf>
    <xf numFmtId="179" fontId="0" fillId="0" borderId="36" xfId="1" applyNumberFormat="1" applyFont="1" applyFill="1" applyBorder="1" applyAlignment="1">
      <alignment vertical="center"/>
    </xf>
    <xf numFmtId="179" fontId="0" fillId="0" borderId="32" xfId="1" applyNumberFormat="1" applyFont="1" applyFill="1" applyBorder="1" applyAlignment="1">
      <alignment vertical="center"/>
    </xf>
    <xf numFmtId="179" fontId="0" fillId="0" borderId="4" xfId="1" applyNumberFormat="1" applyFont="1" applyFill="1" applyBorder="1" applyAlignment="1">
      <alignment vertical="center"/>
    </xf>
    <xf numFmtId="41" fontId="0" fillId="0" borderId="65" xfId="0" applyNumberFormat="1" applyFill="1" applyBorder="1" applyAlignment="1">
      <alignment horizontal="center" vertical="center"/>
    </xf>
    <xf numFmtId="179" fontId="2" fillId="0" borderId="67" xfId="1" applyNumberFormat="1" applyFill="1" applyBorder="1" applyAlignment="1">
      <alignment horizontal="right" vertical="center"/>
    </xf>
    <xf numFmtId="179" fontId="2" fillId="0" borderId="68" xfId="1" applyNumberFormat="1" applyFill="1" applyBorder="1" applyAlignment="1">
      <alignment horizontal="right" vertical="center"/>
    </xf>
    <xf numFmtId="179" fontId="2" fillId="0" borderId="69" xfId="1" applyNumberFormat="1" applyFill="1" applyBorder="1" applyAlignment="1">
      <alignment horizontal="right" vertical="center"/>
    </xf>
    <xf numFmtId="179" fontId="2" fillId="0" borderId="65" xfId="1" applyNumberFormat="1" applyFill="1" applyBorder="1" applyAlignment="1">
      <alignment horizontal="right" vertical="center"/>
    </xf>
    <xf numFmtId="179" fontId="0" fillId="0" borderId="67" xfId="0" applyNumberFormat="1" applyFill="1" applyBorder="1" applyAlignment="1">
      <alignment vertical="center"/>
    </xf>
    <xf numFmtId="182" fontId="0" fillId="0" borderId="67" xfId="0" applyNumberFormat="1" applyFill="1" applyBorder="1" applyAlignment="1">
      <alignment vertical="center"/>
    </xf>
    <xf numFmtId="179" fontId="2" fillId="0" borderId="66" xfId="1" applyNumberFormat="1" applyFill="1" applyBorder="1" applyAlignment="1">
      <alignment vertical="center"/>
    </xf>
    <xf numFmtId="183" fontId="2" fillId="0" borderId="67" xfId="1" applyNumberFormat="1" applyFill="1" applyBorder="1" applyAlignment="1">
      <alignment vertical="center"/>
    </xf>
    <xf numFmtId="180" fontId="2" fillId="0" borderId="67" xfId="1" applyNumberFormat="1" applyFill="1" applyBorder="1" applyAlignment="1">
      <alignment vertical="center"/>
    </xf>
    <xf numFmtId="180" fontId="2" fillId="0" borderId="65" xfId="1" applyNumberFormat="1" applyFill="1" applyBorder="1" applyAlignment="1">
      <alignment vertical="center"/>
    </xf>
    <xf numFmtId="179" fontId="0" fillId="0" borderId="50" xfId="1" applyNumberFormat="1" applyFont="1" applyFill="1" applyBorder="1" applyAlignment="1">
      <alignment vertical="center"/>
    </xf>
    <xf numFmtId="41" fontId="0" fillId="0" borderId="0" xfId="0" quotePrefix="1" applyNumberFormat="1" applyFill="1" applyAlignment="1">
      <alignment horizontal="right" vertical="center"/>
    </xf>
    <xf numFmtId="0" fontId="2" fillId="0" borderId="26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quotePrefix="1" applyNumberFormat="1" applyFill="1" applyAlignment="1">
      <alignment horizontal="right" vertical="center"/>
    </xf>
    <xf numFmtId="179" fontId="20" fillId="0" borderId="50" xfId="1" quotePrefix="1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left" vertical="center"/>
    </xf>
    <xf numFmtId="41" fontId="0" fillId="0" borderId="22" xfId="0" applyNumberFormat="1" applyFill="1" applyBorder="1" applyAlignment="1">
      <alignment horizontal="center" vertical="center"/>
    </xf>
    <xf numFmtId="41" fontId="0" fillId="0" borderId="54" xfId="0" applyNumberFormat="1" applyFill="1" applyBorder="1" applyAlignment="1">
      <alignment horizontal="center" vertical="center"/>
    </xf>
    <xf numFmtId="41" fontId="0" fillId="0" borderId="59" xfId="0" applyNumberFormat="1" applyFill="1" applyBorder="1" applyAlignment="1">
      <alignment horizontal="center" vertical="center"/>
    </xf>
    <xf numFmtId="179" fontId="2" fillId="0" borderId="71" xfId="1" applyNumberFormat="1" applyFill="1" applyBorder="1" applyAlignment="1">
      <alignment horizontal="center" vertical="center"/>
    </xf>
    <xf numFmtId="179" fontId="2" fillId="0" borderId="10" xfId="1" applyNumberFormat="1" applyFill="1" applyBorder="1" applyAlignment="1">
      <alignment horizontal="center" vertical="center"/>
    </xf>
    <xf numFmtId="179" fontId="2" fillId="0" borderId="50" xfId="1" applyNumberFormat="1" applyFill="1" applyBorder="1" applyAlignment="1">
      <alignment horizontal="center" vertical="center"/>
    </xf>
    <xf numFmtId="179" fontId="21" fillId="0" borderId="50" xfId="1" applyNumberFormat="1" applyFont="1" applyFill="1" applyBorder="1" applyAlignment="1">
      <alignment horizontal="center" vertical="center"/>
    </xf>
    <xf numFmtId="179" fontId="2" fillId="0" borderId="52" xfId="1" applyNumberFormat="1" applyFill="1" applyBorder="1" applyAlignment="1">
      <alignment horizontal="center" vertical="center"/>
    </xf>
    <xf numFmtId="179" fontId="2" fillId="0" borderId="27" xfId="1" applyNumberFormat="1" applyFill="1" applyBorder="1" applyAlignment="1">
      <alignment horizontal="center" vertical="center"/>
    </xf>
    <xf numFmtId="179" fontId="2" fillId="0" borderId="31" xfId="1" applyNumberFormat="1" applyFill="1" applyBorder="1" applyAlignment="1">
      <alignment vertical="center"/>
    </xf>
    <xf numFmtId="179" fontId="2" fillId="0" borderId="26" xfId="1" applyNumberFormat="1" applyFill="1" applyBorder="1" applyAlignment="1">
      <alignment vertical="center"/>
    </xf>
    <xf numFmtId="179" fontId="2" fillId="0" borderId="62" xfId="1" applyNumberFormat="1" applyFill="1" applyBorder="1" applyAlignment="1">
      <alignment vertical="center"/>
    </xf>
    <xf numFmtId="179" fontId="22" fillId="0" borderId="14" xfId="1" applyNumberFormat="1" applyFont="1" applyFill="1" applyBorder="1" applyAlignment="1">
      <alignment vertical="center"/>
    </xf>
    <xf numFmtId="179" fontId="2" fillId="2" borderId="54" xfId="1" applyNumberFormat="1" applyFill="1" applyBorder="1" applyAlignment="1">
      <alignment vertical="center"/>
    </xf>
    <xf numFmtId="179" fontId="2" fillId="2" borderId="51" xfId="1" applyNumberFormat="1" applyFill="1" applyBorder="1" applyAlignment="1">
      <alignment vertical="center"/>
    </xf>
    <xf numFmtId="179" fontId="2" fillId="2" borderId="50" xfId="1" applyNumberFormat="1" applyFill="1" applyBorder="1" applyAlignment="1">
      <alignment vertical="center"/>
    </xf>
    <xf numFmtId="179" fontId="2" fillId="2" borderId="10" xfId="1" applyNumberFormat="1" applyFill="1" applyBorder="1" applyAlignment="1">
      <alignment vertical="center"/>
    </xf>
    <xf numFmtId="179" fontId="2" fillId="2" borderId="3" xfId="1" applyNumberFormat="1" applyFill="1" applyBorder="1" applyAlignment="1">
      <alignment vertical="center"/>
    </xf>
    <xf numFmtId="179" fontId="2" fillId="2" borderId="3" xfId="1" quotePrefix="1" applyNumberFormat="1" applyFont="1" applyFill="1" applyBorder="1" applyAlignment="1">
      <alignment horizontal="right" vertical="center"/>
    </xf>
    <xf numFmtId="179" fontId="2" fillId="2" borderId="14" xfId="1" applyNumberFormat="1" applyFill="1" applyBorder="1" applyAlignment="1">
      <alignment vertical="center"/>
    </xf>
    <xf numFmtId="179" fontId="2" fillId="2" borderId="52" xfId="1" applyNumberForma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179" fontId="2" fillId="0" borderId="37" xfId="1" applyNumberFormat="1" applyFont="1" applyFill="1" applyBorder="1" applyAlignment="1">
      <alignment vertical="center"/>
    </xf>
    <xf numFmtId="179" fontId="2" fillId="0" borderId="28" xfId="1" applyNumberFormat="1" applyFont="1" applyFill="1" applyBorder="1" applyAlignment="1">
      <alignment vertical="center"/>
    </xf>
    <xf numFmtId="179" fontId="2" fillId="0" borderId="36" xfId="1" applyNumberFormat="1" applyFont="1" applyFill="1" applyBorder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0" fillId="0" borderId="60" xfId="0" applyNumberFormat="1" applyFill="1" applyBorder="1" applyAlignment="1">
      <alignment horizontal="center" vertical="center"/>
    </xf>
    <xf numFmtId="180" fontId="22" fillId="0" borderId="65" xfId="1" applyNumberFormat="1" applyFont="1" applyFill="1" applyBorder="1" applyAlignment="1">
      <alignment vertical="center"/>
    </xf>
    <xf numFmtId="179" fontId="2" fillId="0" borderId="47" xfId="1" applyNumberFormat="1" applyFill="1" applyBorder="1" applyAlignment="1">
      <alignment vertical="center"/>
    </xf>
    <xf numFmtId="179" fontId="2" fillId="0" borderId="5" xfId="1" applyNumberFormat="1" applyFill="1" applyBorder="1" applyAlignment="1">
      <alignment vertical="center"/>
    </xf>
    <xf numFmtId="179" fontId="2" fillId="0" borderId="8" xfId="1" applyNumberFormat="1" applyFill="1" applyBorder="1" applyAlignment="1">
      <alignment vertical="center"/>
    </xf>
    <xf numFmtId="179" fontId="0" fillId="0" borderId="7" xfId="0" quotePrefix="1" applyNumberFormat="1" applyFill="1" applyBorder="1" applyAlignment="1">
      <alignment horizontal="right" vertical="center"/>
    </xf>
    <xf numFmtId="179" fontId="2" fillId="0" borderId="27" xfId="1" quotePrefix="1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centerContinuous" vertical="center"/>
    </xf>
    <xf numFmtId="41" fontId="3" fillId="0" borderId="4" xfId="0" applyNumberFormat="1" applyFont="1" applyFill="1" applyBorder="1" applyAlignment="1">
      <alignment horizontal="distributed" vertical="center" justifyLastLine="1"/>
    </xf>
    <xf numFmtId="0" fontId="3" fillId="0" borderId="0" xfId="0" applyNumberFormat="1" applyFont="1" applyFill="1" applyBorder="1" applyAlignment="1">
      <alignment horizontal="distributed" vertical="center"/>
    </xf>
    <xf numFmtId="41" fontId="5" fillId="0" borderId="4" xfId="0" applyNumberFormat="1" applyFont="1" applyFill="1" applyBorder="1" applyAlignment="1">
      <alignment horizontal="left" vertical="center"/>
    </xf>
    <xf numFmtId="41" fontId="0" fillId="0" borderId="1" xfId="0" applyNumberFormat="1" applyFill="1" applyBorder="1" applyAlignment="1">
      <alignment horizontal="centerContinuous" vertical="center"/>
    </xf>
    <xf numFmtId="41" fontId="0" fillId="0" borderId="2" xfId="0" applyNumberFormat="1" applyFill="1" applyBorder="1" applyAlignment="1">
      <alignment horizontal="centerContinuous" vertical="center"/>
    </xf>
    <xf numFmtId="41" fontId="0" fillId="0" borderId="3" xfId="0" applyNumberFormat="1" applyFill="1" applyBorder="1" applyAlignment="1">
      <alignment horizontal="centerContinuous" vertical="center"/>
    </xf>
    <xf numFmtId="41" fontId="0" fillId="0" borderId="4" xfId="0" applyNumberFormat="1" applyFill="1" applyBorder="1" applyAlignment="1">
      <alignment horizontal="centerContinuous" vertical="center"/>
    </xf>
    <xf numFmtId="41" fontId="2" fillId="0" borderId="62" xfId="0" applyNumberFormat="1" applyFont="1" applyFill="1" applyBorder="1" applyAlignment="1">
      <alignment vertical="center"/>
    </xf>
    <xf numFmtId="0" fontId="0" fillId="0" borderId="63" xfId="0" applyFill="1" applyBorder="1" applyAlignment="1">
      <alignment horizontal="distributed" vertical="center"/>
    </xf>
    <xf numFmtId="41" fontId="0" fillId="0" borderId="14" xfId="0" applyNumberFormat="1" applyFill="1" applyBorder="1" applyAlignment="1">
      <alignment horizontal="left" vertical="center"/>
    </xf>
    <xf numFmtId="41" fontId="0" fillId="0" borderId="6" xfId="0" applyNumberFormat="1" applyFill="1" applyBorder="1" applyAlignment="1">
      <alignment horizontal="left" vertical="center"/>
    </xf>
    <xf numFmtId="41" fontId="0" fillId="0" borderId="3" xfId="0" applyNumberFormat="1" applyFill="1" applyBorder="1" applyAlignment="1">
      <alignment horizontal="left" vertical="center"/>
    </xf>
    <xf numFmtId="41" fontId="0" fillId="0" borderId="4" xfId="0" applyNumberFormat="1" applyFill="1" applyBorder="1" applyAlignment="1">
      <alignment horizontal="left" vertical="center"/>
    </xf>
    <xf numFmtId="41" fontId="0" fillId="0" borderId="3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41" fontId="0" fillId="0" borderId="6" xfId="0" quotePrefix="1" applyNumberFormat="1" applyFill="1" applyBorder="1" applyAlignment="1">
      <alignment horizontal="right" vertical="center"/>
    </xf>
    <xf numFmtId="41" fontId="0" fillId="0" borderId="28" xfId="0" quotePrefix="1" applyNumberFormat="1" applyFill="1" applyBorder="1" applyAlignment="1">
      <alignment horizontal="right" vertical="center"/>
    </xf>
    <xf numFmtId="41" fontId="0" fillId="0" borderId="4" xfId="0" quotePrefix="1" applyNumberFormat="1" applyFill="1" applyBorder="1" applyAlignment="1">
      <alignment horizontal="right" vertical="center"/>
    </xf>
    <xf numFmtId="41" fontId="0" fillId="0" borderId="5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left"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5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9" fontId="2" fillId="0" borderId="51" xfId="1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5" xfId="1" applyNumberFormat="1" applyFont="1" applyBorder="1" applyAlignment="1">
      <alignment vertical="center" textRotation="255"/>
    </xf>
    <xf numFmtId="181" fontId="9" fillId="0" borderId="76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47" xfId="1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0" fontId="12" fillId="0" borderId="76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179" fontId="2" fillId="0" borderId="68" xfId="1" applyNumberFormat="1" applyFill="1" applyBorder="1" applyAlignment="1">
      <alignment vertical="center"/>
    </xf>
    <xf numFmtId="179" fontId="2" fillId="0" borderId="66" xfId="1" applyNumberFormat="1" applyFill="1" applyBorder="1" applyAlignment="1">
      <alignment vertical="center"/>
    </xf>
    <xf numFmtId="0" fontId="12" fillId="0" borderId="76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41" fontId="16" fillId="0" borderId="27" xfId="0" applyNumberFormat="1" applyFont="1" applyFill="1" applyBorder="1" applyAlignment="1">
      <alignment horizontal="right" vertical="center"/>
    </xf>
    <xf numFmtId="41" fontId="16" fillId="0" borderId="25" xfId="0" applyNumberFormat="1" applyFont="1" applyFill="1" applyBorder="1" applyAlignment="1">
      <alignment horizontal="right" vertical="center"/>
    </xf>
    <xf numFmtId="0" fontId="0" fillId="0" borderId="75" xfId="0" applyNumberFormat="1" applyFill="1" applyBorder="1" applyAlignment="1">
      <alignment horizontal="center" vertical="center" textRotation="255"/>
    </xf>
    <xf numFmtId="0" fontId="0" fillId="0" borderId="76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0" fontId="0" fillId="0" borderId="75" xfId="0" applyFill="1" applyBorder="1" applyAlignment="1">
      <alignment horizontal="center" vertical="center" textRotation="255"/>
    </xf>
    <xf numFmtId="41" fontId="0" fillId="0" borderId="14" xfId="0" applyNumberFormat="1" applyFill="1" applyBorder="1" applyAlignment="1">
      <alignment horizontal="center" vertical="center"/>
    </xf>
    <xf numFmtId="41" fontId="0" fillId="0" borderId="70" xfId="0" applyNumberForma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379758</xdr:colOff>
      <xdr:row>31</xdr:row>
      <xdr:rowOff>132522</xdr:rowOff>
    </xdr:from>
    <xdr:ext cx="385555" cy="28326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DBC0DF-0026-4181-8BBA-9E8EA2A935FA}"/>
            </a:ext>
          </a:extLst>
        </xdr:cNvPr>
        <xdr:cNvSpPr txBox="1"/>
      </xdr:nvSpPr>
      <xdr:spPr>
        <a:xfrm>
          <a:off x="9647997" y="6501848"/>
          <a:ext cx="385555" cy="28326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100"/>
            <a:t>元年度末で廃止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F18" sqref="F18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31" t="s">
        <v>0</v>
      </c>
      <c r="B1" s="331"/>
      <c r="C1" s="331"/>
      <c r="D1" s="331"/>
      <c r="E1" s="76" t="s">
        <v>285</v>
      </c>
      <c r="F1" s="2"/>
      <c r="AA1" s="330" t="s">
        <v>105</v>
      </c>
      <c r="AB1" s="330"/>
    </row>
    <row r="2" spans="1:38">
      <c r="AA2" s="318" t="s">
        <v>106</v>
      </c>
      <c r="AB2" s="318"/>
      <c r="AC2" s="321" t="s">
        <v>107</v>
      </c>
      <c r="AD2" s="319" t="s">
        <v>108</v>
      </c>
      <c r="AE2" s="328"/>
      <c r="AF2" s="329"/>
      <c r="AG2" s="318" t="s">
        <v>109</v>
      </c>
      <c r="AH2" s="318" t="s">
        <v>110</v>
      </c>
      <c r="AI2" s="318" t="s">
        <v>111</v>
      </c>
      <c r="AJ2" s="318" t="s">
        <v>112</v>
      </c>
      <c r="AK2" s="318" t="s">
        <v>113</v>
      </c>
    </row>
    <row r="3" spans="1:38" ht="14.25">
      <c r="A3" s="22" t="s">
        <v>104</v>
      </c>
      <c r="AA3" s="318"/>
      <c r="AB3" s="318"/>
      <c r="AC3" s="323"/>
      <c r="AD3" s="146"/>
      <c r="AE3" s="145" t="s">
        <v>126</v>
      </c>
      <c r="AF3" s="145" t="s">
        <v>127</v>
      </c>
      <c r="AG3" s="318"/>
      <c r="AH3" s="318"/>
      <c r="AI3" s="318"/>
      <c r="AJ3" s="318"/>
      <c r="AK3" s="318"/>
    </row>
    <row r="4" spans="1:38">
      <c r="AA4" s="321" t="str">
        <f>E1</f>
        <v>京都市</v>
      </c>
      <c r="AB4" s="147" t="s">
        <v>114</v>
      </c>
      <c r="AC4" s="148">
        <f>F22</f>
        <v>786544</v>
      </c>
      <c r="AD4" s="148">
        <f>F9</f>
        <v>298751</v>
      </c>
      <c r="AE4" s="148">
        <f>F10</f>
        <v>142936</v>
      </c>
      <c r="AF4" s="148">
        <f>F13</f>
        <v>109423</v>
      </c>
      <c r="AG4" s="148">
        <f>F14</f>
        <v>3458</v>
      </c>
      <c r="AH4" s="148">
        <f>F15</f>
        <v>56321</v>
      </c>
      <c r="AI4" s="148">
        <f>F17</f>
        <v>157287</v>
      </c>
      <c r="AJ4" s="148">
        <f>F20</f>
        <v>83330</v>
      </c>
      <c r="AK4" s="148">
        <f>F21</f>
        <v>116948</v>
      </c>
      <c r="AL4" s="149"/>
    </row>
    <row r="5" spans="1:38">
      <c r="A5" s="21" t="s">
        <v>276</v>
      </c>
      <c r="AA5" s="322"/>
      <c r="AB5" s="147" t="s">
        <v>115</v>
      </c>
      <c r="AC5" s="150"/>
      <c r="AD5" s="150">
        <f>G9</f>
        <v>37.982744766980616</v>
      </c>
      <c r="AE5" s="150">
        <f>G10</f>
        <v>18.172664212046623</v>
      </c>
      <c r="AF5" s="150">
        <f>G13</f>
        <v>13.91187269879371</v>
      </c>
      <c r="AG5" s="150">
        <f>G14</f>
        <v>0.43964482597286358</v>
      </c>
      <c r="AH5" s="150">
        <f>G15</f>
        <v>7.1605657153318818</v>
      </c>
      <c r="AI5" s="150">
        <f>G17</f>
        <v>19.997228381374725</v>
      </c>
      <c r="AJ5" s="150">
        <f>G20</f>
        <v>10.594448625887425</v>
      </c>
      <c r="AK5" s="150">
        <f>G21</f>
        <v>14.868589678390528</v>
      </c>
    </row>
    <row r="6" spans="1:38" ht="14.25">
      <c r="A6" s="3"/>
      <c r="G6" s="335" t="s">
        <v>128</v>
      </c>
      <c r="H6" s="336"/>
      <c r="I6" s="336"/>
      <c r="AA6" s="323"/>
      <c r="AB6" s="147" t="s">
        <v>116</v>
      </c>
      <c r="AC6" s="150">
        <f>I22</f>
        <v>-1.361177228937116</v>
      </c>
      <c r="AD6" s="150">
        <f>I9</f>
        <v>-0.43923230990206008</v>
      </c>
      <c r="AE6" s="150">
        <f>I10</f>
        <v>-3.0659785564605246</v>
      </c>
      <c r="AF6" s="150">
        <f>I13</f>
        <v>2.3371740675619979</v>
      </c>
      <c r="AG6" s="150">
        <f>I14</f>
        <v>3.0086386654751163</v>
      </c>
      <c r="AH6" s="150">
        <f>I15</f>
        <v>-10.28545031699003</v>
      </c>
      <c r="AI6" s="150">
        <f>I17</f>
        <v>1.0452267763073397</v>
      </c>
      <c r="AJ6" s="150">
        <f>I20</f>
        <v>-12.483196101495542</v>
      </c>
      <c r="AK6" s="150">
        <f>I21</f>
        <v>5.8218868197694507</v>
      </c>
    </row>
    <row r="7" spans="1:38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332" t="s">
        <v>80</v>
      </c>
      <c r="B9" s="332" t="s">
        <v>81</v>
      </c>
      <c r="C9" s="47" t="s">
        <v>3</v>
      </c>
      <c r="D9" s="48"/>
      <c r="E9" s="49"/>
      <c r="F9" s="235">
        <v>298751</v>
      </c>
      <c r="G9" s="77">
        <f t="shared" ref="G9:G22" si="0">F9/$F$22*100</f>
        <v>37.982744766980616</v>
      </c>
      <c r="H9" s="78">
        <v>300069</v>
      </c>
      <c r="I9" s="79">
        <f t="shared" ref="I9:I21" si="1">(F9/H9-1)*100</f>
        <v>-0.43923230990206008</v>
      </c>
      <c r="AA9" s="325" t="s">
        <v>105</v>
      </c>
      <c r="AB9" s="326"/>
      <c r="AC9" s="327" t="s">
        <v>117</v>
      </c>
    </row>
    <row r="10" spans="1:38" ht="18" customHeight="1">
      <c r="A10" s="333"/>
      <c r="B10" s="333"/>
      <c r="C10" s="8"/>
      <c r="D10" s="50" t="s">
        <v>22</v>
      </c>
      <c r="E10" s="30"/>
      <c r="F10" s="236">
        <v>142936</v>
      </c>
      <c r="G10" s="80">
        <f t="shared" si="0"/>
        <v>18.172664212046623</v>
      </c>
      <c r="H10" s="81">
        <v>147457</v>
      </c>
      <c r="I10" s="82">
        <f t="shared" si="1"/>
        <v>-3.0659785564605246</v>
      </c>
      <c r="AA10" s="318" t="s">
        <v>106</v>
      </c>
      <c r="AB10" s="318"/>
      <c r="AC10" s="327"/>
      <c r="AD10" s="319" t="s">
        <v>118</v>
      </c>
      <c r="AE10" s="328"/>
      <c r="AF10" s="329"/>
      <c r="AG10" s="319" t="s">
        <v>119</v>
      </c>
      <c r="AH10" s="324"/>
      <c r="AI10" s="320"/>
      <c r="AJ10" s="319" t="s">
        <v>120</v>
      </c>
      <c r="AK10" s="320"/>
    </row>
    <row r="11" spans="1:38" ht="18" customHeight="1">
      <c r="A11" s="333"/>
      <c r="B11" s="333"/>
      <c r="C11" s="34"/>
      <c r="D11" s="35"/>
      <c r="E11" s="33" t="s">
        <v>23</v>
      </c>
      <c r="F11" s="237">
        <v>113667</v>
      </c>
      <c r="G11" s="83">
        <f t="shared" si="0"/>
        <v>14.451448361439411</v>
      </c>
      <c r="H11" s="84">
        <v>111138</v>
      </c>
      <c r="I11" s="85">
        <f t="shared" si="1"/>
        <v>2.2755493170652619</v>
      </c>
      <c r="AA11" s="318"/>
      <c r="AB11" s="318"/>
      <c r="AC11" s="325"/>
      <c r="AD11" s="146"/>
      <c r="AE11" s="145" t="s">
        <v>121</v>
      </c>
      <c r="AF11" s="145" t="s">
        <v>122</v>
      </c>
      <c r="AG11" s="146"/>
      <c r="AH11" s="145" t="s">
        <v>123</v>
      </c>
      <c r="AI11" s="145" t="s">
        <v>124</v>
      </c>
      <c r="AJ11" s="146"/>
      <c r="AK11" s="151" t="s">
        <v>125</v>
      </c>
    </row>
    <row r="12" spans="1:38" ht="18" customHeight="1">
      <c r="A12" s="333"/>
      <c r="B12" s="333"/>
      <c r="C12" s="34"/>
      <c r="D12" s="36"/>
      <c r="E12" s="33" t="s">
        <v>24</v>
      </c>
      <c r="F12" s="237">
        <v>20345</v>
      </c>
      <c r="G12" s="83">
        <f>F12/$F$22*100</f>
        <v>2.5866321528102687</v>
      </c>
      <c r="H12" s="84">
        <v>27808</v>
      </c>
      <c r="I12" s="85">
        <f t="shared" si="1"/>
        <v>-26.837600690448792</v>
      </c>
      <c r="AA12" s="321" t="str">
        <f>E1</f>
        <v>京都市</v>
      </c>
      <c r="AB12" s="147" t="s">
        <v>114</v>
      </c>
      <c r="AC12" s="148">
        <f>F40</f>
        <v>786544</v>
      </c>
      <c r="AD12" s="148">
        <f>F23</f>
        <v>477743</v>
      </c>
      <c r="AE12" s="148">
        <f>F24</f>
        <v>168084</v>
      </c>
      <c r="AF12" s="148">
        <f>F26</f>
        <v>91862</v>
      </c>
      <c r="AG12" s="148">
        <f>F27</f>
        <v>231326</v>
      </c>
      <c r="AH12" s="148">
        <f>F28</f>
        <v>62393</v>
      </c>
      <c r="AI12" s="148">
        <f>F32</f>
        <v>4763</v>
      </c>
      <c r="AJ12" s="148">
        <f>F34</f>
        <v>77475</v>
      </c>
      <c r="AK12" s="148">
        <f>F35</f>
        <v>76916</v>
      </c>
      <c r="AL12" s="152"/>
    </row>
    <row r="13" spans="1:38" ht="18" customHeight="1">
      <c r="A13" s="333"/>
      <c r="B13" s="333"/>
      <c r="C13" s="11"/>
      <c r="D13" s="31" t="s">
        <v>25</v>
      </c>
      <c r="E13" s="32"/>
      <c r="F13" s="238">
        <v>109423</v>
      </c>
      <c r="G13" s="86">
        <f t="shared" si="0"/>
        <v>13.91187269879371</v>
      </c>
      <c r="H13" s="87">
        <v>106924</v>
      </c>
      <c r="I13" s="88">
        <f t="shared" si="1"/>
        <v>2.3371740675619979</v>
      </c>
      <c r="AA13" s="322"/>
      <c r="AB13" s="147" t="s">
        <v>115</v>
      </c>
      <c r="AC13" s="150"/>
      <c r="AD13" s="150">
        <f>G23</f>
        <v>60.739513619072802</v>
      </c>
      <c r="AE13" s="150">
        <f>G24</f>
        <v>21.369942431701215</v>
      </c>
      <c r="AF13" s="150">
        <f>G26</f>
        <v>11.679194043817002</v>
      </c>
      <c r="AG13" s="150">
        <f>G27</f>
        <v>29.410433491324074</v>
      </c>
      <c r="AH13" s="150">
        <f>G28</f>
        <v>7.9325504993999072</v>
      </c>
      <c r="AI13" s="150">
        <f>G32</f>
        <v>0.60556052808234506</v>
      </c>
      <c r="AJ13" s="150">
        <f>G34</f>
        <v>9.8500528896031234</v>
      </c>
      <c r="AK13" s="150">
        <f>G35</f>
        <v>9.7789824854045033</v>
      </c>
    </row>
    <row r="14" spans="1:38" ht="18" customHeight="1">
      <c r="A14" s="333"/>
      <c r="B14" s="333"/>
      <c r="C14" s="52" t="s">
        <v>4</v>
      </c>
      <c r="D14" s="53"/>
      <c r="E14" s="54"/>
      <c r="F14" s="237">
        <v>3458</v>
      </c>
      <c r="G14" s="83">
        <f t="shared" si="0"/>
        <v>0.43964482597286358</v>
      </c>
      <c r="H14" s="84">
        <v>3357</v>
      </c>
      <c r="I14" s="85">
        <f t="shared" si="1"/>
        <v>3.0086386654751163</v>
      </c>
      <c r="AA14" s="323"/>
      <c r="AB14" s="147" t="s">
        <v>116</v>
      </c>
      <c r="AC14" s="150">
        <f>I40</f>
        <v>-1.361177228937116</v>
      </c>
      <c r="AD14" s="150">
        <f>I23</f>
        <v>0.25349659521336498</v>
      </c>
      <c r="AE14" s="150">
        <f>I24</f>
        <v>-0.15741109243297968</v>
      </c>
      <c r="AF14" s="150">
        <f>I26</f>
        <v>2.3737351223643843</v>
      </c>
      <c r="AG14" s="150">
        <f>I27</f>
        <v>-0.76658101435784776</v>
      </c>
      <c r="AH14" s="150">
        <f>I28</f>
        <v>-0.84860234875331342</v>
      </c>
      <c r="AI14" s="150">
        <f>I32</f>
        <v>-35.955358343418041</v>
      </c>
      <c r="AJ14" s="150">
        <f>I34</f>
        <v>-11.709401709401712</v>
      </c>
      <c r="AK14" s="150">
        <f>I35</f>
        <v>-11.537930717210287</v>
      </c>
    </row>
    <row r="15" spans="1:38" ht="18" customHeight="1">
      <c r="A15" s="333"/>
      <c r="B15" s="333"/>
      <c r="C15" s="52" t="s">
        <v>5</v>
      </c>
      <c r="D15" s="53"/>
      <c r="E15" s="54"/>
      <c r="F15" s="237">
        <v>56321</v>
      </c>
      <c r="G15" s="83">
        <f t="shared" si="0"/>
        <v>7.1605657153318818</v>
      </c>
      <c r="H15" s="84">
        <v>62778</v>
      </c>
      <c r="I15" s="85">
        <f t="shared" si="1"/>
        <v>-10.28545031699003</v>
      </c>
    </row>
    <row r="16" spans="1:38" ht="18" customHeight="1">
      <c r="A16" s="333"/>
      <c r="B16" s="333"/>
      <c r="C16" s="52" t="s">
        <v>26</v>
      </c>
      <c r="D16" s="53"/>
      <c r="E16" s="54"/>
      <c r="F16" s="237">
        <f>16479+5547</f>
        <v>22026</v>
      </c>
      <c r="G16" s="83">
        <f t="shared" si="0"/>
        <v>2.8003519192823285</v>
      </c>
      <c r="H16" s="84">
        <v>21572</v>
      </c>
      <c r="I16" s="85">
        <f t="shared" si="1"/>
        <v>2.1045800111255231</v>
      </c>
    </row>
    <row r="17" spans="1:9" ht="18" customHeight="1">
      <c r="A17" s="333"/>
      <c r="B17" s="333"/>
      <c r="C17" s="52" t="s">
        <v>6</v>
      </c>
      <c r="D17" s="53"/>
      <c r="E17" s="54"/>
      <c r="F17" s="237">
        <v>157287</v>
      </c>
      <c r="G17" s="83">
        <f t="shared" si="0"/>
        <v>19.997228381374725</v>
      </c>
      <c r="H17" s="84">
        <v>155660</v>
      </c>
      <c r="I17" s="85">
        <f t="shared" si="1"/>
        <v>1.0452267763073397</v>
      </c>
    </row>
    <row r="18" spans="1:9" ht="18" customHeight="1">
      <c r="A18" s="333"/>
      <c r="B18" s="333"/>
      <c r="C18" s="52" t="s">
        <v>27</v>
      </c>
      <c r="D18" s="53"/>
      <c r="E18" s="54"/>
      <c r="F18" s="237">
        <v>43219</v>
      </c>
      <c r="G18" s="83">
        <f t="shared" si="0"/>
        <v>5.4947974938464981</v>
      </c>
      <c r="H18" s="84">
        <v>41133</v>
      </c>
      <c r="I18" s="85">
        <f t="shared" si="1"/>
        <v>5.0713539007609443</v>
      </c>
    </row>
    <row r="19" spans="1:9" ht="18" customHeight="1">
      <c r="A19" s="333"/>
      <c r="B19" s="333"/>
      <c r="C19" s="52" t="s">
        <v>28</v>
      </c>
      <c r="D19" s="53"/>
      <c r="E19" s="54"/>
      <c r="F19" s="237">
        <v>5204</v>
      </c>
      <c r="G19" s="83">
        <f t="shared" si="0"/>
        <v>0.66162859293313536</v>
      </c>
      <c r="H19" s="84">
        <v>7099</v>
      </c>
      <c r="I19" s="85">
        <f t="shared" si="1"/>
        <v>-26.693900549373151</v>
      </c>
    </row>
    <row r="20" spans="1:9" ht="18" customHeight="1">
      <c r="A20" s="333"/>
      <c r="B20" s="333"/>
      <c r="C20" s="52" t="s">
        <v>7</v>
      </c>
      <c r="D20" s="53"/>
      <c r="E20" s="54"/>
      <c r="F20" s="237">
        <v>83330</v>
      </c>
      <c r="G20" s="83">
        <f t="shared" si="0"/>
        <v>10.594448625887425</v>
      </c>
      <c r="H20" s="84">
        <v>95216</v>
      </c>
      <c r="I20" s="85">
        <f t="shared" si="1"/>
        <v>-12.483196101495542</v>
      </c>
    </row>
    <row r="21" spans="1:9" ht="18" customHeight="1">
      <c r="A21" s="333"/>
      <c r="B21" s="333"/>
      <c r="C21" s="57" t="s">
        <v>8</v>
      </c>
      <c r="D21" s="58"/>
      <c r="E21" s="56"/>
      <c r="F21" s="239">
        <f>786544-SUM(F9,F14:F20)</f>
        <v>116948</v>
      </c>
      <c r="G21" s="89">
        <f t="shared" si="0"/>
        <v>14.868589678390528</v>
      </c>
      <c r="H21" s="90">
        <v>110514</v>
      </c>
      <c r="I21" s="91">
        <f t="shared" si="1"/>
        <v>5.8218868197694507</v>
      </c>
    </row>
    <row r="22" spans="1:9" ht="18" customHeight="1">
      <c r="A22" s="333"/>
      <c r="B22" s="334"/>
      <c r="C22" s="59" t="s">
        <v>9</v>
      </c>
      <c r="D22" s="37"/>
      <c r="E22" s="60"/>
      <c r="F22" s="240">
        <f>SUM(F9,F14:F21)</f>
        <v>786544</v>
      </c>
      <c r="G22" s="93">
        <f t="shared" si="0"/>
        <v>100</v>
      </c>
      <c r="H22" s="92">
        <f>SUM(H9,H14:H21)</f>
        <v>797398</v>
      </c>
      <c r="I22" s="207">
        <f t="shared" ref="I22:I40" si="2">(F22/H22-1)*100</f>
        <v>-1.361177228937116</v>
      </c>
    </row>
    <row r="23" spans="1:9" ht="18" customHeight="1">
      <c r="A23" s="333"/>
      <c r="B23" s="332" t="s">
        <v>82</v>
      </c>
      <c r="C23" s="4" t="s">
        <v>10</v>
      </c>
      <c r="D23" s="5"/>
      <c r="E23" s="23"/>
      <c r="F23" s="235">
        <v>477743</v>
      </c>
      <c r="G23" s="77">
        <f t="shared" ref="G23:G37" si="3">F23/$F$40*100</f>
        <v>60.739513619072802</v>
      </c>
      <c r="H23" s="78">
        <v>476535</v>
      </c>
      <c r="I23" s="94">
        <f t="shared" si="2"/>
        <v>0.25349659521336498</v>
      </c>
    </row>
    <row r="24" spans="1:9" ht="18" customHeight="1">
      <c r="A24" s="333"/>
      <c r="B24" s="333"/>
      <c r="C24" s="8"/>
      <c r="D24" s="10" t="s">
        <v>11</v>
      </c>
      <c r="E24" s="38"/>
      <c r="F24" s="237">
        <v>168084</v>
      </c>
      <c r="G24" s="83">
        <f t="shared" si="3"/>
        <v>21.369942431701215</v>
      </c>
      <c r="H24" s="84">
        <v>168349</v>
      </c>
      <c r="I24" s="85">
        <f t="shared" si="2"/>
        <v>-0.15741109243297968</v>
      </c>
    </row>
    <row r="25" spans="1:9" ht="18" customHeight="1">
      <c r="A25" s="333"/>
      <c r="B25" s="333"/>
      <c r="C25" s="8"/>
      <c r="D25" s="10" t="s">
        <v>29</v>
      </c>
      <c r="E25" s="38"/>
      <c r="F25" s="237">
        <v>217797</v>
      </c>
      <c r="G25" s="83">
        <f t="shared" si="3"/>
        <v>27.690377143554588</v>
      </c>
      <c r="H25" s="84">
        <v>218454</v>
      </c>
      <c r="I25" s="85">
        <f t="shared" si="2"/>
        <v>-0.30074981460628258</v>
      </c>
    </row>
    <row r="26" spans="1:9" ht="18" customHeight="1">
      <c r="A26" s="333"/>
      <c r="B26" s="333"/>
      <c r="C26" s="11"/>
      <c r="D26" s="10" t="s">
        <v>12</v>
      </c>
      <c r="E26" s="38"/>
      <c r="F26" s="237">
        <v>91862</v>
      </c>
      <c r="G26" s="83">
        <f t="shared" si="3"/>
        <v>11.679194043817002</v>
      </c>
      <c r="H26" s="84">
        <v>89732</v>
      </c>
      <c r="I26" s="85">
        <f t="shared" si="2"/>
        <v>2.3737351223643843</v>
      </c>
    </row>
    <row r="27" spans="1:9" ht="18" customHeight="1">
      <c r="A27" s="333"/>
      <c r="B27" s="333"/>
      <c r="C27" s="8" t="s">
        <v>13</v>
      </c>
      <c r="D27" s="14"/>
      <c r="E27" s="25"/>
      <c r="F27" s="235">
        <v>231326</v>
      </c>
      <c r="G27" s="77">
        <f t="shared" si="3"/>
        <v>29.410433491324074</v>
      </c>
      <c r="H27" s="78">
        <v>233113</v>
      </c>
      <c r="I27" s="94">
        <f t="shared" si="2"/>
        <v>-0.76658101435784776</v>
      </c>
    </row>
    <row r="28" spans="1:9" ht="18" customHeight="1">
      <c r="A28" s="333"/>
      <c r="B28" s="333"/>
      <c r="C28" s="8"/>
      <c r="D28" s="10" t="s">
        <v>14</v>
      </c>
      <c r="E28" s="38"/>
      <c r="F28" s="237">
        <v>62393</v>
      </c>
      <c r="G28" s="83">
        <f t="shared" si="3"/>
        <v>7.9325504993999072</v>
      </c>
      <c r="H28" s="84">
        <v>62927</v>
      </c>
      <c r="I28" s="85">
        <f t="shared" si="2"/>
        <v>-0.84860234875331342</v>
      </c>
    </row>
    <row r="29" spans="1:9" ht="18" customHeight="1">
      <c r="A29" s="333"/>
      <c r="B29" s="333"/>
      <c r="C29" s="8"/>
      <c r="D29" s="10" t="s">
        <v>30</v>
      </c>
      <c r="E29" s="38"/>
      <c r="F29" s="237">
        <v>8666</v>
      </c>
      <c r="G29" s="83">
        <f t="shared" si="3"/>
        <v>1.1017819727821965</v>
      </c>
      <c r="H29" s="84">
        <v>8660</v>
      </c>
      <c r="I29" s="85">
        <f t="shared" si="2"/>
        <v>6.9284064665131595E-2</v>
      </c>
    </row>
    <row r="30" spans="1:9" ht="18" customHeight="1">
      <c r="A30" s="333"/>
      <c r="B30" s="333"/>
      <c r="C30" s="8"/>
      <c r="D30" s="10" t="s">
        <v>31</v>
      </c>
      <c r="E30" s="38"/>
      <c r="F30" s="237">
        <v>55336</v>
      </c>
      <c r="G30" s="83">
        <f t="shared" si="3"/>
        <v>7.0353343233182128</v>
      </c>
      <c r="H30" s="84">
        <v>55018</v>
      </c>
      <c r="I30" s="85">
        <f t="shared" si="2"/>
        <v>0.57799265694864488</v>
      </c>
    </row>
    <row r="31" spans="1:9" ht="18" customHeight="1">
      <c r="A31" s="333"/>
      <c r="B31" s="333"/>
      <c r="C31" s="8"/>
      <c r="D31" s="10" t="s">
        <v>32</v>
      </c>
      <c r="E31" s="38"/>
      <c r="F31" s="237">
        <v>63498</v>
      </c>
      <c r="G31" s="83">
        <f t="shared" si="3"/>
        <v>8.0730385076995059</v>
      </c>
      <c r="H31" s="84">
        <v>60772</v>
      </c>
      <c r="I31" s="85">
        <f t="shared" si="2"/>
        <v>4.4856183768840818</v>
      </c>
    </row>
    <row r="32" spans="1:9" ht="18" customHeight="1">
      <c r="A32" s="333"/>
      <c r="B32" s="333"/>
      <c r="C32" s="8"/>
      <c r="D32" s="10" t="s">
        <v>15</v>
      </c>
      <c r="E32" s="38"/>
      <c r="F32" s="237">
        <v>4763</v>
      </c>
      <c r="G32" s="83">
        <f t="shared" si="3"/>
        <v>0.60556052808234506</v>
      </c>
      <c r="H32" s="84">
        <v>7437</v>
      </c>
      <c r="I32" s="85">
        <f t="shared" si="2"/>
        <v>-35.955358343418041</v>
      </c>
    </row>
    <row r="33" spans="1:9" ht="18" customHeight="1">
      <c r="A33" s="333"/>
      <c r="B33" s="333"/>
      <c r="C33" s="11"/>
      <c r="D33" s="10" t="s">
        <v>33</v>
      </c>
      <c r="E33" s="38"/>
      <c r="F33" s="237">
        <v>36470</v>
      </c>
      <c r="G33" s="83">
        <f t="shared" si="3"/>
        <v>4.6367399662320219</v>
      </c>
      <c r="H33" s="84">
        <v>38099</v>
      </c>
      <c r="I33" s="85">
        <f t="shared" si="2"/>
        <v>-4.2757027743510312</v>
      </c>
    </row>
    <row r="34" spans="1:9" ht="18" customHeight="1">
      <c r="A34" s="333"/>
      <c r="B34" s="333"/>
      <c r="C34" s="8" t="s">
        <v>16</v>
      </c>
      <c r="D34" s="14"/>
      <c r="E34" s="25"/>
      <c r="F34" s="235">
        <v>77475</v>
      </c>
      <c r="G34" s="77">
        <f t="shared" si="3"/>
        <v>9.8500528896031234</v>
      </c>
      <c r="H34" s="78">
        <v>87750</v>
      </c>
      <c r="I34" s="94">
        <f t="shared" si="2"/>
        <v>-11.709401709401712</v>
      </c>
    </row>
    <row r="35" spans="1:9" ht="18" customHeight="1">
      <c r="A35" s="333"/>
      <c r="B35" s="333"/>
      <c r="C35" s="8"/>
      <c r="D35" s="39" t="s">
        <v>17</v>
      </c>
      <c r="E35" s="40"/>
      <c r="F35" s="236">
        <v>76916</v>
      </c>
      <c r="G35" s="80">
        <f t="shared" si="3"/>
        <v>9.7789824854045033</v>
      </c>
      <c r="H35" s="81">
        <v>86948</v>
      </c>
      <c r="I35" s="82">
        <f t="shared" si="2"/>
        <v>-11.537930717210287</v>
      </c>
    </row>
    <row r="36" spans="1:9" ht="18" customHeight="1">
      <c r="A36" s="333"/>
      <c r="B36" s="333"/>
      <c r="C36" s="8"/>
      <c r="D36" s="41"/>
      <c r="E36" s="138" t="s">
        <v>103</v>
      </c>
      <c r="F36" s="237">
        <v>31779</v>
      </c>
      <c r="G36" s="83">
        <f t="shared" si="3"/>
        <v>4.040333407921235</v>
      </c>
      <c r="H36" s="84">
        <v>28552</v>
      </c>
      <c r="I36" s="85">
        <f>(F36/H36-1)*100</f>
        <v>11.302185486130579</v>
      </c>
    </row>
    <row r="37" spans="1:9" ht="18" customHeight="1">
      <c r="A37" s="333"/>
      <c r="B37" s="333"/>
      <c r="C37" s="8"/>
      <c r="D37" s="12"/>
      <c r="E37" s="33" t="s">
        <v>34</v>
      </c>
      <c r="F37" s="237">
        <v>45137</v>
      </c>
      <c r="G37" s="83">
        <f t="shared" si="3"/>
        <v>5.7386490774832684</v>
      </c>
      <c r="H37" s="84">
        <v>58396</v>
      </c>
      <c r="I37" s="85">
        <f t="shared" si="2"/>
        <v>-22.705322282348106</v>
      </c>
    </row>
    <row r="38" spans="1:9" ht="18" customHeight="1">
      <c r="A38" s="333"/>
      <c r="B38" s="333"/>
      <c r="C38" s="8"/>
      <c r="D38" s="61" t="s">
        <v>35</v>
      </c>
      <c r="E38" s="54"/>
      <c r="F38" s="237">
        <v>559</v>
      </c>
      <c r="G38" s="80">
        <f>F38/$F$40*100</f>
        <v>7.1070404198620804E-2</v>
      </c>
      <c r="H38" s="84">
        <v>802</v>
      </c>
      <c r="I38" s="85">
        <f t="shared" si="2"/>
        <v>-30.299251870324184</v>
      </c>
    </row>
    <row r="39" spans="1:9" ht="18" customHeight="1">
      <c r="A39" s="333"/>
      <c r="B39" s="333"/>
      <c r="C39" s="6"/>
      <c r="D39" s="55" t="s">
        <v>36</v>
      </c>
      <c r="E39" s="56"/>
      <c r="F39" s="239">
        <v>0</v>
      </c>
      <c r="G39" s="89">
        <f>F39/$F$40*100</f>
        <v>0</v>
      </c>
      <c r="H39" s="135">
        <v>0</v>
      </c>
      <c r="I39" s="91" t="e">
        <f t="shared" si="2"/>
        <v>#DIV/0!</v>
      </c>
    </row>
    <row r="40" spans="1:9" ht="18" customHeight="1">
      <c r="A40" s="334"/>
      <c r="B40" s="334"/>
      <c r="C40" s="6" t="s">
        <v>18</v>
      </c>
      <c r="D40" s="7"/>
      <c r="E40" s="24"/>
      <c r="F40" s="240">
        <f>SUM(F23,F27,F34)</f>
        <v>786544</v>
      </c>
      <c r="G40" s="208">
        <f>F40/$F$40*100</f>
        <v>100</v>
      </c>
      <c r="H40" s="92">
        <f>SUM(H23,H27,H34)</f>
        <v>797398</v>
      </c>
      <c r="I40" s="207">
        <f t="shared" si="2"/>
        <v>-1.361177228937116</v>
      </c>
    </row>
    <row r="41" spans="1:9" ht="18" customHeight="1">
      <c r="A41" s="136" t="s">
        <v>19</v>
      </c>
      <c r="B41" s="136"/>
    </row>
    <row r="42" spans="1:9" ht="18" customHeight="1">
      <c r="A42" s="137" t="s">
        <v>20</v>
      </c>
      <c r="B42" s="136"/>
    </row>
    <row r="52" spans="10:10">
      <c r="J52" s="14"/>
    </row>
    <row r="53" spans="10:10">
      <c r="J53" s="14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38" activePane="bottomRight" state="frozen"/>
      <selection activeCell="G46" sqref="G46"/>
      <selection pane="topRight" activeCell="G46" sqref="G46"/>
      <selection pane="bottomLeft" activeCell="G46" sqref="G46"/>
      <selection pane="bottomRight" activeCell="I39" sqref="I39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219" t="s">
        <v>285</v>
      </c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278</v>
      </c>
      <c r="B5" s="37"/>
      <c r="C5" s="37"/>
      <c r="D5" s="37"/>
      <c r="K5" s="46"/>
      <c r="O5" s="46" t="s">
        <v>44</v>
      </c>
    </row>
    <row r="6" spans="1:25" ht="15.95" customHeight="1">
      <c r="A6" s="348" t="s">
        <v>45</v>
      </c>
      <c r="B6" s="349"/>
      <c r="C6" s="349"/>
      <c r="D6" s="349"/>
      <c r="E6" s="350"/>
      <c r="F6" s="367" t="s">
        <v>286</v>
      </c>
      <c r="G6" s="368"/>
      <c r="H6" s="367" t="s">
        <v>287</v>
      </c>
      <c r="I6" s="368"/>
      <c r="J6" s="367" t="s">
        <v>288</v>
      </c>
      <c r="K6" s="368"/>
      <c r="L6" s="367" t="s">
        <v>289</v>
      </c>
      <c r="M6" s="368"/>
      <c r="N6" s="367"/>
      <c r="O6" s="368"/>
    </row>
    <row r="7" spans="1:25" ht="15.95" customHeight="1">
      <c r="A7" s="351"/>
      <c r="B7" s="352"/>
      <c r="C7" s="352"/>
      <c r="D7" s="352"/>
      <c r="E7" s="353"/>
      <c r="F7" s="153" t="s">
        <v>277</v>
      </c>
      <c r="G7" s="51" t="s">
        <v>1</v>
      </c>
      <c r="H7" s="153" t="s">
        <v>277</v>
      </c>
      <c r="I7" s="51" t="s">
        <v>1</v>
      </c>
      <c r="J7" s="153" t="s">
        <v>277</v>
      </c>
      <c r="K7" s="51" t="s">
        <v>1</v>
      </c>
      <c r="L7" s="153" t="s">
        <v>277</v>
      </c>
      <c r="M7" s="51" t="s">
        <v>1</v>
      </c>
      <c r="N7" s="153" t="s">
        <v>277</v>
      </c>
      <c r="O7" s="218" t="s">
        <v>1</v>
      </c>
    </row>
    <row r="8" spans="1:25" ht="15.95" customHeight="1">
      <c r="A8" s="354" t="s">
        <v>84</v>
      </c>
      <c r="B8" s="47" t="s">
        <v>46</v>
      </c>
      <c r="C8" s="48"/>
      <c r="D8" s="48"/>
      <c r="E8" s="95" t="s">
        <v>37</v>
      </c>
      <c r="F8" s="225">
        <v>35179</v>
      </c>
      <c r="G8" s="225">
        <v>34719</v>
      </c>
      <c r="H8" s="225">
        <v>51822</v>
      </c>
      <c r="I8" s="225">
        <v>51564</v>
      </c>
      <c r="J8" s="225">
        <v>23940</v>
      </c>
      <c r="K8" s="229">
        <v>23719</v>
      </c>
      <c r="L8" s="225">
        <v>37332</v>
      </c>
      <c r="M8" s="225">
        <v>35984</v>
      </c>
      <c r="N8" s="107"/>
      <c r="O8" s="108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55"/>
      <c r="B9" s="14"/>
      <c r="C9" s="61" t="s">
        <v>47</v>
      </c>
      <c r="D9" s="53"/>
      <c r="E9" s="96" t="s">
        <v>38</v>
      </c>
      <c r="F9" s="221">
        <v>35179</v>
      </c>
      <c r="G9" s="221">
        <f>G8</f>
        <v>34719</v>
      </c>
      <c r="H9" s="221">
        <v>51822</v>
      </c>
      <c r="I9" s="221">
        <f>I8</f>
        <v>51564</v>
      </c>
      <c r="J9" s="221">
        <v>23940</v>
      </c>
      <c r="K9" s="221">
        <v>23719</v>
      </c>
      <c r="L9" s="221">
        <v>37332</v>
      </c>
      <c r="M9" s="221">
        <v>35984</v>
      </c>
      <c r="N9" s="109"/>
      <c r="O9" s="11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55"/>
      <c r="B10" s="11"/>
      <c r="C10" s="61" t="s">
        <v>48</v>
      </c>
      <c r="D10" s="53"/>
      <c r="E10" s="96" t="s">
        <v>39</v>
      </c>
      <c r="F10" s="221">
        <v>0</v>
      </c>
      <c r="G10" s="221">
        <v>0</v>
      </c>
      <c r="H10" s="221">
        <v>0</v>
      </c>
      <c r="I10" s="221">
        <v>0</v>
      </c>
      <c r="J10" s="227">
        <v>0</v>
      </c>
      <c r="K10" s="227">
        <v>0</v>
      </c>
      <c r="L10" s="221">
        <v>0</v>
      </c>
      <c r="M10" s="221">
        <v>0</v>
      </c>
      <c r="N10" s="109"/>
      <c r="O10" s="11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55"/>
      <c r="B11" s="66" t="s">
        <v>49</v>
      </c>
      <c r="C11" s="67"/>
      <c r="D11" s="67"/>
      <c r="E11" s="98" t="s">
        <v>40</v>
      </c>
      <c r="F11" s="222">
        <v>30779</v>
      </c>
      <c r="G11" s="222">
        <v>30558</v>
      </c>
      <c r="H11" s="222">
        <v>47913</v>
      </c>
      <c r="I11" s="222">
        <v>47398</v>
      </c>
      <c r="J11" s="222">
        <v>24479</v>
      </c>
      <c r="K11" s="222">
        <v>24254</v>
      </c>
      <c r="L11" s="222">
        <v>34528</v>
      </c>
      <c r="M11" s="222">
        <v>34509</v>
      </c>
      <c r="N11" s="112"/>
      <c r="O11" s="113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55"/>
      <c r="B12" s="8"/>
      <c r="C12" s="61" t="s">
        <v>50</v>
      </c>
      <c r="D12" s="53"/>
      <c r="E12" s="96" t="s">
        <v>41</v>
      </c>
      <c r="F12" s="221">
        <v>30779</v>
      </c>
      <c r="G12" s="221">
        <f>G11</f>
        <v>30558</v>
      </c>
      <c r="H12" s="222">
        <v>47913</v>
      </c>
      <c r="I12" s="222">
        <f>I11</f>
        <v>47398</v>
      </c>
      <c r="J12" s="222">
        <v>24479</v>
      </c>
      <c r="K12" s="222">
        <v>24254</v>
      </c>
      <c r="L12" s="221">
        <v>34528</v>
      </c>
      <c r="M12" s="221">
        <v>34509</v>
      </c>
      <c r="N12" s="109"/>
      <c r="O12" s="11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55"/>
      <c r="B13" s="14"/>
      <c r="C13" s="50" t="s">
        <v>51</v>
      </c>
      <c r="D13" s="68"/>
      <c r="E13" s="99" t="s">
        <v>42</v>
      </c>
      <c r="F13" s="287">
        <v>0</v>
      </c>
      <c r="G13" s="223">
        <v>0</v>
      </c>
      <c r="H13" s="227">
        <v>4311</v>
      </c>
      <c r="I13" s="227">
        <v>0</v>
      </c>
      <c r="J13" s="227">
        <v>0</v>
      </c>
      <c r="K13" s="227">
        <v>0</v>
      </c>
      <c r="L13" s="228">
        <v>0</v>
      </c>
      <c r="M13" s="223">
        <v>0</v>
      </c>
      <c r="N13" s="114"/>
      <c r="O13" s="115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55"/>
      <c r="B14" s="52" t="s">
        <v>52</v>
      </c>
      <c r="C14" s="53"/>
      <c r="D14" s="53"/>
      <c r="E14" s="96" t="s">
        <v>88</v>
      </c>
      <c r="F14" s="205">
        <f t="shared" ref="F14:F15" si="0">F9-F12</f>
        <v>4400</v>
      </c>
      <c r="G14" s="221">
        <f t="shared" ref="G14:O15" si="1">G9-G12</f>
        <v>4161</v>
      </c>
      <c r="H14" s="205">
        <f t="shared" si="1"/>
        <v>3909</v>
      </c>
      <c r="I14" s="221">
        <f t="shared" si="1"/>
        <v>4166</v>
      </c>
      <c r="J14" s="205">
        <f t="shared" si="1"/>
        <v>-539</v>
      </c>
      <c r="K14" s="221">
        <f t="shared" si="1"/>
        <v>-535</v>
      </c>
      <c r="L14" s="205">
        <f t="shared" si="1"/>
        <v>2804</v>
      </c>
      <c r="M14" s="221">
        <f t="shared" si="1"/>
        <v>1475</v>
      </c>
      <c r="N14" s="140">
        <f t="shared" si="1"/>
        <v>0</v>
      </c>
      <c r="O14" s="129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55"/>
      <c r="B15" s="52" t="s">
        <v>53</v>
      </c>
      <c r="C15" s="53"/>
      <c r="D15" s="53"/>
      <c r="E15" s="96" t="s">
        <v>89</v>
      </c>
      <c r="F15" s="205">
        <f t="shared" si="0"/>
        <v>0</v>
      </c>
      <c r="G15" s="221">
        <f t="shared" si="1"/>
        <v>0</v>
      </c>
      <c r="H15" s="205">
        <f>H10-H13</f>
        <v>-4311</v>
      </c>
      <c r="I15" s="221">
        <f t="shared" si="1"/>
        <v>0</v>
      </c>
      <c r="J15" s="205">
        <f t="shared" si="1"/>
        <v>0</v>
      </c>
      <c r="K15" s="221">
        <f t="shared" si="1"/>
        <v>0</v>
      </c>
      <c r="L15" s="205">
        <f t="shared" si="1"/>
        <v>0</v>
      </c>
      <c r="M15" s="221">
        <f t="shared" si="1"/>
        <v>0</v>
      </c>
      <c r="N15" s="140">
        <f t="shared" ref="N15:O15" si="2">N10-N13</f>
        <v>0</v>
      </c>
      <c r="O15" s="129">
        <f t="shared" si="2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55"/>
      <c r="B16" s="52" t="s">
        <v>54</v>
      </c>
      <c r="C16" s="53"/>
      <c r="D16" s="53"/>
      <c r="E16" s="96" t="s">
        <v>90</v>
      </c>
      <c r="F16" s="287">
        <f t="shared" ref="F16" si="3">F8-F11</f>
        <v>4400</v>
      </c>
      <c r="G16" s="223">
        <f t="shared" ref="G16:O16" si="4">G8-G11</f>
        <v>4161</v>
      </c>
      <c r="H16" s="287">
        <f>H8-H11+H15</f>
        <v>-402</v>
      </c>
      <c r="I16" s="223">
        <f t="shared" si="4"/>
        <v>4166</v>
      </c>
      <c r="J16" s="287">
        <f t="shared" si="4"/>
        <v>-539</v>
      </c>
      <c r="K16" s="223">
        <f t="shared" si="4"/>
        <v>-535</v>
      </c>
      <c r="L16" s="287">
        <f t="shared" si="4"/>
        <v>2804</v>
      </c>
      <c r="M16" s="223">
        <v>1475</v>
      </c>
      <c r="N16" s="139">
        <f t="shared" si="4"/>
        <v>0</v>
      </c>
      <c r="O16" s="122">
        <f t="shared" si="4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55"/>
      <c r="B17" s="52" t="s">
        <v>55</v>
      </c>
      <c r="C17" s="53"/>
      <c r="D17" s="53"/>
      <c r="E17" s="43"/>
      <c r="F17" s="205">
        <v>0</v>
      </c>
      <c r="G17" s="221">
        <v>0</v>
      </c>
      <c r="H17" s="227">
        <v>0</v>
      </c>
      <c r="I17" s="227">
        <v>0</v>
      </c>
      <c r="J17" s="221">
        <v>0</v>
      </c>
      <c r="K17" s="221">
        <v>0</v>
      </c>
      <c r="L17" s="221">
        <v>300668</v>
      </c>
      <c r="M17" s="221">
        <v>305058</v>
      </c>
      <c r="N17" s="111"/>
      <c r="O17" s="116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56"/>
      <c r="B18" s="59" t="s">
        <v>56</v>
      </c>
      <c r="C18" s="37"/>
      <c r="D18" s="37"/>
      <c r="E18" s="15"/>
      <c r="F18" s="232">
        <v>0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29262</v>
      </c>
      <c r="M18" s="226">
        <v>31705</v>
      </c>
      <c r="N18" s="117"/>
      <c r="O18" s="118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55" t="s">
        <v>85</v>
      </c>
      <c r="B19" s="66" t="s">
        <v>57</v>
      </c>
      <c r="C19" s="69"/>
      <c r="D19" s="69"/>
      <c r="E19" s="100"/>
      <c r="F19" s="288">
        <v>10121</v>
      </c>
      <c r="G19" s="220">
        <v>16933</v>
      </c>
      <c r="H19" s="220">
        <v>27431</v>
      </c>
      <c r="I19" s="220">
        <v>23010</v>
      </c>
      <c r="J19" s="220">
        <v>3115</v>
      </c>
      <c r="K19" s="220">
        <v>2468</v>
      </c>
      <c r="L19" s="220">
        <v>30176</v>
      </c>
      <c r="M19" s="220">
        <v>33139</v>
      </c>
      <c r="N19" s="119"/>
      <c r="O19" s="12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55"/>
      <c r="B20" s="13"/>
      <c r="C20" s="61" t="s">
        <v>58</v>
      </c>
      <c r="D20" s="53"/>
      <c r="E20" s="96"/>
      <c r="F20" s="205">
        <v>6176</v>
      </c>
      <c r="G20" s="221">
        <v>12826</v>
      </c>
      <c r="H20" s="221">
        <v>19125</v>
      </c>
      <c r="I20" s="221">
        <v>16977</v>
      </c>
      <c r="J20" s="221">
        <v>3021</v>
      </c>
      <c r="K20" s="221">
        <v>2203</v>
      </c>
      <c r="L20" s="221">
        <v>26012</v>
      </c>
      <c r="M20" s="221">
        <v>29416</v>
      </c>
      <c r="N20" s="109"/>
      <c r="O20" s="11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55"/>
      <c r="B21" s="26" t="s">
        <v>59</v>
      </c>
      <c r="C21" s="67"/>
      <c r="D21" s="67"/>
      <c r="E21" s="98" t="s">
        <v>91</v>
      </c>
      <c r="F21" s="289">
        <v>10121</v>
      </c>
      <c r="G21" s="222">
        <f>G19</f>
        <v>16933</v>
      </c>
      <c r="H21" s="222">
        <v>27431</v>
      </c>
      <c r="I21" s="222">
        <f>I19</f>
        <v>23010</v>
      </c>
      <c r="J21" s="222">
        <v>3115</v>
      </c>
      <c r="K21" s="222">
        <v>2468</v>
      </c>
      <c r="L21" s="222">
        <v>30176</v>
      </c>
      <c r="M21" s="222">
        <v>33139</v>
      </c>
      <c r="N21" s="112"/>
      <c r="O21" s="113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55"/>
      <c r="B22" s="66" t="s">
        <v>60</v>
      </c>
      <c r="C22" s="69"/>
      <c r="D22" s="69"/>
      <c r="E22" s="100" t="s">
        <v>92</v>
      </c>
      <c r="F22" s="288">
        <v>28020</v>
      </c>
      <c r="G22" s="220">
        <v>35016</v>
      </c>
      <c r="H22" s="220">
        <v>55510</v>
      </c>
      <c r="I22" s="220">
        <v>46306</v>
      </c>
      <c r="J22" s="220">
        <v>4179</v>
      </c>
      <c r="K22" s="220">
        <v>3666</v>
      </c>
      <c r="L22" s="220">
        <v>42749</v>
      </c>
      <c r="M22" s="220">
        <v>45559</v>
      </c>
      <c r="N22" s="119"/>
      <c r="O22" s="12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55"/>
      <c r="B23" s="8" t="s">
        <v>61</v>
      </c>
      <c r="C23" s="50" t="s">
        <v>62</v>
      </c>
      <c r="D23" s="68"/>
      <c r="E23" s="99"/>
      <c r="F23" s="287">
        <v>9835</v>
      </c>
      <c r="G23" s="223">
        <v>17319</v>
      </c>
      <c r="H23" s="228">
        <v>28373</v>
      </c>
      <c r="I23" s="223">
        <v>26363</v>
      </c>
      <c r="J23" s="228">
        <v>1062</v>
      </c>
      <c r="K23" s="223">
        <v>1148</v>
      </c>
      <c r="L23" s="228">
        <v>27237</v>
      </c>
      <c r="M23" s="223">
        <v>31998</v>
      </c>
      <c r="N23" s="114"/>
      <c r="O23" s="115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55"/>
      <c r="B24" s="52" t="s">
        <v>93</v>
      </c>
      <c r="C24" s="53"/>
      <c r="D24" s="53"/>
      <c r="E24" s="96" t="s">
        <v>94</v>
      </c>
      <c r="F24" s="205">
        <f t="shared" ref="F24" si="5">F21-F22</f>
        <v>-17899</v>
      </c>
      <c r="G24" s="221">
        <f>G21-G22</f>
        <v>-18083</v>
      </c>
      <c r="H24" s="205">
        <f t="shared" ref="H24" si="6">H21-H22</f>
        <v>-28079</v>
      </c>
      <c r="I24" s="221">
        <f t="shared" ref="I24:O24" si="7">I21-I22</f>
        <v>-23296</v>
      </c>
      <c r="J24" s="205">
        <f t="shared" si="7"/>
        <v>-1064</v>
      </c>
      <c r="K24" s="221">
        <f t="shared" si="7"/>
        <v>-1198</v>
      </c>
      <c r="L24" s="205">
        <f t="shared" si="7"/>
        <v>-12573</v>
      </c>
      <c r="M24" s="221">
        <f t="shared" si="7"/>
        <v>-12420</v>
      </c>
      <c r="N24" s="140">
        <f t="shared" si="7"/>
        <v>0</v>
      </c>
      <c r="O24" s="129">
        <f t="shared" si="7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55"/>
      <c r="B25" s="106" t="s">
        <v>63</v>
      </c>
      <c r="C25" s="68"/>
      <c r="D25" s="68"/>
      <c r="E25" s="357" t="s">
        <v>95</v>
      </c>
      <c r="F25" s="359">
        <v>17899</v>
      </c>
      <c r="G25" s="363">
        <f>-G24</f>
        <v>18083</v>
      </c>
      <c r="H25" s="337">
        <v>28079</v>
      </c>
      <c r="I25" s="337">
        <f>-I24</f>
        <v>23296</v>
      </c>
      <c r="J25" s="337">
        <v>1064</v>
      </c>
      <c r="K25" s="337">
        <v>1198</v>
      </c>
      <c r="L25" s="337">
        <v>915</v>
      </c>
      <c r="M25" s="337">
        <v>680</v>
      </c>
      <c r="N25" s="371"/>
      <c r="O25" s="373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55"/>
      <c r="B26" s="26" t="s">
        <v>64</v>
      </c>
      <c r="C26" s="67"/>
      <c r="D26" s="67"/>
      <c r="E26" s="358"/>
      <c r="F26" s="360"/>
      <c r="G26" s="364"/>
      <c r="H26" s="338"/>
      <c r="I26" s="338"/>
      <c r="J26" s="338"/>
      <c r="K26" s="338"/>
      <c r="L26" s="338"/>
      <c r="M26" s="338"/>
      <c r="N26" s="372"/>
      <c r="O26" s="374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56"/>
      <c r="B27" s="59" t="s">
        <v>96</v>
      </c>
      <c r="C27" s="37"/>
      <c r="D27" s="37"/>
      <c r="E27" s="101" t="s">
        <v>97</v>
      </c>
      <c r="F27" s="231">
        <f t="shared" ref="F27" si="8">F24+F25</f>
        <v>0</v>
      </c>
      <c r="G27" s="224">
        <f t="shared" ref="G27:O27" si="9">G24+G25</f>
        <v>0</v>
      </c>
      <c r="H27" s="231">
        <f t="shared" si="9"/>
        <v>0</v>
      </c>
      <c r="I27" s="224">
        <f t="shared" si="9"/>
        <v>0</v>
      </c>
      <c r="J27" s="231">
        <f t="shared" si="9"/>
        <v>0</v>
      </c>
      <c r="K27" s="224">
        <f t="shared" si="9"/>
        <v>0</v>
      </c>
      <c r="L27" s="231">
        <f t="shared" si="9"/>
        <v>-11658</v>
      </c>
      <c r="M27" s="224">
        <f t="shared" si="9"/>
        <v>-11740</v>
      </c>
      <c r="N27" s="142">
        <f t="shared" si="9"/>
        <v>0</v>
      </c>
      <c r="O27" s="130">
        <f t="shared" si="9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42" t="s">
        <v>65</v>
      </c>
      <c r="B30" s="343"/>
      <c r="C30" s="343"/>
      <c r="D30" s="343"/>
      <c r="E30" s="344"/>
      <c r="F30" s="369" t="s">
        <v>290</v>
      </c>
      <c r="G30" s="370"/>
      <c r="H30" s="369" t="s">
        <v>291</v>
      </c>
      <c r="I30" s="370"/>
      <c r="J30" s="369" t="s">
        <v>292</v>
      </c>
      <c r="K30" s="370"/>
      <c r="L30" s="369" t="s">
        <v>293</v>
      </c>
      <c r="M30" s="370"/>
      <c r="N30" s="369"/>
      <c r="O30" s="370"/>
      <c r="P30" s="127"/>
      <c r="Q30" s="72"/>
      <c r="R30" s="127"/>
      <c r="S30" s="72"/>
      <c r="T30" s="127"/>
      <c r="U30" s="72"/>
      <c r="V30" s="127"/>
      <c r="W30" s="72"/>
      <c r="X30" s="127"/>
      <c r="Y30" s="72"/>
    </row>
    <row r="31" spans="1:25" ht="15.95" customHeight="1">
      <c r="A31" s="345"/>
      <c r="B31" s="346"/>
      <c r="C31" s="346"/>
      <c r="D31" s="346"/>
      <c r="E31" s="347"/>
      <c r="F31" s="153" t="s">
        <v>277</v>
      </c>
      <c r="G31" s="74" t="s">
        <v>1</v>
      </c>
      <c r="H31" s="153" t="s">
        <v>277</v>
      </c>
      <c r="I31" s="74" t="s">
        <v>1</v>
      </c>
      <c r="J31" s="153" t="s">
        <v>277</v>
      </c>
      <c r="K31" s="75" t="s">
        <v>1</v>
      </c>
      <c r="L31" s="153" t="s">
        <v>277</v>
      </c>
      <c r="M31" s="74" t="s">
        <v>1</v>
      </c>
      <c r="N31" s="153" t="s">
        <v>277</v>
      </c>
      <c r="O31" s="132" t="s">
        <v>1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5" ht="15.95" customHeight="1">
      <c r="A32" s="354" t="s">
        <v>86</v>
      </c>
      <c r="B32" s="47" t="s">
        <v>46</v>
      </c>
      <c r="C32" s="48"/>
      <c r="D32" s="48"/>
      <c r="E32" s="16" t="s">
        <v>37</v>
      </c>
      <c r="F32" s="220">
        <v>2180</v>
      </c>
      <c r="G32" s="225">
        <v>2282</v>
      </c>
      <c r="H32" s="225">
        <v>1196</v>
      </c>
      <c r="I32" s="225">
        <v>614</v>
      </c>
      <c r="J32" s="225">
        <v>42</v>
      </c>
      <c r="K32" s="225">
        <v>38.6</v>
      </c>
      <c r="L32" s="272"/>
      <c r="M32" s="220">
        <v>48</v>
      </c>
      <c r="N32" s="107"/>
      <c r="O32" s="133"/>
      <c r="P32" s="120"/>
      <c r="Q32" s="120"/>
      <c r="R32" s="120"/>
      <c r="S32" s="120"/>
      <c r="T32" s="126"/>
      <c r="U32" s="126"/>
      <c r="V32" s="120"/>
      <c r="W32" s="120"/>
      <c r="X32" s="126"/>
      <c r="Y32" s="126"/>
    </row>
    <row r="33" spans="1:25" ht="15.95" customHeight="1">
      <c r="A33" s="361"/>
      <c r="B33" s="14"/>
      <c r="C33" s="50" t="s">
        <v>66</v>
      </c>
      <c r="D33" s="68"/>
      <c r="E33" s="102"/>
      <c r="F33" s="228">
        <v>1891</v>
      </c>
      <c r="G33" s="223">
        <v>2014</v>
      </c>
      <c r="H33" s="228">
        <v>350</v>
      </c>
      <c r="I33" s="223">
        <v>318</v>
      </c>
      <c r="J33" s="228">
        <v>5</v>
      </c>
      <c r="K33" s="223">
        <v>5</v>
      </c>
      <c r="L33" s="273"/>
      <c r="M33" s="223">
        <v>48</v>
      </c>
      <c r="N33" s="114"/>
      <c r="O33" s="122"/>
      <c r="P33" s="120"/>
      <c r="Q33" s="120"/>
      <c r="R33" s="120"/>
      <c r="S33" s="120"/>
      <c r="T33" s="126"/>
      <c r="U33" s="126"/>
      <c r="V33" s="120"/>
      <c r="W33" s="120"/>
      <c r="X33" s="126"/>
      <c r="Y33" s="126"/>
    </row>
    <row r="34" spans="1:25" ht="15.95" customHeight="1">
      <c r="A34" s="361"/>
      <c r="B34" s="14"/>
      <c r="C34" s="12"/>
      <c r="D34" s="61" t="s">
        <v>67</v>
      </c>
      <c r="E34" s="97"/>
      <c r="F34" s="221">
        <v>1507</v>
      </c>
      <c r="G34" s="221">
        <v>1554</v>
      </c>
      <c r="H34" s="221">
        <v>223</v>
      </c>
      <c r="I34" s="221">
        <v>211</v>
      </c>
      <c r="J34" s="221">
        <v>4</v>
      </c>
      <c r="K34" s="221">
        <v>4</v>
      </c>
      <c r="L34" s="274"/>
      <c r="M34" s="221">
        <v>48</v>
      </c>
      <c r="N34" s="109"/>
      <c r="O34" s="129"/>
      <c r="P34" s="120"/>
      <c r="Q34" s="120"/>
      <c r="R34" s="120"/>
      <c r="S34" s="120"/>
      <c r="T34" s="126"/>
      <c r="U34" s="126"/>
      <c r="V34" s="120"/>
      <c r="W34" s="120"/>
      <c r="X34" s="126"/>
      <c r="Y34" s="126"/>
    </row>
    <row r="35" spans="1:25" ht="15.95" customHeight="1">
      <c r="A35" s="361"/>
      <c r="B35" s="11"/>
      <c r="C35" s="31" t="s">
        <v>68</v>
      </c>
      <c r="D35" s="67"/>
      <c r="E35" s="103"/>
      <c r="F35" s="222">
        <v>289</v>
      </c>
      <c r="G35" s="222">
        <v>268</v>
      </c>
      <c r="H35" s="222">
        <v>846</v>
      </c>
      <c r="I35" s="222">
        <v>296</v>
      </c>
      <c r="J35" s="230">
        <v>37</v>
      </c>
      <c r="K35" s="230">
        <v>34</v>
      </c>
      <c r="L35" s="275"/>
      <c r="M35" s="222">
        <v>0</v>
      </c>
      <c r="N35" s="112"/>
      <c r="O35" s="128"/>
      <c r="P35" s="120"/>
      <c r="Q35" s="120"/>
      <c r="R35" s="120"/>
      <c r="S35" s="120"/>
      <c r="T35" s="126"/>
      <c r="U35" s="126"/>
      <c r="V35" s="120"/>
      <c r="W35" s="120"/>
      <c r="X35" s="126"/>
      <c r="Y35" s="126"/>
    </row>
    <row r="36" spans="1:25" ht="15.95" customHeight="1">
      <c r="A36" s="361"/>
      <c r="B36" s="66" t="s">
        <v>49</v>
      </c>
      <c r="C36" s="69"/>
      <c r="D36" s="69"/>
      <c r="E36" s="16" t="s">
        <v>38</v>
      </c>
      <c r="F36" s="288">
        <v>1866</v>
      </c>
      <c r="G36" s="220">
        <v>1817</v>
      </c>
      <c r="H36" s="220">
        <v>1196</v>
      </c>
      <c r="I36" s="220">
        <v>614</v>
      </c>
      <c r="J36" s="220">
        <v>35</v>
      </c>
      <c r="K36" s="220">
        <v>34.4</v>
      </c>
      <c r="L36" s="272"/>
      <c r="M36" s="220">
        <v>48</v>
      </c>
      <c r="N36" s="119"/>
      <c r="O36" s="134"/>
      <c r="P36" s="120"/>
      <c r="Q36" s="120"/>
      <c r="R36" s="120"/>
      <c r="S36" s="120"/>
      <c r="T36" s="120"/>
      <c r="U36" s="120"/>
      <c r="V36" s="120"/>
      <c r="W36" s="120"/>
      <c r="X36" s="126"/>
      <c r="Y36" s="126"/>
    </row>
    <row r="37" spans="1:25" ht="15.95" customHeight="1">
      <c r="A37" s="361"/>
      <c r="B37" s="14"/>
      <c r="C37" s="61" t="s">
        <v>69</v>
      </c>
      <c r="D37" s="53"/>
      <c r="E37" s="97"/>
      <c r="F37" s="205">
        <v>1821</v>
      </c>
      <c r="G37" s="221">
        <v>1779</v>
      </c>
      <c r="H37" s="221">
        <v>699</v>
      </c>
      <c r="I37" s="221">
        <v>563</v>
      </c>
      <c r="J37" s="221">
        <v>32</v>
      </c>
      <c r="K37" s="221">
        <v>30</v>
      </c>
      <c r="L37" s="274"/>
      <c r="M37" s="221">
        <v>48</v>
      </c>
      <c r="N37" s="109"/>
      <c r="O37" s="129"/>
      <c r="P37" s="120"/>
      <c r="Q37" s="120"/>
      <c r="R37" s="120"/>
      <c r="S37" s="120"/>
      <c r="T37" s="120"/>
      <c r="U37" s="120"/>
      <c r="V37" s="120"/>
      <c r="W37" s="120"/>
      <c r="X37" s="126"/>
      <c r="Y37" s="126"/>
    </row>
    <row r="38" spans="1:25" ht="15.95" customHeight="1">
      <c r="A38" s="361"/>
      <c r="B38" s="11"/>
      <c r="C38" s="61" t="s">
        <v>70</v>
      </c>
      <c r="D38" s="53"/>
      <c r="E38" s="97"/>
      <c r="F38" s="205">
        <v>45</v>
      </c>
      <c r="G38" s="221">
        <v>38</v>
      </c>
      <c r="H38" s="221">
        <v>497</v>
      </c>
      <c r="I38" s="221">
        <v>51</v>
      </c>
      <c r="J38" s="221">
        <v>3</v>
      </c>
      <c r="K38" s="221">
        <v>4</v>
      </c>
      <c r="L38" s="274"/>
      <c r="M38" s="221">
        <v>0</v>
      </c>
      <c r="N38" s="109"/>
      <c r="O38" s="129"/>
      <c r="P38" s="120"/>
      <c r="Q38" s="120"/>
      <c r="R38" s="126"/>
      <c r="S38" s="126"/>
      <c r="T38" s="120"/>
      <c r="U38" s="120"/>
      <c r="V38" s="120"/>
      <c r="W38" s="120"/>
      <c r="X38" s="126"/>
      <c r="Y38" s="126"/>
    </row>
    <row r="39" spans="1:25" ht="15.95" customHeight="1">
      <c r="A39" s="362"/>
      <c r="B39" s="6" t="s">
        <v>71</v>
      </c>
      <c r="C39" s="7"/>
      <c r="D39" s="7"/>
      <c r="E39" s="104" t="s">
        <v>98</v>
      </c>
      <c r="F39" s="231">
        <v>314</v>
      </c>
      <c r="G39" s="224">
        <f t="shared" ref="G39:O39" si="10">G32-G36</f>
        <v>465</v>
      </c>
      <c r="H39" s="231">
        <v>0</v>
      </c>
      <c r="I39" s="224">
        <f t="shared" si="10"/>
        <v>0</v>
      </c>
      <c r="J39" s="231">
        <v>7</v>
      </c>
      <c r="K39" s="231">
        <f t="shared" si="10"/>
        <v>4.2000000000000028</v>
      </c>
      <c r="L39" s="276">
        <f t="shared" si="10"/>
        <v>0</v>
      </c>
      <c r="M39" s="231">
        <f t="shared" si="10"/>
        <v>0</v>
      </c>
      <c r="N39" s="142">
        <f t="shared" si="10"/>
        <v>0</v>
      </c>
      <c r="O39" s="130">
        <f t="shared" si="10"/>
        <v>0</v>
      </c>
      <c r="P39" s="120"/>
      <c r="Q39" s="120"/>
      <c r="R39" s="120"/>
      <c r="S39" s="120"/>
      <c r="T39" s="120"/>
      <c r="U39" s="120"/>
      <c r="V39" s="120"/>
      <c r="W39" s="120"/>
      <c r="X39" s="126"/>
      <c r="Y39" s="126"/>
    </row>
    <row r="40" spans="1:25" ht="15.95" customHeight="1">
      <c r="A40" s="354" t="s">
        <v>87</v>
      </c>
      <c r="B40" s="66" t="s">
        <v>72</v>
      </c>
      <c r="C40" s="69"/>
      <c r="D40" s="69"/>
      <c r="E40" s="16" t="s">
        <v>40</v>
      </c>
      <c r="F40" s="288">
        <v>6325</v>
      </c>
      <c r="G40" s="220">
        <v>2890</v>
      </c>
      <c r="H40" s="220">
        <v>226</v>
      </c>
      <c r="I40" s="220">
        <v>572</v>
      </c>
      <c r="J40" s="220">
        <v>30</v>
      </c>
      <c r="K40" s="220">
        <v>13</v>
      </c>
      <c r="L40" s="272"/>
      <c r="M40" s="220">
        <v>4</v>
      </c>
      <c r="N40" s="119"/>
      <c r="O40" s="134"/>
      <c r="P40" s="120"/>
      <c r="Q40" s="120"/>
      <c r="R40" s="120"/>
      <c r="S40" s="120"/>
      <c r="T40" s="126"/>
      <c r="U40" s="126"/>
      <c r="V40" s="126"/>
      <c r="W40" s="126"/>
      <c r="X40" s="120"/>
      <c r="Y40" s="120"/>
    </row>
    <row r="41" spans="1:25" ht="15.95" customHeight="1">
      <c r="A41" s="365"/>
      <c r="B41" s="11"/>
      <c r="C41" s="61" t="s">
        <v>73</v>
      </c>
      <c r="D41" s="53"/>
      <c r="E41" s="97"/>
      <c r="F41" s="291">
        <v>4303</v>
      </c>
      <c r="G41" s="230">
        <v>2159</v>
      </c>
      <c r="H41" s="230">
        <v>0</v>
      </c>
      <c r="I41" s="230">
        <v>507</v>
      </c>
      <c r="J41" s="221">
        <v>16</v>
      </c>
      <c r="K41" s="221">
        <v>0</v>
      </c>
      <c r="L41" s="274"/>
      <c r="M41" s="221"/>
      <c r="N41" s="109"/>
      <c r="O41" s="129"/>
      <c r="P41" s="126"/>
      <c r="Q41" s="126"/>
      <c r="R41" s="126"/>
      <c r="S41" s="126"/>
      <c r="T41" s="126"/>
      <c r="U41" s="126"/>
      <c r="V41" s="126"/>
      <c r="W41" s="126"/>
      <c r="X41" s="120"/>
      <c r="Y41" s="120"/>
    </row>
    <row r="42" spans="1:25" ht="15.95" customHeight="1">
      <c r="A42" s="365"/>
      <c r="B42" s="66" t="s">
        <v>60</v>
      </c>
      <c r="C42" s="69"/>
      <c r="D42" s="69"/>
      <c r="E42" s="16" t="s">
        <v>41</v>
      </c>
      <c r="F42" s="288">
        <v>7523</v>
      </c>
      <c r="G42" s="220">
        <v>3966</v>
      </c>
      <c r="H42" s="220">
        <v>226</v>
      </c>
      <c r="I42" s="220">
        <v>572</v>
      </c>
      <c r="J42" s="220">
        <v>37</v>
      </c>
      <c r="K42" s="220">
        <v>18</v>
      </c>
      <c r="L42" s="272"/>
      <c r="M42" s="220">
        <v>4</v>
      </c>
      <c r="N42" s="119"/>
      <c r="O42" s="134"/>
      <c r="P42" s="120"/>
      <c r="Q42" s="120"/>
      <c r="R42" s="120"/>
      <c r="S42" s="120"/>
      <c r="T42" s="126"/>
      <c r="U42" s="126"/>
      <c r="V42" s="120"/>
      <c r="W42" s="120"/>
      <c r="X42" s="120"/>
      <c r="Y42" s="120"/>
    </row>
    <row r="43" spans="1:25" ht="15.95" customHeight="1">
      <c r="A43" s="365"/>
      <c r="B43" s="11"/>
      <c r="C43" s="61" t="s">
        <v>74</v>
      </c>
      <c r="D43" s="53"/>
      <c r="E43" s="97"/>
      <c r="F43" s="205">
        <v>647</v>
      </c>
      <c r="G43" s="221">
        <v>480</v>
      </c>
      <c r="H43" s="221">
        <v>215</v>
      </c>
      <c r="I43" s="221">
        <v>65</v>
      </c>
      <c r="J43" s="230">
        <v>18</v>
      </c>
      <c r="K43" s="230">
        <v>18</v>
      </c>
      <c r="L43" s="274"/>
      <c r="M43" s="221">
        <v>4</v>
      </c>
      <c r="N43" s="109"/>
      <c r="O43" s="129"/>
      <c r="P43" s="120"/>
      <c r="Q43" s="120"/>
      <c r="R43" s="126"/>
      <c r="S43" s="120"/>
      <c r="T43" s="126"/>
      <c r="U43" s="126"/>
      <c r="V43" s="120"/>
      <c r="W43" s="120"/>
      <c r="X43" s="126"/>
      <c r="Y43" s="126"/>
    </row>
    <row r="44" spans="1:25" ht="15.95" customHeight="1">
      <c r="A44" s="366"/>
      <c r="B44" s="59" t="s">
        <v>71</v>
      </c>
      <c r="C44" s="37"/>
      <c r="D44" s="37"/>
      <c r="E44" s="104" t="s">
        <v>99</v>
      </c>
      <c r="F44" s="232">
        <v>-1198</v>
      </c>
      <c r="G44" s="226">
        <f t="shared" ref="G44:O44" si="11">G40-G42</f>
        <v>-1076</v>
      </c>
      <c r="H44" s="232">
        <v>0</v>
      </c>
      <c r="I44" s="226">
        <f t="shared" si="11"/>
        <v>0</v>
      </c>
      <c r="J44" s="232">
        <v>-7</v>
      </c>
      <c r="K44" s="232">
        <f t="shared" si="11"/>
        <v>-5</v>
      </c>
      <c r="L44" s="277">
        <f t="shared" si="11"/>
        <v>0</v>
      </c>
      <c r="M44" s="232">
        <f t="shared" si="11"/>
        <v>0</v>
      </c>
      <c r="N44" s="141">
        <f t="shared" si="11"/>
        <v>0</v>
      </c>
      <c r="O44" s="143">
        <f t="shared" si="11"/>
        <v>0</v>
      </c>
      <c r="P44" s="126"/>
      <c r="Q44" s="126"/>
      <c r="R44" s="120"/>
      <c r="S44" s="120"/>
      <c r="T44" s="126"/>
      <c r="U44" s="126"/>
      <c r="V44" s="120"/>
      <c r="W44" s="120"/>
      <c r="X44" s="120"/>
      <c r="Y44" s="120"/>
    </row>
    <row r="45" spans="1:25" ht="15.95" customHeight="1">
      <c r="A45" s="339" t="s">
        <v>79</v>
      </c>
      <c r="B45" s="20" t="s">
        <v>75</v>
      </c>
      <c r="C45" s="9"/>
      <c r="D45" s="9"/>
      <c r="E45" s="105" t="s">
        <v>100</v>
      </c>
      <c r="F45" s="233">
        <v>-884</v>
      </c>
      <c r="G45" s="229">
        <f t="shared" ref="G45:O45" si="12">G39+G44</f>
        <v>-611</v>
      </c>
      <c r="H45" s="233">
        <v>0</v>
      </c>
      <c r="I45" s="229">
        <f t="shared" si="12"/>
        <v>0</v>
      </c>
      <c r="J45" s="233">
        <v>0</v>
      </c>
      <c r="K45" s="233">
        <f t="shared" si="12"/>
        <v>-0.79999999999999716</v>
      </c>
      <c r="L45" s="278">
        <f t="shared" si="12"/>
        <v>0</v>
      </c>
      <c r="M45" s="233">
        <f>M39+M44</f>
        <v>0</v>
      </c>
      <c r="N45" s="144">
        <f t="shared" si="12"/>
        <v>0</v>
      </c>
      <c r="O45" s="131">
        <f t="shared" si="12"/>
        <v>0</v>
      </c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spans="1:25" ht="15.95" customHeight="1">
      <c r="A46" s="340"/>
      <c r="B46" s="52" t="s">
        <v>76</v>
      </c>
      <c r="C46" s="53"/>
      <c r="D46" s="53"/>
      <c r="E46" s="53"/>
      <c r="F46" s="291">
        <v>0</v>
      </c>
      <c r="G46" s="230"/>
      <c r="H46" s="230">
        <v>0</v>
      </c>
      <c r="I46" s="230"/>
      <c r="J46" s="230">
        <v>0</v>
      </c>
      <c r="K46" s="230"/>
      <c r="L46" s="274"/>
      <c r="M46" s="221"/>
      <c r="N46" s="124"/>
      <c r="O46" s="116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25" ht="15.95" customHeight="1">
      <c r="A47" s="340"/>
      <c r="B47" s="52" t="s">
        <v>77</v>
      </c>
      <c r="C47" s="53"/>
      <c r="D47" s="53"/>
      <c r="E47" s="53"/>
      <c r="F47" s="205">
        <v>0</v>
      </c>
      <c r="G47" s="221"/>
      <c r="H47" s="221">
        <v>0</v>
      </c>
      <c r="I47" s="221"/>
      <c r="J47" s="221">
        <v>0</v>
      </c>
      <c r="K47" s="221"/>
      <c r="L47" s="274"/>
      <c r="M47" s="221"/>
      <c r="N47" s="109"/>
      <c r="O47" s="129"/>
      <c r="P47" s="120"/>
      <c r="Q47" s="120"/>
      <c r="R47" s="120"/>
      <c r="S47" s="120"/>
      <c r="T47" s="120"/>
      <c r="U47" s="120"/>
      <c r="V47" s="120"/>
      <c r="W47" s="120"/>
      <c r="X47" s="120"/>
      <c r="Y47" s="120"/>
    </row>
    <row r="48" spans="1:25" ht="15.95" customHeight="1">
      <c r="A48" s="341"/>
      <c r="B48" s="59" t="s">
        <v>78</v>
      </c>
      <c r="C48" s="37"/>
      <c r="D48" s="37"/>
      <c r="E48" s="37"/>
      <c r="F48" s="224">
        <v>0</v>
      </c>
      <c r="G48" s="224"/>
      <c r="H48" s="224">
        <v>0</v>
      </c>
      <c r="I48" s="224"/>
      <c r="J48" s="224">
        <v>0</v>
      </c>
      <c r="K48" s="224"/>
      <c r="L48" s="279"/>
      <c r="M48" s="224"/>
      <c r="N48" s="123"/>
      <c r="O48" s="130"/>
      <c r="P48" s="120"/>
      <c r="Q48" s="120"/>
      <c r="R48" s="120"/>
      <c r="S48" s="120"/>
      <c r="T48" s="120"/>
      <c r="U48" s="120"/>
      <c r="V48" s="120"/>
      <c r="W48" s="120"/>
      <c r="X48" s="120"/>
      <c r="Y48" s="120"/>
    </row>
    <row r="49" spans="1:16" ht="15.95" customHeight="1">
      <c r="A49" s="27" t="s">
        <v>83</v>
      </c>
      <c r="O49" s="14"/>
      <c r="P49" s="14"/>
    </row>
    <row r="50" spans="1:16" ht="15.95" customHeight="1">
      <c r="A50" s="27"/>
      <c r="O50" s="14"/>
      <c r="P50" s="14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36" activePane="bottomRight" state="frozen"/>
      <selection activeCell="G46" sqref="G46"/>
      <selection pane="topRight" activeCell="G46" sqref="G46"/>
      <selection pane="bottomLeft" activeCell="G46" sqref="G46"/>
      <selection pane="bottomRight" activeCell="G7" sqref="G7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31" t="s">
        <v>0</v>
      </c>
      <c r="B1" s="331"/>
      <c r="C1" s="331"/>
      <c r="D1" s="331"/>
      <c r="E1" s="234" t="s">
        <v>294</v>
      </c>
      <c r="F1" s="2"/>
      <c r="AA1" s="330" t="s">
        <v>129</v>
      </c>
      <c r="AB1" s="330"/>
    </row>
    <row r="2" spans="1:38">
      <c r="AA2" s="318" t="s">
        <v>106</v>
      </c>
      <c r="AB2" s="318"/>
      <c r="AC2" s="321" t="s">
        <v>107</v>
      </c>
      <c r="AD2" s="319" t="s">
        <v>108</v>
      </c>
      <c r="AE2" s="328"/>
      <c r="AF2" s="329"/>
      <c r="AG2" s="318" t="s">
        <v>109</v>
      </c>
      <c r="AH2" s="318" t="s">
        <v>110</v>
      </c>
      <c r="AI2" s="318" t="s">
        <v>111</v>
      </c>
      <c r="AJ2" s="318" t="s">
        <v>112</v>
      </c>
      <c r="AK2" s="318" t="s">
        <v>113</v>
      </c>
    </row>
    <row r="3" spans="1:38" ht="14.25">
      <c r="A3" s="22" t="s">
        <v>130</v>
      </c>
      <c r="AA3" s="318"/>
      <c r="AB3" s="318"/>
      <c r="AC3" s="323"/>
      <c r="AD3" s="146"/>
      <c r="AE3" s="145" t="s">
        <v>126</v>
      </c>
      <c r="AF3" s="145" t="s">
        <v>127</v>
      </c>
      <c r="AG3" s="318"/>
      <c r="AH3" s="318"/>
      <c r="AI3" s="318"/>
      <c r="AJ3" s="318"/>
      <c r="AK3" s="318"/>
    </row>
    <row r="4" spans="1:38">
      <c r="AA4" s="147" t="str">
        <f>E1</f>
        <v>京都市</v>
      </c>
      <c r="AB4" s="147" t="s">
        <v>131</v>
      </c>
      <c r="AC4" s="148">
        <f>SUM(F22)</f>
        <v>769548</v>
      </c>
      <c r="AD4" s="148">
        <f>F9</f>
        <v>291702</v>
      </c>
      <c r="AE4" s="148">
        <f>F10</f>
        <v>143545</v>
      </c>
      <c r="AF4" s="148">
        <f>F13</f>
        <v>104938</v>
      </c>
      <c r="AG4" s="148">
        <f>F14</f>
        <v>3360</v>
      </c>
      <c r="AH4" s="148">
        <f>F15</f>
        <v>61401</v>
      </c>
      <c r="AI4" s="148">
        <f>F17</f>
        <v>146427</v>
      </c>
      <c r="AJ4" s="148">
        <f>F20</f>
        <v>93389</v>
      </c>
      <c r="AK4" s="148">
        <f>F21</f>
        <v>109827</v>
      </c>
      <c r="AL4" s="149"/>
    </row>
    <row r="5" spans="1:38" ht="14.25">
      <c r="A5" s="21" t="s">
        <v>279</v>
      </c>
      <c r="E5" s="3"/>
      <c r="AA5" s="147" t="str">
        <f>E1</f>
        <v>京都市</v>
      </c>
      <c r="AB5" s="147" t="s">
        <v>115</v>
      </c>
      <c r="AC5" s="150"/>
      <c r="AD5" s="150">
        <f>G9</f>
        <v>37.905627719128631</v>
      </c>
      <c r="AE5" s="150">
        <f>G10</f>
        <v>18.653157437872622</v>
      </c>
      <c r="AF5" s="150">
        <f>G13</f>
        <v>13.636316383123601</v>
      </c>
      <c r="AG5" s="150">
        <f>G14</f>
        <v>0.43661993793759452</v>
      </c>
      <c r="AH5" s="150">
        <f>G15</f>
        <v>7.9788395265792387</v>
      </c>
      <c r="AI5" s="150">
        <f>G17</f>
        <v>19.027662991782186</v>
      </c>
      <c r="AJ5" s="150">
        <f>G20</f>
        <v>12.13556529287322</v>
      </c>
      <c r="AK5" s="150">
        <f>G21</f>
        <v>14.27162438210482</v>
      </c>
    </row>
    <row r="6" spans="1:38" ht="14.25">
      <c r="A6" s="3"/>
      <c r="G6" s="335" t="s">
        <v>132</v>
      </c>
      <c r="H6" s="336"/>
      <c r="I6" s="336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AA6" s="147" t="str">
        <f>E1</f>
        <v>京都市</v>
      </c>
      <c r="AB6" s="147" t="s">
        <v>116</v>
      </c>
      <c r="AC6" s="150">
        <f>SUM(I22)</f>
        <v>0.68598269015640589</v>
      </c>
      <c r="AD6" s="150">
        <f>I9</f>
        <v>14.075319698095502</v>
      </c>
      <c r="AE6" s="150">
        <f>I10</f>
        <v>30.060343577848659</v>
      </c>
      <c r="AF6" s="150">
        <f>I13</f>
        <v>0.90483379328250013</v>
      </c>
      <c r="AG6" s="150">
        <f>I14</f>
        <v>0.56869200838072231</v>
      </c>
      <c r="AH6" s="150">
        <f>I15</f>
        <v>-5.3169671082052172</v>
      </c>
      <c r="AI6" s="150">
        <f>I17</f>
        <v>0.32476208094387449</v>
      </c>
      <c r="AJ6" s="150">
        <f>I20</f>
        <v>7.3560179330957487</v>
      </c>
      <c r="AK6" s="150">
        <f>I21</f>
        <v>-25.027135143253076</v>
      </c>
    </row>
    <row r="7" spans="1:38" ht="27" customHeight="1">
      <c r="A7" s="19"/>
      <c r="B7" s="5"/>
      <c r="C7" s="5"/>
      <c r="D7" s="5"/>
      <c r="E7" s="23"/>
      <c r="F7" s="62" t="s">
        <v>280</v>
      </c>
      <c r="G7" s="63"/>
      <c r="H7" s="209" t="s">
        <v>1</v>
      </c>
      <c r="I7" s="156" t="s">
        <v>21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10"/>
      <c r="I8" s="1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</row>
    <row r="9" spans="1:38" ht="18" customHeight="1">
      <c r="A9" s="332" t="s">
        <v>80</v>
      </c>
      <c r="B9" s="332" t="s">
        <v>81</v>
      </c>
      <c r="C9" s="47" t="s">
        <v>3</v>
      </c>
      <c r="D9" s="48"/>
      <c r="E9" s="49"/>
      <c r="F9" s="280">
        <v>291702</v>
      </c>
      <c r="G9" s="77">
        <f t="shared" ref="G9:G22" si="0">F9/$F$22*100</f>
        <v>37.905627719128631</v>
      </c>
      <c r="H9" s="235">
        <v>255710</v>
      </c>
      <c r="I9" s="211">
        <f t="shared" ref="I9:I40" si="1">(F9/H9-1)*100</f>
        <v>14.075319698095502</v>
      </c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AA9" s="325" t="s">
        <v>129</v>
      </c>
      <c r="AB9" s="326"/>
      <c r="AC9" s="327" t="s">
        <v>117</v>
      </c>
    </row>
    <row r="10" spans="1:38" ht="18" customHeight="1">
      <c r="A10" s="333"/>
      <c r="B10" s="333"/>
      <c r="C10" s="8"/>
      <c r="D10" s="50" t="s">
        <v>22</v>
      </c>
      <c r="E10" s="30"/>
      <c r="F10" s="281">
        <v>143545</v>
      </c>
      <c r="G10" s="80">
        <f t="shared" si="0"/>
        <v>18.653157437872622</v>
      </c>
      <c r="H10" s="236">
        <v>110368</v>
      </c>
      <c r="I10" s="212">
        <f t="shared" si="1"/>
        <v>30.060343577848659</v>
      </c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AA10" s="318" t="s">
        <v>106</v>
      </c>
      <c r="AB10" s="318"/>
      <c r="AC10" s="327"/>
      <c r="AD10" s="319" t="s">
        <v>118</v>
      </c>
      <c r="AE10" s="328"/>
      <c r="AF10" s="329"/>
      <c r="AG10" s="319" t="s">
        <v>119</v>
      </c>
      <c r="AH10" s="324"/>
      <c r="AI10" s="320"/>
      <c r="AJ10" s="319" t="s">
        <v>120</v>
      </c>
      <c r="AK10" s="320"/>
    </row>
    <row r="11" spans="1:38" ht="18" customHeight="1">
      <c r="A11" s="333"/>
      <c r="B11" s="333"/>
      <c r="C11" s="34"/>
      <c r="D11" s="35"/>
      <c r="E11" s="33" t="s">
        <v>23</v>
      </c>
      <c r="F11" s="282">
        <v>108511</v>
      </c>
      <c r="G11" s="83">
        <f t="shared" si="0"/>
        <v>14.100614906412595</v>
      </c>
      <c r="H11" s="237">
        <v>82741</v>
      </c>
      <c r="I11" s="213">
        <f t="shared" si="1"/>
        <v>31.145381370783532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AA11" s="318"/>
      <c r="AB11" s="318"/>
      <c r="AC11" s="325"/>
      <c r="AD11" s="146"/>
      <c r="AE11" s="145" t="s">
        <v>121</v>
      </c>
      <c r="AF11" s="145" t="s">
        <v>122</v>
      </c>
      <c r="AG11" s="146"/>
      <c r="AH11" s="145" t="s">
        <v>123</v>
      </c>
      <c r="AI11" s="145" t="s">
        <v>124</v>
      </c>
      <c r="AJ11" s="146"/>
      <c r="AK11" s="151" t="s">
        <v>125</v>
      </c>
    </row>
    <row r="12" spans="1:38" ht="18" customHeight="1">
      <c r="A12" s="333"/>
      <c r="B12" s="333"/>
      <c r="C12" s="34"/>
      <c r="D12" s="36"/>
      <c r="E12" s="33" t="s">
        <v>24</v>
      </c>
      <c r="F12" s="282">
        <v>27442</v>
      </c>
      <c r="G12" s="83">
        <f t="shared" si="0"/>
        <v>3.5659893859772231</v>
      </c>
      <c r="H12" s="237">
        <v>20140</v>
      </c>
      <c r="I12" s="213">
        <f t="shared" si="1"/>
        <v>36.256206554121164</v>
      </c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AA12" s="147" t="str">
        <f>E1</f>
        <v>京都市</v>
      </c>
      <c r="AB12" s="147" t="s">
        <v>131</v>
      </c>
      <c r="AC12" s="148">
        <f>F40</f>
        <v>765910</v>
      </c>
      <c r="AD12" s="148">
        <f>F23</f>
        <v>459970</v>
      </c>
      <c r="AE12" s="148">
        <f>F24</f>
        <v>168555</v>
      </c>
      <c r="AF12" s="148">
        <f>F26</f>
        <v>82580</v>
      </c>
      <c r="AG12" s="148">
        <f>F27</f>
        <v>222896</v>
      </c>
      <c r="AH12" s="148">
        <f>F28</f>
        <v>52547</v>
      </c>
      <c r="AI12" s="148">
        <f>F32</f>
        <v>6098</v>
      </c>
      <c r="AJ12" s="148">
        <f>F34</f>
        <v>83044</v>
      </c>
      <c r="AK12" s="148">
        <f>F35</f>
        <v>81292</v>
      </c>
      <c r="AL12" s="152"/>
    </row>
    <row r="13" spans="1:38" ht="18" customHeight="1">
      <c r="A13" s="333"/>
      <c r="B13" s="333"/>
      <c r="C13" s="11"/>
      <c r="D13" s="31" t="s">
        <v>25</v>
      </c>
      <c r="E13" s="32"/>
      <c r="F13" s="283">
        <v>104938</v>
      </c>
      <c r="G13" s="86">
        <f t="shared" si="0"/>
        <v>13.636316383123601</v>
      </c>
      <c r="H13" s="238">
        <v>103997</v>
      </c>
      <c r="I13" s="214">
        <f t="shared" si="1"/>
        <v>0.90483379328250013</v>
      </c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AA13" s="147" t="str">
        <f>E1</f>
        <v>京都市</v>
      </c>
      <c r="AB13" s="147" t="s">
        <v>115</v>
      </c>
      <c r="AC13" s="150"/>
      <c r="AD13" s="150">
        <f>G23</f>
        <v>60.055358984737104</v>
      </c>
      <c r="AE13" s="150">
        <f>G24</f>
        <v>22.007154887649985</v>
      </c>
      <c r="AF13" s="150">
        <f>G26</f>
        <v>10.781945659411681</v>
      </c>
      <c r="AG13" s="150">
        <f>G27</f>
        <v>29.102113825384183</v>
      </c>
      <c r="AH13" s="150">
        <f>G28</f>
        <v>6.8607277617474631</v>
      </c>
      <c r="AI13" s="150">
        <f>G32</f>
        <v>0.79617709652570146</v>
      </c>
      <c r="AJ13" s="150">
        <f>G34</f>
        <v>10.842527189878707</v>
      </c>
      <c r="AK13" s="150">
        <f>G35</f>
        <v>10.613779686908384</v>
      </c>
    </row>
    <row r="14" spans="1:38" ht="18" customHeight="1">
      <c r="A14" s="333"/>
      <c r="B14" s="333"/>
      <c r="C14" s="52" t="s">
        <v>4</v>
      </c>
      <c r="D14" s="53"/>
      <c r="E14" s="54"/>
      <c r="F14" s="237">
        <v>3360</v>
      </c>
      <c r="G14" s="83">
        <f t="shared" si="0"/>
        <v>0.43661993793759452</v>
      </c>
      <c r="H14" s="237">
        <v>3341</v>
      </c>
      <c r="I14" s="213">
        <f t="shared" si="1"/>
        <v>0.56869200838072231</v>
      </c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AA14" s="147" t="str">
        <f>E1</f>
        <v>京都市</v>
      </c>
      <c r="AB14" s="147" t="s">
        <v>116</v>
      </c>
      <c r="AC14" s="150">
        <f>I40</f>
        <v>0.52961443806398556</v>
      </c>
      <c r="AD14" s="150">
        <f>I23</f>
        <v>-1.9318552505058317</v>
      </c>
      <c r="AE14" s="150">
        <f>I24</f>
        <v>-0.20603541677767234</v>
      </c>
      <c r="AF14" s="150">
        <f>I26</f>
        <v>-10.322958973133812</v>
      </c>
      <c r="AG14" s="150">
        <f>I27</f>
        <v>-3.6154581266729213</v>
      </c>
      <c r="AH14" s="150">
        <f>I28</f>
        <v>0.76706234299193099</v>
      </c>
      <c r="AI14" s="150">
        <f>I32</f>
        <v>-23.708244714124859</v>
      </c>
      <c r="AJ14" s="150">
        <f>I34</f>
        <v>34.840144835760789</v>
      </c>
      <c r="AK14" s="150">
        <f>I35</f>
        <v>32.472908009451643</v>
      </c>
    </row>
    <row r="15" spans="1:38" ht="18" customHeight="1">
      <c r="A15" s="333"/>
      <c r="B15" s="333"/>
      <c r="C15" s="52" t="s">
        <v>5</v>
      </c>
      <c r="D15" s="53"/>
      <c r="E15" s="54"/>
      <c r="F15" s="237">
        <v>61401</v>
      </c>
      <c r="G15" s="83">
        <f t="shared" si="0"/>
        <v>7.9788395265792387</v>
      </c>
      <c r="H15" s="237">
        <v>64849</v>
      </c>
      <c r="I15" s="213">
        <f t="shared" si="1"/>
        <v>-5.3169671082052172</v>
      </c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38" ht="18" customHeight="1">
      <c r="A16" s="333"/>
      <c r="B16" s="333"/>
      <c r="C16" s="52" t="s">
        <v>26</v>
      </c>
      <c r="D16" s="53"/>
      <c r="E16" s="54"/>
      <c r="F16" s="237">
        <f>13822+5334</f>
        <v>19156</v>
      </c>
      <c r="G16" s="83">
        <f t="shared" si="0"/>
        <v>2.4892534318846908</v>
      </c>
      <c r="H16" s="237">
        <v>19200</v>
      </c>
      <c r="I16" s="213">
        <f t="shared" si="1"/>
        <v>-0.22916666666666918</v>
      </c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ht="18" customHeight="1">
      <c r="A17" s="333"/>
      <c r="B17" s="333"/>
      <c r="C17" s="52" t="s">
        <v>6</v>
      </c>
      <c r="D17" s="53"/>
      <c r="E17" s="54"/>
      <c r="F17" s="237">
        <v>146427</v>
      </c>
      <c r="G17" s="83">
        <f t="shared" si="0"/>
        <v>19.027662991782186</v>
      </c>
      <c r="H17" s="237">
        <v>145953</v>
      </c>
      <c r="I17" s="213">
        <f t="shared" si="1"/>
        <v>0.32476208094387449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8" customHeight="1">
      <c r="A18" s="333"/>
      <c r="B18" s="333"/>
      <c r="C18" s="52" t="s">
        <v>27</v>
      </c>
      <c r="D18" s="53"/>
      <c r="E18" s="54"/>
      <c r="F18" s="237">
        <v>37267</v>
      </c>
      <c r="G18" s="83">
        <f t="shared" si="0"/>
        <v>4.8427128652143852</v>
      </c>
      <c r="H18" s="237">
        <v>38098</v>
      </c>
      <c r="I18" s="213">
        <f t="shared" si="1"/>
        <v>-2.1812168617775241</v>
      </c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</row>
    <row r="19" spans="1:25" ht="18" customHeight="1">
      <c r="A19" s="333"/>
      <c r="B19" s="333"/>
      <c r="C19" s="52" t="s">
        <v>28</v>
      </c>
      <c r="D19" s="53"/>
      <c r="E19" s="54"/>
      <c r="F19" s="237">
        <v>7019</v>
      </c>
      <c r="G19" s="83">
        <f t="shared" si="0"/>
        <v>0.91209385249523089</v>
      </c>
      <c r="H19" s="237">
        <v>3675</v>
      </c>
      <c r="I19" s="213">
        <f t="shared" si="1"/>
        <v>90.99319727891158</v>
      </c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</row>
    <row r="20" spans="1:25" ht="18" customHeight="1">
      <c r="A20" s="333"/>
      <c r="B20" s="333"/>
      <c r="C20" s="52" t="s">
        <v>7</v>
      </c>
      <c r="D20" s="53"/>
      <c r="E20" s="54"/>
      <c r="F20" s="237">
        <v>93389</v>
      </c>
      <c r="G20" s="83">
        <f t="shared" si="0"/>
        <v>12.13556529287322</v>
      </c>
      <c r="H20" s="237">
        <v>86990</v>
      </c>
      <c r="I20" s="213">
        <f t="shared" si="1"/>
        <v>7.3560179330957487</v>
      </c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</row>
    <row r="21" spans="1:25" ht="18" customHeight="1">
      <c r="A21" s="333"/>
      <c r="B21" s="333"/>
      <c r="C21" s="57" t="s">
        <v>8</v>
      </c>
      <c r="D21" s="58"/>
      <c r="E21" s="56"/>
      <c r="F21" s="239">
        <f>769548-SUM(F9,F14:F20)</f>
        <v>109827</v>
      </c>
      <c r="G21" s="89">
        <f t="shared" si="0"/>
        <v>14.27162438210482</v>
      </c>
      <c r="H21" s="239">
        <v>146489</v>
      </c>
      <c r="I21" s="215">
        <f t="shared" si="1"/>
        <v>-25.027135143253076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</row>
    <row r="22" spans="1:25" ht="18" customHeight="1">
      <c r="A22" s="333"/>
      <c r="B22" s="334"/>
      <c r="C22" s="59" t="s">
        <v>9</v>
      </c>
      <c r="D22" s="37"/>
      <c r="E22" s="60"/>
      <c r="F22" s="240">
        <f>SUM(F9,F14:F21)</f>
        <v>769548</v>
      </c>
      <c r="G22" s="93">
        <f t="shared" si="0"/>
        <v>100</v>
      </c>
      <c r="H22" s="240">
        <f>SUM(H9,H14:H21)</f>
        <v>764305</v>
      </c>
      <c r="I22" s="216">
        <f t="shared" si="1"/>
        <v>0.68598269015640589</v>
      </c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</row>
    <row r="23" spans="1:25" ht="18" customHeight="1">
      <c r="A23" s="333"/>
      <c r="B23" s="332" t="s">
        <v>82</v>
      </c>
      <c r="C23" s="4" t="s">
        <v>10</v>
      </c>
      <c r="D23" s="5"/>
      <c r="E23" s="23"/>
      <c r="F23" s="235">
        <f>SUM(F24:F26)</f>
        <v>459970</v>
      </c>
      <c r="G23" s="77">
        <f t="shared" ref="G23:G40" si="2">F23/$F$40*100</f>
        <v>60.055358984737104</v>
      </c>
      <c r="H23" s="235">
        <f>SUM(H24:H26)-1</f>
        <v>469031</v>
      </c>
      <c r="I23" s="217">
        <f t="shared" si="1"/>
        <v>-1.9318552505058317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</row>
    <row r="24" spans="1:25" ht="18" customHeight="1">
      <c r="A24" s="333"/>
      <c r="B24" s="333"/>
      <c r="C24" s="8"/>
      <c r="D24" s="10" t="s">
        <v>11</v>
      </c>
      <c r="E24" s="38"/>
      <c r="F24" s="237">
        <v>168555</v>
      </c>
      <c r="G24" s="83">
        <f t="shared" si="2"/>
        <v>22.007154887649985</v>
      </c>
      <c r="H24" s="237">
        <v>168903</v>
      </c>
      <c r="I24" s="213">
        <f t="shared" si="1"/>
        <v>-0.20603541677767234</v>
      </c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</row>
    <row r="25" spans="1:25" ht="18" customHeight="1">
      <c r="A25" s="333"/>
      <c r="B25" s="333"/>
      <c r="C25" s="8"/>
      <c r="D25" s="10" t="s">
        <v>29</v>
      </c>
      <c r="E25" s="38"/>
      <c r="F25" s="237">
        <v>208835</v>
      </c>
      <c r="G25" s="83">
        <f t="shared" si="2"/>
        <v>27.266258437675443</v>
      </c>
      <c r="H25" s="237">
        <v>208043</v>
      </c>
      <c r="I25" s="213">
        <f t="shared" si="1"/>
        <v>0.38069053032305789</v>
      </c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</row>
    <row r="26" spans="1:25" ht="18" customHeight="1">
      <c r="A26" s="333"/>
      <c r="B26" s="333"/>
      <c r="C26" s="11"/>
      <c r="D26" s="10" t="s">
        <v>12</v>
      </c>
      <c r="E26" s="38"/>
      <c r="F26" s="237">
        <v>82580</v>
      </c>
      <c r="G26" s="83">
        <f t="shared" si="2"/>
        <v>10.781945659411681</v>
      </c>
      <c r="H26" s="237">
        <v>92086</v>
      </c>
      <c r="I26" s="213">
        <f t="shared" si="1"/>
        <v>-10.322958973133812</v>
      </c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</row>
    <row r="27" spans="1:25" ht="18" customHeight="1">
      <c r="A27" s="333"/>
      <c r="B27" s="333"/>
      <c r="C27" s="8" t="s">
        <v>13</v>
      </c>
      <c r="D27" s="14"/>
      <c r="E27" s="25"/>
      <c r="F27" s="235">
        <f>SUM(F28:F33)</f>
        <v>222896</v>
      </c>
      <c r="G27" s="77">
        <f t="shared" si="2"/>
        <v>29.102113825384183</v>
      </c>
      <c r="H27" s="235">
        <f>SUM(H28:H33)</f>
        <v>231257</v>
      </c>
      <c r="I27" s="217">
        <f t="shared" si="1"/>
        <v>-3.6154581266729213</v>
      </c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</row>
    <row r="28" spans="1:25" ht="18" customHeight="1">
      <c r="A28" s="333"/>
      <c r="B28" s="333"/>
      <c r="C28" s="8"/>
      <c r="D28" s="10" t="s">
        <v>14</v>
      </c>
      <c r="E28" s="38"/>
      <c r="F28" s="237">
        <v>52547</v>
      </c>
      <c r="G28" s="83">
        <f t="shared" si="2"/>
        <v>6.8607277617474631</v>
      </c>
      <c r="H28" s="237">
        <v>52147</v>
      </c>
      <c r="I28" s="213">
        <f t="shared" si="1"/>
        <v>0.76706234299193099</v>
      </c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</row>
    <row r="29" spans="1:25" ht="18" customHeight="1">
      <c r="A29" s="333"/>
      <c r="B29" s="333"/>
      <c r="C29" s="8"/>
      <c r="D29" s="10" t="s">
        <v>30</v>
      </c>
      <c r="E29" s="38"/>
      <c r="F29" s="237">
        <v>9054</v>
      </c>
      <c r="G29" s="83">
        <f t="shared" si="2"/>
        <v>1.1821232259664975</v>
      </c>
      <c r="H29" s="237">
        <v>8719</v>
      </c>
      <c r="I29" s="213">
        <f t="shared" si="1"/>
        <v>3.8421837366670486</v>
      </c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</row>
    <row r="30" spans="1:25" ht="18" customHeight="1">
      <c r="A30" s="333"/>
      <c r="B30" s="333"/>
      <c r="C30" s="8"/>
      <c r="D30" s="10" t="s">
        <v>31</v>
      </c>
      <c r="E30" s="38"/>
      <c r="F30" s="237">
        <v>57825</v>
      </c>
      <c r="G30" s="83">
        <f t="shared" si="2"/>
        <v>7.5498426708098867</v>
      </c>
      <c r="H30" s="237">
        <v>54323</v>
      </c>
      <c r="I30" s="213">
        <f t="shared" si="1"/>
        <v>6.4466248182169616</v>
      </c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</row>
    <row r="31" spans="1:25" ht="18" customHeight="1">
      <c r="A31" s="333"/>
      <c r="B31" s="333"/>
      <c r="C31" s="8"/>
      <c r="D31" s="10" t="s">
        <v>32</v>
      </c>
      <c r="E31" s="38"/>
      <c r="F31" s="237">
        <v>55809</v>
      </c>
      <c r="G31" s="83">
        <f t="shared" si="2"/>
        <v>7.2866263660221167</v>
      </c>
      <c r="H31" s="237">
        <v>56989</v>
      </c>
      <c r="I31" s="213">
        <f t="shared" si="1"/>
        <v>-2.0705750232500986</v>
      </c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</row>
    <row r="32" spans="1:25" ht="18" customHeight="1">
      <c r="A32" s="333"/>
      <c r="B32" s="333"/>
      <c r="C32" s="8"/>
      <c r="D32" s="10" t="s">
        <v>15</v>
      </c>
      <c r="E32" s="38"/>
      <c r="F32" s="237">
        <v>6098</v>
      </c>
      <c r="G32" s="83">
        <f t="shared" si="2"/>
        <v>0.79617709652570146</v>
      </c>
      <c r="H32" s="237">
        <v>7993</v>
      </c>
      <c r="I32" s="213">
        <f t="shared" si="1"/>
        <v>-23.708244714124859</v>
      </c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</row>
    <row r="33" spans="1:25" ht="18" customHeight="1">
      <c r="A33" s="333"/>
      <c r="B33" s="333"/>
      <c r="C33" s="11"/>
      <c r="D33" s="10" t="s">
        <v>33</v>
      </c>
      <c r="E33" s="38"/>
      <c r="F33" s="237">
        <v>41563</v>
      </c>
      <c r="G33" s="83">
        <f t="shared" si="2"/>
        <v>5.4266167043125177</v>
      </c>
      <c r="H33" s="237">
        <f>10673+40413</f>
        <v>51086</v>
      </c>
      <c r="I33" s="213">
        <f t="shared" si="1"/>
        <v>-18.641114982578401</v>
      </c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</row>
    <row r="34" spans="1:25" ht="18" customHeight="1">
      <c r="A34" s="333"/>
      <c r="B34" s="333"/>
      <c r="C34" s="8" t="s">
        <v>16</v>
      </c>
      <c r="D34" s="14"/>
      <c r="E34" s="25"/>
      <c r="F34" s="235">
        <f>SUM(F35+F38+F39)+1</f>
        <v>83044</v>
      </c>
      <c r="G34" s="77">
        <f t="shared" si="2"/>
        <v>10.842527189878707</v>
      </c>
      <c r="H34" s="235">
        <f>SUM(H35,H38)-1</f>
        <v>61587</v>
      </c>
      <c r="I34" s="217">
        <f t="shared" si="1"/>
        <v>34.840144835760789</v>
      </c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</row>
    <row r="35" spans="1:25" ht="18" customHeight="1">
      <c r="A35" s="333"/>
      <c r="B35" s="333"/>
      <c r="C35" s="8"/>
      <c r="D35" s="39" t="s">
        <v>17</v>
      </c>
      <c r="E35" s="40"/>
      <c r="F35" s="236">
        <v>81292</v>
      </c>
      <c r="G35" s="80">
        <f t="shared" si="2"/>
        <v>10.613779686908384</v>
      </c>
      <c r="H35" s="236">
        <f>SUM(H36:H37)</f>
        <v>61365</v>
      </c>
      <c r="I35" s="212">
        <f t="shared" si="1"/>
        <v>32.472908009451643</v>
      </c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</row>
    <row r="36" spans="1:25" ht="18" customHeight="1">
      <c r="A36" s="333"/>
      <c r="B36" s="333"/>
      <c r="C36" s="8"/>
      <c r="D36" s="41"/>
      <c r="E36" s="138" t="s">
        <v>103</v>
      </c>
      <c r="F36" s="237">
        <v>39896</v>
      </c>
      <c r="G36" s="83">
        <f t="shared" si="2"/>
        <v>5.208967111018266</v>
      </c>
      <c r="H36" s="237">
        <f>27020+906</f>
        <v>27926</v>
      </c>
      <c r="I36" s="213">
        <f t="shared" si="1"/>
        <v>42.863281529757224</v>
      </c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</row>
    <row r="37" spans="1:25" ht="18" customHeight="1">
      <c r="A37" s="333"/>
      <c r="B37" s="333"/>
      <c r="C37" s="8"/>
      <c r="D37" s="12"/>
      <c r="E37" s="33" t="s">
        <v>34</v>
      </c>
      <c r="F37" s="237">
        <v>41396</v>
      </c>
      <c r="G37" s="83">
        <f t="shared" si="2"/>
        <v>5.4048125758901175</v>
      </c>
      <c r="H37" s="237">
        <f>33301+138</f>
        <v>33439</v>
      </c>
      <c r="I37" s="213">
        <f t="shared" si="1"/>
        <v>23.795568049283776</v>
      </c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</row>
    <row r="38" spans="1:25" ht="18" customHeight="1">
      <c r="A38" s="333"/>
      <c r="B38" s="333"/>
      <c r="C38" s="8"/>
      <c r="D38" s="61" t="s">
        <v>35</v>
      </c>
      <c r="E38" s="54"/>
      <c r="F38" s="237">
        <v>1751</v>
      </c>
      <c r="G38" s="83">
        <f t="shared" si="2"/>
        <v>0.228616939327075</v>
      </c>
      <c r="H38" s="237">
        <v>223</v>
      </c>
      <c r="I38" s="213">
        <f t="shared" si="1"/>
        <v>685.2017937219731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</row>
    <row r="39" spans="1:25" ht="18" customHeight="1">
      <c r="A39" s="333"/>
      <c r="B39" s="333"/>
      <c r="C39" s="6"/>
      <c r="D39" s="55" t="s">
        <v>36</v>
      </c>
      <c r="E39" s="56"/>
      <c r="F39" s="239">
        <v>0</v>
      </c>
      <c r="G39" s="89">
        <f t="shared" si="2"/>
        <v>0</v>
      </c>
      <c r="H39" s="239">
        <v>0</v>
      </c>
      <c r="I39" s="215" t="e">
        <f t="shared" si="1"/>
        <v>#DIV/0!</v>
      </c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1:25" ht="18" customHeight="1">
      <c r="A40" s="334"/>
      <c r="B40" s="334"/>
      <c r="C40" s="6" t="s">
        <v>18</v>
      </c>
      <c r="D40" s="7"/>
      <c r="E40" s="24"/>
      <c r="F40" s="240">
        <f>SUM(F23,F27,F34)</f>
        <v>765910</v>
      </c>
      <c r="G40" s="93">
        <f t="shared" si="2"/>
        <v>100</v>
      </c>
      <c r="H40" s="240">
        <f>SUM(H23,H27,H34)</f>
        <v>761875</v>
      </c>
      <c r="I40" s="216">
        <f t="shared" si="1"/>
        <v>0.52961443806398556</v>
      </c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1:25" ht="18" customHeight="1">
      <c r="A41" s="136" t="s">
        <v>19</v>
      </c>
    </row>
    <row r="42" spans="1:25" ht="18" customHeight="1">
      <c r="A42" s="137" t="s">
        <v>20</v>
      </c>
    </row>
    <row r="52" spans="26:26">
      <c r="Z52" s="14"/>
    </row>
    <row r="53" spans="26:26">
      <c r="Z53" s="14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31" activePane="bottomRight" state="frozen"/>
      <selection activeCell="G46" sqref="G46"/>
      <selection pane="topRight" activeCell="G46" sqref="G46"/>
      <selection pane="bottomLeft" activeCell="G46" sqref="G46"/>
      <selection pane="bottomRight" activeCell="K6" sqref="K6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8" width="11.875" style="1" customWidth="1"/>
    <col min="9" max="9" width="11.875" style="206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60" t="s">
        <v>0</v>
      </c>
      <c r="B1" s="160"/>
      <c r="C1" s="76" t="s">
        <v>294</v>
      </c>
      <c r="D1" s="161"/>
      <c r="E1" s="161"/>
      <c r="AA1" s="1" t="str">
        <f>C1</f>
        <v>京都市</v>
      </c>
      <c r="AB1" s="1" t="s">
        <v>134</v>
      </c>
      <c r="AC1" s="1" t="s">
        <v>135</v>
      </c>
      <c r="AD1" s="162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63">
        <f>I7</f>
        <v>769548</v>
      </c>
      <c r="AC2" s="163">
        <f>I9</f>
        <v>765910</v>
      </c>
      <c r="AD2" s="163">
        <f>I10</f>
        <v>3638</v>
      </c>
      <c r="AE2" s="163">
        <f>I11</f>
        <v>3292</v>
      </c>
      <c r="AF2" s="163">
        <f>I12</f>
        <v>346</v>
      </c>
      <c r="AG2" s="163">
        <f>I13</f>
        <v>-13</v>
      </c>
      <c r="AH2" s="1">
        <f>I14</f>
        <v>0</v>
      </c>
      <c r="AI2" s="163">
        <f>I15</f>
        <v>-13</v>
      </c>
      <c r="AJ2" s="163">
        <f>I25</f>
        <v>401859</v>
      </c>
      <c r="AK2" s="164">
        <f>I26</f>
        <v>0.80400000000000005</v>
      </c>
      <c r="AL2" s="165">
        <f>I27</f>
        <v>0.09</v>
      </c>
      <c r="AM2" s="165">
        <f>I28</f>
        <v>97.7</v>
      </c>
      <c r="AN2" s="165">
        <f>I29</f>
        <v>50.2</v>
      </c>
      <c r="AO2" s="165">
        <f>I33</f>
        <v>191.2</v>
      </c>
      <c r="AP2" s="163">
        <f>I16</f>
        <v>40739</v>
      </c>
      <c r="AQ2" s="163">
        <f>I17</f>
        <v>93690</v>
      </c>
      <c r="AR2" s="163">
        <f>I18</f>
        <v>1344696</v>
      </c>
      <c r="AS2" s="166">
        <f>I21</f>
        <v>3.51632308025179</v>
      </c>
    </row>
    <row r="3" spans="1:45">
      <c r="AA3" s="1" t="s">
        <v>152</v>
      </c>
      <c r="AB3" s="163">
        <f>H7</f>
        <v>764305</v>
      </c>
      <c r="AC3" s="163">
        <f>H9</f>
        <v>761876</v>
      </c>
      <c r="AD3" s="163">
        <f>H10</f>
        <v>2429</v>
      </c>
      <c r="AE3" s="163">
        <f>H11</f>
        <v>2069</v>
      </c>
      <c r="AF3" s="163">
        <f>H12</f>
        <v>360</v>
      </c>
      <c r="AG3" s="163">
        <f>H13</f>
        <v>-113</v>
      </c>
      <c r="AH3" s="1">
        <f>H14</f>
        <v>2</v>
      </c>
      <c r="AI3" s="163">
        <f>H15</f>
        <v>735</v>
      </c>
      <c r="AJ3" s="163">
        <f>H25</f>
        <v>402633</v>
      </c>
      <c r="AK3" s="164">
        <f>H26</f>
        <v>0.80600000000000005</v>
      </c>
      <c r="AL3" s="165">
        <f>H27</f>
        <v>0.09</v>
      </c>
      <c r="AM3" s="165">
        <f>H28</f>
        <v>98.4</v>
      </c>
      <c r="AN3" s="165">
        <f>H29</f>
        <v>47.2</v>
      </c>
      <c r="AO3" s="165">
        <f>H33</f>
        <v>197.4</v>
      </c>
      <c r="AP3" s="163">
        <f>H16</f>
        <v>41751</v>
      </c>
      <c r="AQ3" s="163">
        <f>H17</f>
        <v>140569</v>
      </c>
      <c r="AR3" s="163">
        <f>H18</f>
        <v>1321248</v>
      </c>
      <c r="AS3" s="166">
        <f>H21</f>
        <v>3.659105725203625</v>
      </c>
    </row>
    <row r="4" spans="1:45">
      <c r="A4" s="21" t="s">
        <v>153</v>
      </c>
      <c r="AP4" s="163"/>
      <c r="AQ4" s="163"/>
      <c r="AR4" s="163"/>
    </row>
    <row r="5" spans="1:45">
      <c r="I5" s="284" t="s">
        <v>154</v>
      </c>
    </row>
    <row r="6" spans="1:45" s="154" customFormat="1" ht="29.25" customHeight="1">
      <c r="A6" s="167" t="s">
        <v>155</v>
      </c>
      <c r="B6" s="168"/>
      <c r="C6" s="168"/>
      <c r="D6" s="169"/>
      <c r="E6" s="145" t="s">
        <v>272</v>
      </c>
      <c r="F6" s="145" t="s">
        <v>273</v>
      </c>
      <c r="G6" s="145" t="s">
        <v>274</v>
      </c>
      <c r="H6" s="145" t="s">
        <v>275</v>
      </c>
      <c r="I6" s="285" t="s">
        <v>281</v>
      </c>
    </row>
    <row r="7" spans="1:45" ht="27" customHeight="1">
      <c r="A7" s="332" t="s">
        <v>156</v>
      </c>
      <c r="B7" s="47" t="s">
        <v>157</v>
      </c>
      <c r="C7" s="48"/>
      <c r="D7" s="95" t="s">
        <v>158</v>
      </c>
      <c r="E7" s="170">
        <v>726716.7</v>
      </c>
      <c r="F7" s="170">
        <v>732272</v>
      </c>
      <c r="G7" s="170">
        <v>699585</v>
      </c>
      <c r="H7" s="241">
        <v>764305</v>
      </c>
      <c r="I7" s="241">
        <v>769548</v>
      </c>
    </row>
    <row r="8" spans="1:45" ht="27" customHeight="1">
      <c r="A8" s="333"/>
      <c r="B8" s="26"/>
      <c r="C8" s="61" t="s">
        <v>159</v>
      </c>
      <c r="D8" s="96" t="s">
        <v>38</v>
      </c>
      <c r="E8" s="171">
        <v>336945.8</v>
      </c>
      <c r="F8" s="171">
        <v>347030</v>
      </c>
      <c r="G8" s="171">
        <v>338412</v>
      </c>
      <c r="H8" s="172">
        <v>388091</v>
      </c>
      <c r="I8" s="172">
        <v>397474</v>
      </c>
    </row>
    <row r="9" spans="1:45" ht="27" customHeight="1">
      <c r="A9" s="333"/>
      <c r="B9" s="52" t="s">
        <v>160</v>
      </c>
      <c r="C9" s="53"/>
      <c r="D9" s="97"/>
      <c r="E9" s="173">
        <v>717083</v>
      </c>
      <c r="F9" s="173">
        <v>727054</v>
      </c>
      <c r="G9" s="173">
        <v>697003</v>
      </c>
      <c r="H9" s="242">
        <v>761876</v>
      </c>
      <c r="I9" s="242">
        <v>765910</v>
      </c>
    </row>
    <row r="10" spans="1:45" ht="27" customHeight="1">
      <c r="A10" s="333"/>
      <c r="B10" s="52" t="s">
        <v>161</v>
      </c>
      <c r="C10" s="53"/>
      <c r="D10" s="97"/>
      <c r="E10" s="173">
        <v>9633.6999999999534</v>
      </c>
      <c r="F10" s="173">
        <v>5218</v>
      </c>
      <c r="G10" s="173">
        <v>2582</v>
      </c>
      <c r="H10" s="242">
        <v>2429</v>
      </c>
      <c r="I10" s="242">
        <v>3638</v>
      </c>
    </row>
    <row r="11" spans="1:45" ht="27" customHeight="1">
      <c r="A11" s="333"/>
      <c r="B11" s="52" t="s">
        <v>162</v>
      </c>
      <c r="C11" s="53"/>
      <c r="D11" s="97"/>
      <c r="E11" s="173">
        <v>7525.7</v>
      </c>
      <c r="F11" s="173">
        <v>3322</v>
      </c>
      <c r="G11" s="173">
        <v>2109</v>
      </c>
      <c r="H11" s="242">
        <v>2069</v>
      </c>
      <c r="I11" s="242">
        <v>3292</v>
      </c>
    </row>
    <row r="12" spans="1:45" ht="27" customHeight="1">
      <c r="A12" s="333"/>
      <c r="B12" s="52" t="s">
        <v>163</v>
      </c>
      <c r="C12" s="53"/>
      <c r="D12" s="97"/>
      <c r="E12" s="173">
        <v>2108</v>
      </c>
      <c r="F12" s="173">
        <v>1896</v>
      </c>
      <c r="G12" s="173">
        <v>473</v>
      </c>
      <c r="H12" s="242">
        <v>360</v>
      </c>
      <c r="I12" s="242">
        <v>346</v>
      </c>
    </row>
    <row r="13" spans="1:45" ht="27" customHeight="1">
      <c r="A13" s="333"/>
      <c r="B13" s="52" t="s">
        <v>164</v>
      </c>
      <c r="C13" s="53"/>
      <c r="D13" s="102"/>
      <c r="E13" s="174">
        <v>116.9</v>
      </c>
      <c r="F13" s="174">
        <v>-212</v>
      </c>
      <c r="G13" s="174">
        <v>-1424</v>
      </c>
      <c r="H13" s="243">
        <v>-113</v>
      </c>
      <c r="I13" s="243">
        <v>-13</v>
      </c>
    </row>
    <row r="14" spans="1:45" ht="27" customHeight="1">
      <c r="A14" s="333"/>
      <c r="B14" s="106" t="s">
        <v>165</v>
      </c>
      <c r="C14" s="68"/>
      <c r="D14" s="102"/>
      <c r="E14" s="174">
        <v>0</v>
      </c>
      <c r="F14" s="174">
        <v>0</v>
      </c>
      <c r="G14" s="174">
        <v>0</v>
      </c>
      <c r="H14" s="243">
        <v>2</v>
      </c>
      <c r="I14" s="243">
        <v>0</v>
      </c>
    </row>
    <row r="15" spans="1:45" ht="27" customHeight="1">
      <c r="A15" s="333"/>
      <c r="B15" s="57" t="s">
        <v>166</v>
      </c>
      <c r="C15" s="58"/>
      <c r="D15" s="175"/>
      <c r="E15" s="176">
        <v>-2468.6</v>
      </c>
      <c r="F15" s="176">
        <v>-396</v>
      </c>
      <c r="G15" s="176">
        <v>-3753</v>
      </c>
      <c r="H15" s="244">
        <v>735</v>
      </c>
      <c r="I15" s="244">
        <v>-13</v>
      </c>
    </row>
    <row r="16" spans="1:45" ht="27" customHeight="1">
      <c r="A16" s="333"/>
      <c r="B16" s="177" t="s">
        <v>167</v>
      </c>
      <c r="C16" s="178"/>
      <c r="D16" s="179" t="s">
        <v>39</v>
      </c>
      <c r="E16" s="180">
        <v>37597.800000000003</v>
      </c>
      <c r="F16" s="180">
        <v>40723</v>
      </c>
      <c r="G16" s="180">
        <v>37304</v>
      </c>
      <c r="H16" s="245">
        <v>41751</v>
      </c>
      <c r="I16" s="245">
        <v>40739</v>
      </c>
    </row>
    <row r="17" spans="1:9" ht="27" customHeight="1">
      <c r="A17" s="333"/>
      <c r="B17" s="52" t="s">
        <v>168</v>
      </c>
      <c r="C17" s="53"/>
      <c r="D17" s="96" t="s">
        <v>40</v>
      </c>
      <c r="E17" s="173">
        <v>83084.3</v>
      </c>
      <c r="F17" s="173">
        <v>152663</v>
      </c>
      <c r="G17" s="173">
        <v>147926</v>
      </c>
      <c r="H17" s="242">
        <v>140569</v>
      </c>
      <c r="I17" s="242">
        <v>93690</v>
      </c>
    </row>
    <row r="18" spans="1:9" ht="27" customHeight="1">
      <c r="A18" s="333"/>
      <c r="B18" s="52" t="s">
        <v>169</v>
      </c>
      <c r="C18" s="53"/>
      <c r="D18" s="96" t="s">
        <v>41</v>
      </c>
      <c r="E18" s="173">
        <v>1283784.7</v>
      </c>
      <c r="F18" s="173">
        <v>1300993</v>
      </c>
      <c r="G18" s="173">
        <v>1313405</v>
      </c>
      <c r="H18" s="242">
        <v>1321248</v>
      </c>
      <c r="I18" s="242">
        <v>1344696</v>
      </c>
    </row>
    <row r="19" spans="1:9" ht="27" customHeight="1">
      <c r="A19" s="333"/>
      <c r="B19" s="52" t="s">
        <v>170</v>
      </c>
      <c r="C19" s="53"/>
      <c r="D19" s="96" t="s">
        <v>171</v>
      </c>
      <c r="E19" s="173">
        <v>1329271.2</v>
      </c>
      <c r="F19" s="173">
        <v>1412933</v>
      </c>
      <c r="G19" s="173">
        <v>1424027</v>
      </c>
      <c r="H19" s="246">
        <f>H17+H18-H16</f>
        <v>1420066</v>
      </c>
      <c r="I19" s="246">
        <f>I17+I18-I16</f>
        <v>1397647</v>
      </c>
    </row>
    <row r="20" spans="1:9" ht="27" customHeight="1">
      <c r="A20" s="333"/>
      <c r="B20" s="52" t="s">
        <v>172</v>
      </c>
      <c r="C20" s="53"/>
      <c r="D20" s="97" t="s">
        <v>173</v>
      </c>
      <c r="E20" s="181">
        <v>3.8100629240667194</v>
      </c>
      <c r="F20" s="181">
        <v>3.7489352505547071</v>
      </c>
      <c r="G20" s="181">
        <v>3.8810828221221469</v>
      </c>
      <c r="H20" s="247">
        <f>H18/H8</f>
        <v>3.4044798771422164</v>
      </c>
      <c r="I20" s="247">
        <f>I18/I8</f>
        <v>3.3831043036777246</v>
      </c>
    </row>
    <row r="21" spans="1:9" ht="27" customHeight="1">
      <c r="A21" s="333"/>
      <c r="B21" s="52" t="s">
        <v>174</v>
      </c>
      <c r="C21" s="53"/>
      <c r="D21" s="97" t="s">
        <v>175</v>
      </c>
      <c r="E21" s="181">
        <v>3.9450594131162933</v>
      </c>
      <c r="F21" s="181">
        <v>4.0715010229663138</v>
      </c>
      <c r="G21" s="181">
        <v>4.2079683935557837</v>
      </c>
      <c r="H21" s="247">
        <f>H19/H8</f>
        <v>3.659105725203625</v>
      </c>
      <c r="I21" s="247">
        <f>I19/I8</f>
        <v>3.51632308025179</v>
      </c>
    </row>
    <row r="22" spans="1:9" ht="27" customHeight="1">
      <c r="A22" s="333"/>
      <c r="B22" s="52" t="s">
        <v>176</v>
      </c>
      <c r="C22" s="53"/>
      <c r="D22" s="97" t="s">
        <v>177</v>
      </c>
      <c r="E22" s="173">
        <v>870944.12200689956</v>
      </c>
      <c r="F22" s="173">
        <v>881919.73470410111</v>
      </c>
      <c r="G22" s="173">
        <v>890333.60606785736</v>
      </c>
      <c r="H22" s="246">
        <f>H18/H24*1000000</f>
        <v>895650.23458106548</v>
      </c>
      <c r="I22" s="246">
        <f>I18/I24*1000000</f>
        <v>911545.21167882218</v>
      </c>
    </row>
    <row r="23" spans="1:9" ht="27" customHeight="1">
      <c r="A23" s="333"/>
      <c r="B23" s="52" t="s">
        <v>178</v>
      </c>
      <c r="C23" s="53"/>
      <c r="D23" s="97" t="s">
        <v>179</v>
      </c>
      <c r="E23" s="173">
        <v>901803.03456884774</v>
      </c>
      <c r="F23" s="173">
        <v>957801.84560152877</v>
      </c>
      <c r="G23" s="173">
        <v>965322.26849143463</v>
      </c>
      <c r="H23" s="246">
        <f>H19/H24*1000000</f>
        <v>962637.17789589497</v>
      </c>
      <c r="I23" s="246">
        <f>I19/I24*1000000</f>
        <v>947439.74137445993</v>
      </c>
    </row>
    <row r="24" spans="1:9" ht="27" customHeight="1">
      <c r="A24" s="333"/>
      <c r="B24" s="182" t="s">
        <v>180</v>
      </c>
      <c r="C24" s="183"/>
      <c r="D24" s="184" t="s">
        <v>181</v>
      </c>
      <c r="E24" s="176">
        <v>1474015</v>
      </c>
      <c r="F24" s="176">
        <v>1475183</v>
      </c>
      <c r="G24" s="176">
        <v>1475183</v>
      </c>
      <c r="H24" s="244">
        <f>G24</f>
        <v>1475183</v>
      </c>
      <c r="I24" s="244">
        <f>H24</f>
        <v>1475183</v>
      </c>
    </row>
    <row r="25" spans="1:9" ht="27" customHeight="1">
      <c r="A25" s="333"/>
      <c r="B25" s="11" t="s">
        <v>182</v>
      </c>
      <c r="C25" s="185"/>
      <c r="D25" s="186"/>
      <c r="E25" s="171">
        <v>348859.4</v>
      </c>
      <c r="F25" s="171">
        <v>350679</v>
      </c>
      <c r="G25" s="171">
        <v>349955</v>
      </c>
      <c r="H25" s="248">
        <v>402633</v>
      </c>
      <c r="I25" s="248">
        <v>401859</v>
      </c>
    </row>
    <row r="26" spans="1:9" ht="27" customHeight="1">
      <c r="A26" s="333"/>
      <c r="B26" s="187" t="s">
        <v>183</v>
      </c>
      <c r="C26" s="188"/>
      <c r="D26" s="189"/>
      <c r="E26" s="190">
        <v>0.77500000000000002</v>
      </c>
      <c r="F26" s="190">
        <v>0.79100000000000004</v>
      </c>
      <c r="G26" s="190">
        <v>0.80700000000000005</v>
      </c>
      <c r="H26" s="249">
        <v>0.80600000000000005</v>
      </c>
      <c r="I26" s="249">
        <v>0.80400000000000005</v>
      </c>
    </row>
    <row r="27" spans="1:9" ht="27" customHeight="1">
      <c r="A27" s="333"/>
      <c r="B27" s="187" t="s">
        <v>184</v>
      </c>
      <c r="C27" s="188"/>
      <c r="D27" s="189"/>
      <c r="E27" s="191">
        <v>0.6</v>
      </c>
      <c r="F27" s="191">
        <v>0.54</v>
      </c>
      <c r="G27" s="191">
        <v>0.13500000000000001</v>
      </c>
      <c r="H27" s="250">
        <v>0.09</v>
      </c>
      <c r="I27" s="250">
        <v>0.09</v>
      </c>
    </row>
    <row r="28" spans="1:9" ht="27" customHeight="1">
      <c r="A28" s="333"/>
      <c r="B28" s="187" t="s">
        <v>185</v>
      </c>
      <c r="C28" s="188"/>
      <c r="D28" s="189"/>
      <c r="E28" s="191">
        <v>99.8</v>
      </c>
      <c r="F28" s="191">
        <v>99</v>
      </c>
      <c r="G28" s="191">
        <v>100.5</v>
      </c>
      <c r="H28" s="250">
        <v>98.4</v>
      </c>
      <c r="I28" s="250">
        <v>97.7</v>
      </c>
    </row>
    <row r="29" spans="1:9" ht="27" customHeight="1">
      <c r="A29" s="333"/>
      <c r="B29" s="192" t="s">
        <v>186</v>
      </c>
      <c r="C29" s="193"/>
      <c r="D29" s="194"/>
      <c r="E29" s="195">
        <v>54.6</v>
      </c>
      <c r="F29" s="195">
        <v>52.5</v>
      </c>
      <c r="G29" s="195">
        <v>51.3</v>
      </c>
      <c r="H29" s="198">
        <v>47.2</v>
      </c>
      <c r="I29" s="198">
        <v>50.2</v>
      </c>
    </row>
    <row r="30" spans="1:9" ht="27" customHeight="1">
      <c r="A30" s="333"/>
      <c r="B30" s="332" t="s">
        <v>187</v>
      </c>
      <c r="C30" s="20" t="s">
        <v>188</v>
      </c>
      <c r="D30" s="196"/>
      <c r="E30" s="197">
        <v>0</v>
      </c>
      <c r="F30" s="197">
        <v>0</v>
      </c>
      <c r="G30" s="197">
        <v>0</v>
      </c>
      <c r="H30" s="251">
        <v>0</v>
      </c>
      <c r="I30" s="286">
        <v>0</v>
      </c>
    </row>
    <row r="31" spans="1:9" ht="27" customHeight="1">
      <c r="A31" s="333"/>
      <c r="B31" s="333"/>
      <c r="C31" s="187" t="s">
        <v>189</v>
      </c>
      <c r="D31" s="189"/>
      <c r="E31" s="191">
        <v>0</v>
      </c>
      <c r="F31" s="191">
        <v>0</v>
      </c>
      <c r="G31" s="191">
        <v>0</v>
      </c>
      <c r="H31" s="250">
        <v>0</v>
      </c>
      <c r="I31" s="250">
        <v>0</v>
      </c>
    </row>
    <row r="32" spans="1:9" ht="27" customHeight="1">
      <c r="A32" s="333"/>
      <c r="B32" s="333"/>
      <c r="C32" s="187" t="s">
        <v>190</v>
      </c>
      <c r="D32" s="189"/>
      <c r="E32" s="191">
        <v>15</v>
      </c>
      <c r="F32" s="191">
        <v>15.2</v>
      </c>
      <c r="G32" s="191">
        <v>15.2</v>
      </c>
      <c r="H32" s="250">
        <v>12.8</v>
      </c>
      <c r="I32" s="250">
        <v>11.4</v>
      </c>
    </row>
    <row r="33" spans="1:9" ht="27" customHeight="1">
      <c r="A33" s="334"/>
      <c r="B33" s="334"/>
      <c r="C33" s="192" t="s">
        <v>191</v>
      </c>
      <c r="D33" s="194"/>
      <c r="E33" s="195">
        <v>228.9</v>
      </c>
      <c r="F33" s="195">
        <v>229.6</v>
      </c>
      <c r="G33" s="195">
        <v>226.2</v>
      </c>
      <c r="H33" s="198">
        <v>197.4</v>
      </c>
      <c r="I33" s="198">
        <v>191.2</v>
      </c>
    </row>
    <row r="34" spans="1:9" ht="27" customHeight="1">
      <c r="A34" s="1" t="s">
        <v>282</v>
      </c>
      <c r="B34" s="14"/>
      <c r="C34" s="14"/>
      <c r="D34" s="14"/>
      <c r="E34" s="199"/>
      <c r="F34" s="199"/>
      <c r="G34" s="199"/>
      <c r="H34" s="199"/>
      <c r="I34" s="200"/>
    </row>
    <row r="35" spans="1:9" ht="27" customHeight="1">
      <c r="A35" s="27" t="s">
        <v>192</v>
      </c>
    </row>
    <row r="36" spans="1:9">
      <c r="A36" s="201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38" activePane="bottomRight" state="frozen"/>
      <selection activeCell="G46" sqref="G46"/>
      <selection pane="topRight" activeCell="G46" sqref="G46"/>
      <selection pane="bottomLeft" activeCell="G46" sqref="G46"/>
      <selection pane="bottomRight" activeCell="I37" sqref="I37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0" width="13.625" style="1" customWidth="1"/>
    <col min="11" max="11" width="13.625" style="206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219" t="s">
        <v>294</v>
      </c>
      <c r="E1" s="44"/>
      <c r="F1" s="44"/>
      <c r="G1" s="44"/>
    </row>
    <row r="2" spans="1:25" ht="15" customHeight="1"/>
    <row r="3" spans="1:25" ht="15" customHeight="1">
      <c r="A3" s="45" t="s">
        <v>193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283</v>
      </c>
      <c r="B5" s="37"/>
      <c r="C5" s="37"/>
      <c r="D5" s="37"/>
      <c r="K5" s="253"/>
      <c r="O5" s="46" t="s">
        <v>44</v>
      </c>
    </row>
    <row r="6" spans="1:25" ht="15.95" customHeight="1">
      <c r="A6" s="348" t="s">
        <v>45</v>
      </c>
      <c r="B6" s="349"/>
      <c r="C6" s="349"/>
      <c r="D6" s="349"/>
      <c r="E6" s="350"/>
      <c r="F6" s="367" t="s">
        <v>286</v>
      </c>
      <c r="G6" s="368"/>
      <c r="H6" s="367" t="s">
        <v>287</v>
      </c>
      <c r="I6" s="368"/>
      <c r="J6" s="367" t="s">
        <v>288</v>
      </c>
      <c r="K6" s="368"/>
      <c r="L6" s="367" t="s">
        <v>289</v>
      </c>
      <c r="M6" s="368"/>
      <c r="N6" s="367"/>
      <c r="O6" s="368"/>
    </row>
    <row r="7" spans="1:25" ht="15.95" customHeight="1">
      <c r="A7" s="351"/>
      <c r="B7" s="352"/>
      <c r="C7" s="352"/>
      <c r="D7" s="352"/>
      <c r="E7" s="353"/>
      <c r="F7" s="153" t="s">
        <v>284</v>
      </c>
      <c r="G7" s="51" t="s">
        <v>1</v>
      </c>
      <c r="H7" s="153" t="s">
        <v>284</v>
      </c>
      <c r="I7" s="51" t="s">
        <v>1</v>
      </c>
      <c r="J7" s="153" t="s">
        <v>284</v>
      </c>
      <c r="K7" s="254" t="s">
        <v>1</v>
      </c>
      <c r="L7" s="153" t="s">
        <v>284</v>
      </c>
      <c r="M7" s="51" t="s">
        <v>1</v>
      </c>
      <c r="N7" s="153" t="s">
        <v>284</v>
      </c>
      <c r="O7" s="218" t="s">
        <v>1</v>
      </c>
    </row>
    <row r="8" spans="1:25" ht="15.95" customHeight="1">
      <c r="A8" s="354" t="s">
        <v>84</v>
      </c>
      <c r="B8" s="47" t="s">
        <v>46</v>
      </c>
      <c r="C8" s="48"/>
      <c r="D8" s="48"/>
      <c r="E8" s="95" t="s">
        <v>37</v>
      </c>
      <c r="F8" s="225">
        <v>34873</v>
      </c>
      <c r="G8" s="225">
        <v>35438</v>
      </c>
      <c r="H8" s="225">
        <v>52014</v>
      </c>
      <c r="I8" s="225">
        <v>52660</v>
      </c>
      <c r="J8" s="225">
        <v>21675</v>
      </c>
      <c r="K8" s="225">
        <f>21519+117</f>
        <v>21636</v>
      </c>
      <c r="L8" s="225">
        <v>33307</v>
      </c>
      <c r="M8" s="225">
        <v>31975</v>
      </c>
      <c r="N8" s="107"/>
      <c r="O8" s="108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55"/>
      <c r="B9" s="14"/>
      <c r="C9" s="61" t="s">
        <v>47</v>
      </c>
      <c r="D9" s="53"/>
      <c r="E9" s="96" t="s">
        <v>38</v>
      </c>
      <c r="F9" s="221">
        <v>34873</v>
      </c>
      <c r="G9" s="221">
        <f>G8</f>
        <v>35438</v>
      </c>
      <c r="H9" s="221">
        <v>52014</v>
      </c>
      <c r="I9" s="221">
        <f>I8</f>
        <v>52660</v>
      </c>
      <c r="J9" s="221">
        <v>21675</v>
      </c>
      <c r="K9" s="221">
        <v>21519</v>
      </c>
      <c r="L9" s="221">
        <v>33307</v>
      </c>
      <c r="M9" s="221">
        <v>31975</v>
      </c>
      <c r="N9" s="109"/>
      <c r="O9" s="11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55"/>
      <c r="B10" s="11"/>
      <c r="C10" s="61" t="s">
        <v>48</v>
      </c>
      <c r="D10" s="53"/>
      <c r="E10" s="96" t="s">
        <v>39</v>
      </c>
      <c r="F10" s="221">
        <v>0</v>
      </c>
      <c r="G10" s="221">
        <v>0</v>
      </c>
      <c r="H10" s="221">
        <v>0</v>
      </c>
      <c r="I10" s="221">
        <v>0</v>
      </c>
      <c r="J10" s="227">
        <v>0</v>
      </c>
      <c r="K10" s="227">
        <v>117</v>
      </c>
      <c r="L10" s="221">
        <v>0</v>
      </c>
      <c r="M10" s="252">
        <v>0</v>
      </c>
      <c r="N10" s="109"/>
      <c r="O10" s="11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55"/>
      <c r="B11" s="66" t="s">
        <v>49</v>
      </c>
      <c r="C11" s="67"/>
      <c r="D11" s="67"/>
      <c r="E11" s="98" t="s">
        <v>40</v>
      </c>
      <c r="F11" s="222">
        <v>29673</v>
      </c>
      <c r="G11" s="222">
        <v>30277</v>
      </c>
      <c r="H11" s="222">
        <v>47711</v>
      </c>
      <c r="I11" s="222">
        <v>48119</v>
      </c>
      <c r="J11" s="222">
        <v>19775</v>
      </c>
      <c r="K11" s="222">
        <v>19250</v>
      </c>
      <c r="L11" s="222">
        <v>30974</v>
      </c>
      <c r="M11" s="222">
        <v>31763</v>
      </c>
      <c r="N11" s="112"/>
      <c r="O11" s="113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55"/>
      <c r="B12" s="8"/>
      <c r="C12" s="61" t="s">
        <v>50</v>
      </c>
      <c r="D12" s="53"/>
      <c r="E12" s="96" t="s">
        <v>41</v>
      </c>
      <c r="F12" s="221">
        <v>29673</v>
      </c>
      <c r="G12" s="221">
        <f>G11</f>
        <v>30277</v>
      </c>
      <c r="H12" s="222">
        <v>47711</v>
      </c>
      <c r="I12" s="222">
        <f>I11</f>
        <v>48119</v>
      </c>
      <c r="J12" s="222">
        <v>19775</v>
      </c>
      <c r="K12" s="222">
        <v>19250</v>
      </c>
      <c r="L12" s="221">
        <v>30974</v>
      </c>
      <c r="M12" s="221">
        <v>31763</v>
      </c>
      <c r="N12" s="109"/>
      <c r="O12" s="11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55"/>
      <c r="B13" s="14"/>
      <c r="C13" s="50" t="s">
        <v>51</v>
      </c>
      <c r="D13" s="68"/>
      <c r="E13" s="99" t="s">
        <v>42</v>
      </c>
      <c r="F13" s="228">
        <v>0</v>
      </c>
      <c r="G13" s="223">
        <v>0</v>
      </c>
      <c r="H13" s="227">
        <v>0</v>
      </c>
      <c r="I13" s="227">
        <v>0</v>
      </c>
      <c r="J13" s="227">
        <v>0</v>
      </c>
      <c r="K13" s="227">
        <v>0</v>
      </c>
      <c r="L13" s="228">
        <v>0</v>
      </c>
      <c r="M13" s="223">
        <v>0</v>
      </c>
      <c r="N13" s="114"/>
      <c r="O13" s="115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55"/>
      <c r="B14" s="52" t="s">
        <v>52</v>
      </c>
      <c r="C14" s="53"/>
      <c r="D14" s="53"/>
      <c r="E14" s="96" t="s">
        <v>194</v>
      </c>
      <c r="F14" s="205">
        <f>F9-F12</f>
        <v>5200</v>
      </c>
      <c r="G14" s="221">
        <f>G9-G12</f>
        <v>5161</v>
      </c>
      <c r="H14" s="205">
        <f t="shared" ref="H14:H15" si="0">H9-H12</f>
        <v>4303</v>
      </c>
      <c r="I14" s="221">
        <f t="shared" ref="G14:O15" si="1">I9-I12</f>
        <v>4541</v>
      </c>
      <c r="J14" s="205">
        <f t="shared" si="1"/>
        <v>1900</v>
      </c>
      <c r="K14" s="221">
        <f t="shared" si="1"/>
        <v>2269</v>
      </c>
      <c r="L14" s="205">
        <f t="shared" si="1"/>
        <v>2333</v>
      </c>
      <c r="M14" s="221">
        <f t="shared" si="1"/>
        <v>212</v>
      </c>
      <c r="N14" s="140">
        <f t="shared" si="1"/>
        <v>0</v>
      </c>
      <c r="O14" s="129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55"/>
      <c r="B15" s="52" t="s">
        <v>53</v>
      </c>
      <c r="C15" s="53"/>
      <c r="D15" s="53"/>
      <c r="E15" s="96" t="s">
        <v>195</v>
      </c>
      <c r="F15" s="205">
        <f t="shared" ref="F15" si="2">F10-F13</f>
        <v>0</v>
      </c>
      <c r="G15" s="221">
        <f t="shared" si="1"/>
        <v>0</v>
      </c>
      <c r="H15" s="205">
        <f t="shared" si="0"/>
        <v>0</v>
      </c>
      <c r="I15" s="221">
        <f t="shared" si="1"/>
        <v>0</v>
      </c>
      <c r="J15" s="205">
        <f t="shared" si="1"/>
        <v>0</v>
      </c>
      <c r="K15" s="221">
        <f t="shared" si="1"/>
        <v>117</v>
      </c>
      <c r="L15" s="205">
        <f t="shared" si="1"/>
        <v>0</v>
      </c>
      <c r="M15" s="221">
        <f t="shared" si="1"/>
        <v>0</v>
      </c>
      <c r="N15" s="140">
        <f t="shared" si="1"/>
        <v>0</v>
      </c>
      <c r="O15" s="129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55"/>
      <c r="B16" s="52" t="s">
        <v>54</v>
      </c>
      <c r="C16" s="53"/>
      <c r="D16" s="53"/>
      <c r="E16" s="96" t="s">
        <v>196</v>
      </c>
      <c r="F16" s="205">
        <f t="shared" ref="F16" si="3">F8-F11</f>
        <v>5200</v>
      </c>
      <c r="G16" s="221">
        <f t="shared" ref="G16:O16" si="4">G8-G11</f>
        <v>5161</v>
      </c>
      <c r="H16" s="205">
        <f t="shared" si="4"/>
        <v>4303</v>
      </c>
      <c r="I16" s="221">
        <f t="shared" si="4"/>
        <v>4541</v>
      </c>
      <c r="J16" s="205">
        <f t="shared" si="4"/>
        <v>1900</v>
      </c>
      <c r="K16" s="221">
        <f t="shared" si="4"/>
        <v>2386</v>
      </c>
      <c r="L16" s="205">
        <f t="shared" si="4"/>
        <v>2333</v>
      </c>
      <c r="M16" s="221">
        <f t="shared" si="4"/>
        <v>212</v>
      </c>
      <c r="N16" s="140">
        <f t="shared" si="4"/>
        <v>0</v>
      </c>
      <c r="O16" s="129">
        <f t="shared" si="4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55"/>
      <c r="B17" s="52" t="s">
        <v>55</v>
      </c>
      <c r="C17" s="53"/>
      <c r="D17" s="53"/>
      <c r="E17" s="43"/>
      <c r="F17" s="290">
        <v>0</v>
      </c>
      <c r="G17" s="227">
        <v>0</v>
      </c>
      <c r="H17" s="227">
        <v>0</v>
      </c>
      <c r="I17" s="227">
        <v>0</v>
      </c>
      <c r="J17" s="221">
        <v>0</v>
      </c>
      <c r="K17" s="221">
        <v>0</v>
      </c>
      <c r="L17" s="221">
        <v>305169</v>
      </c>
      <c r="M17" s="221">
        <v>307502</v>
      </c>
      <c r="N17" s="111"/>
      <c r="O17" s="116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56"/>
      <c r="B18" s="59" t="s">
        <v>56</v>
      </c>
      <c r="C18" s="37"/>
      <c r="D18" s="37"/>
      <c r="E18" s="15"/>
      <c r="F18" s="232">
        <v>0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31363</v>
      </c>
      <c r="M18" s="226">
        <v>30919</v>
      </c>
      <c r="N18" s="117"/>
      <c r="O18" s="118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55" t="s">
        <v>85</v>
      </c>
      <c r="B19" s="66" t="s">
        <v>57</v>
      </c>
      <c r="C19" s="69"/>
      <c r="D19" s="69"/>
      <c r="E19" s="100"/>
      <c r="F19" s="288">
        <v>11789</v>
      </c>
      <c r="G19" s="220">
        <v>15888</v>
      </c>
      <c r="H19" s="220">
        <v>25014</v>
      </c>
      <c r="I19" s="220">
        <v>19549</v>
      </c>
      <c r="J19" s="220">
        <v>1654</v>
      </c>
      <c r="K19" s="220">
        <v>398</v>
      </c>
      <c r="L19" s="220">
        <v>32395</v>
      </c>
      <c r="M19" s="220">
        <v>33429</v>
      </c>
      <c r="N19" s="119"/>
      <c r="O19" s="12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55"/>
      <c r="B20" s="13"/>
      <c r="C20" s="61" t="s">
        <v>58</v>
      </c>
      <c r="D20" s="53"/>
      <c r="E20" s="96"/>
      <c r="F20" s="205">
        <v>8738</v>
      </c>
      <c r="G20" s="221">
        <v>12466</v>
      </c>
      <c r="H20" s="221">
        <v>18096</v>
      </c>
      <c r="I20" s="221">
        <v>14229</v>
      </c>
      <c r="J20" s="221">
        <v>1643</v>
      </c>
      <c r="K20" s="221">
        <v>363</v>
      </c>
      <c r="L20" s="221">
        <v>29343</v>
      </c>
      <c r="M20" s="221">
        <v>24219</v>
      </c>
      <c r="N20" s="109"/>
      <c r="O20" s="11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55"/>
      <c r="B21" s="26" t="s">
        <v>59</v>
      </c>
      <c r="C21" s="67"/>
      <c r="D21" s="67"/>
      <c r="E21" s="98" t="s">
        <v>197</v>
      </c>
      <c r="F21" s="289">
        <v>11789</v>
      </c>
      <c r="G21" s="222">
        <f>G19</f>
        <v>15888</v>
      </c>
      <c r="H21" s="222">
        <v>25014</v>
      </c>
      <c r="I21" s="222">
        <f>I19</f>
        <v>19549</v>
      </c>
      <c r="J21" s="222">
        <v>1654</v>
      </c>
      <c r="K21" s="222">
        <v>398</v>
      </c>
      <c r="L21" s="222">
        <v>32395</v>
      </c>
      <c r="M21" s="222">
        <v>33429</v>
      </c>
      <c r="N21" s="112"/>
      <c r="O21" s="113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55"/>
      <c r="B22" s="66" t="s">
        <v>60</v>
      </c>
      <c r="C22" s="69"/>
      <c r="D22" s="69"/>
      <c r="E22" s="100" t="s">
        <v>198</v>
      </c>
      <c r="F22" s="288">
        <v>26627</v>
      </c>
      <c r="G22" s="220">
        <v>32757</v>
      </c>
      <c r="H22" s="220">
        <v>50036</v>
      </c>
      <c r="I22" s="220">
        <v>45004</v>
      </c>
      <c r="J22" s="220">
        <v>3022</v>
      </c>
      <c r="K22" s="220">
        <v>4660</v>
      </c>
      <c r="L22" s="220">
        <v>45985</v>
      </c>
      <c r="M22" s="220">
        <v>43095</v>
      </c>
      <c r="N22" s="119"/>
      <c r="O22" s="12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55"/>
      <c r="B23" s="8" t="s">
        <v>61</v>
      </c>
      <c r="C23" s="50" t="s">
        <v>62</v>
      </c>
      <c r="D23" s="68"/>
      <c r="E23" s="99"/>
      <c r="F23" s="287">
        <v>10763</v>
      </c>
      <c r="G23" s="223">
        <v>13877</v>
      </c>
      <c r="H23" s="228">
        <v>31676</v>
      </c>
      <c r="I23" s="223">
        <v>27405</v>
      </c>
      <c r="J23" s="228">
        <v>1342</v>
      </c>
      <c r="K23" s="223">
        <v>1387</v>
      </c>
      <c r="L23" s="228">
        <v>35480</v>
      </c>
      <c r="M23" s="223">
        <v>32917</v>
      </c>
      <c r="N23" s="114"/>
      <c r="O23" s="115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55"/>
      <c r="B24" s="52" t="s">
        <v>199</v>
      </c>
      <c r="C24" s="53"/>
      <c r="D24" s="53"/>
      <c r="E24" s="96" t="s">
        <v>200</v>
      </c>
      <c r="F24" s="205">
        <f>F21-F22</f>
        <v>-14838</v>
      </c>
      <c r="G24" s="221">
        <f>G21-G22</f>
        <v>-16869</v>
      </c>
      <c r="H24" s="205">
        <f t="shared" ref="H24" si="5">H21-H22</f>
        <v>-25022</v>
      </c>
      <c r="I24" s="221">
        <f t="shared" ref="I24:O24" si="6">I21-I22</f>
        <v>-25455</v>
      </c>
      <c r="J24" s="205">
        <f t="shared" si="6"/>
        <v>-1368</v>
      </c>
      <c r="K24" s="221">
        <f t="shared" si="6"/>
        <v>-4262</v>
      </c>
      <c r="L24" s="205">
        <f t="shared" si="6"/>
        <v>-13590</v>
      </c>
      <c r="M24" s="221">
        <f t="shared" si="6"/>
        <v>-9666</v>
      </c>
      <c r="N24" s="140">
        <f t="shared" si="6"/>
        <v>0</v>
      </c>
      <c r="O24" s="129">
        <f t="shared" si="6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55"/>
      <c r="B25" s="106" t="s">
        <v>63</v>
      </c>
      <c r="C25" s="68"/>
      <c r="D25" s="68"/>
      <c r="E25" s="357" t="s">
        <v>201</v>
      </c>
      <c r="F25" s="359">
        <v>14838</v>
      </c>
      <c r="G25" s="337">
        <f>-G24</f>
        <v>16869</v>
      </c>
      <c r="H25" s="337">
        <v>25022</v>
      </c>
      <c r="I25" s="337">
        <f>-I24</f>
        <v>25455</v>
      </c>
      <c r="J25" s="337">
        <v>1368</v>
      </c>
      <c r="K25" s="337">
        <v>4262</v>
      </c>
      <c r="L25" s="337">
        <v>0</v>
      </c>
      <c r="M25" s="337">
        <v>0</v>
      </c>
      <c r="N25" s="371"/>
      <c r="O25" s="373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55"/>
      <c r="B26" s="26" t="s">
        <v>64</v>
      </c>
      <c r="C26" s="67"/>
      <c r="D26" s="67"/>
      <c r="E26" s="358"/>
      <c r="F26" s="360"/>
      <c r="G26" s="338"/>
      <c r="H26" s="338"/>
      <c r="I26" s="338"/>
      <c r="J26" s="338"/>
      <c r="K26" s="338"/>
      <c r="L26" s="338"/>
      <c r="M26" s="338"/>
      <c r="N26" s="372"/>
      <c r="O26" s="374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56"/>
      <c r="B27" s="59" t="s">
        <v>202</v>
      </c>
      <c r="C27" s="37"/>
      <c r="D27" s="37"/>
      <c r="E27" s="101" t="s">
        <v>203</v>
      </c>
      <c r="F27" s="231">
        <f t="shared" ref="F27" si="7">F24+F25</f>
        <v>0</v>
      </c>
      <c r="G27" s="224">
        <f t="shared" ref="G27:O27" si="8">G24+G25</f>
        <v>0</v>
      </c>
      <c r="H27" s="231">
        <f t="shared" si="8"/>
        <v>0</v>
      </c>
      <c r="I27" s="224">
        <f t="shared" si="8"/>
        <v>0</v>
      </c>
      <c r="J27" s="231">
        <f t="shared" si="8"/>
        <v>0</v>
      </c>
      <c r="K27" s="224">
        <f t="shared" si="8"/>
        <v>0</v>
      </c>
      <c r="L27" s="231">
        <f t="shared" si="8"/>
        <v>-13590</v>
      </c>
      <c r="M27" s="224">
        <f t="shared" si="8"/>
        <v>-9666</v>
      </c>
      <c r="N27" s="142">
        <f t="shared" si="8"/>
        <v>0</v>
      </c>
      <c r="O27" s="130">
        <f t="shared" si="8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255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256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42" t="s">
        <v>65</v>
      </c>
      <c r="B30" s="343"/>
      <c r="C30" s="343"/>
      <c r="D30" s="343"/>
      <c r="E30" s="344"/>
      <c r="F30" s="369" t="s">
        <v>290</v>
      </c>
      <c r="G30" s="370"/>
      <c r="H30" s="369" t="s">
        <v>291</v>
      </c>
      <c r="I30" s="370"/>
      <c r="J30" s="369" t="s">
        <v>292</v>
      </c>
      <c r="K30" s="370"/>
      <c r="L30" s="369" t="s">
        <v>293</v>
      </c>
      <c r="M30" s="370"/>
      <c r="N30" s="369"/>
      <c r="O30" s="370"/>
      <c r="P30" s="127"/>
      <c r="Q30" s="72"/>
      <c r="R30" s="127"/>
      <c r="S30" s="72"/>
      <c r="T30" s="127"/>
      <c r="U30" s="72"/>
      <c r="V30" s="127"/>
      <c r="W30" s="72"/>
      <c r="X30" s="127"/>
      <c r="Y30" s="72"/>
    </row>
    <row r="31" spans="1:25" ht="15.95" customHeight="1">
      <c r="A31" s="345"/>
      <c r="B31" s="346"/>
      <c r="C31" s="346"/>
      <c r="D31" s="346"/>
      <c r="E31" s="347"/>
      <c r="F31" s="153" t="s">
        <v>284</v>
      </c>
      <c r="G31" s="51" t="s">
        <v>1</v>
      </c>
      <c r="H31" s="153" t="s">
        <v>284</v>
      </c>
      <c r="I31" s="51" t="s">
        <v>1</v>
      </c>
      <c r="J31" s="153" t="s">
        <v>284</v>
      </c>
      <c r="K31" s="254" t="s">
        <v>1</v>
      </c>
      <c r="L31" s="153" t="s">
        <v>284</v>
      </c>
      <c r="M31" s="51" t="s">
        <v>1</v>
      </c>
      <c r="N31" s="153" t="s">
        <v>284</v>
      </c>
      <c r="O31" s="202" t="s">
        <v>1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5" ht="15.95" customHeight="1">
      <c r="A32" s="354" t="s">
        <v>86</v>
      </c>
      <c r="B32" s="47" t="s">
        <v>46</v>
      </c>
      <c r="C32" s="48"/>
      <c r="D32" s="48"/>
      <c r="E32" s="16" t="s">
        <v>37</v>
      </c>
      <c r="F32" s="220">
        <v>2484</v>
      </c>
      <c r="G32" s="225">
        <v>2642</v>
      </c>
      <c r="H32" s="225">
        <v>529</v>
      </c>
      <c r="I32" s="225">
        <v>512</v>
      </c>
      <c r="J32" s="225">
        <v>38</v>
      </c>
      <c r="K32" s="225">
        <v>42</v>
      </c>
      <c r="L32" s="220">
        <v>565</v>
      </c>
      <c r="M32" s="225">
        <v>570</v>
      </c>
      <c r="N32" s="107"/>
      <c r="O32" s="133"/>
      <c r="P32" s="120"/>
      <c r="Q32" s="120"/>
      <c r="R32" s="120"/>
      <c r="S32" s="120"/>
      <c r="T32" s="126"/>
      <c r="U32" s="126"/>
      <c r="V32" s="120"/>
      <c r="W32" s="120"/>
      <c r="X32" s="126"/>
      <c r="Y32" s="126"/>
    </row>
    <row r="33" spans="1:25" ht="15.95" customHeight="1">
      <c r="A33" s="361"/>
      <c r="B33" s="14"/>
      <c r="C33" s="50" t="s">
        <v>66</v>
      </c>
      <c r="D33" s="68"/>
      <c r="E33" s="102"/>
      <c r="F33" s="228">
        <v>1975</v>
      </c>
      <c r="G33" s="223">
        <v>2070</v>
      </c>
      <c r="H33" s="228">
        <v>484</v>
      </c>
      <c r="I33" s="223">
        <v>196</v>
      </c>
      <c r="J33" s="228">
        <v>4</v>
      </c>
      <c r="K33" s="223">
        <v>4</v>
      </c>
      <c r="L33" s="228">
        <v>560</v>
      </c>
      <c r="M33" s="223">
        <v>558</v>
      </c>
      <c r="N33" s="114"/>
      <c r="O33" s="122"/>
      <c r="P33" s="120"/>
      <c r="Q33" s="120"/>
      <c r="R33" s="120"/>
      <c r="S33" s="120"/>
      <c r="T33" s="126"/>
      <c r="U33" s="126"/>
      <c r="V33" s="120"/>
      <c r="W33" s="120"/>
      <c r="X33" s="126"/>
      <c r="Y33" s="126"/>
    </row>
    <row r="34" spans="1:25" ht="15.95" customHeight="1">
      <c r="A34" s="361"/>
      <c r="B34" s="14"/>
      <c r="C34" s="12"/>
      <c r="D34" s="61" t="s">
        <v>67</v>
      </c>
      <c r="E34" s="97"/>
      <c r="F34" s="221">
        <v>1567</v>
      </c>
      <c r="G34" s="221">
        <v>1635</v>
      </c>
      <c r="H34" s="221">
        <v>211</v>
      </c>
      <c r="I34" s="221">
        <v>97</v>
      </c>
      <c r="J34" s="221">
        <v>4</v>
      </c>
      <c r="K34" s="221">
        <v>4</v>
      </c>
      <c r="L34" s="221">
        <v>560</v>
      </c>
      <c r="M34" s="221">
        <v>558</v>
      </c>
      <c r="N34" s="109"/>
      <c r="O34" s="129"/>
      <c r="P34" s="120"/>
      <c r="Q34" s="120"/>
      <c r="R34" s="120"/>
      <c r="S34" s="120"/>
      <c r="T34" s="126"/>
      <c r="U34" s="126"/>
      <c r="V34" s="120"/>
      <c r="W34" s="120"/>
      <c r="X34" s="126"/>
      <c r="Y34" s="126"/>
    </row>
    <row r="35" spans="1:25" ht="15.95" customHeight="1">
      <c r="A35" s="361"/>
      <c r="B35" s="11"/>
      <c r="C35" s="31" t="s">
        <v>68</v>
      </c>
      <c r="D35" s="67"/>
      <c r="E35" s="103"/>
      <c r="F35" s="222">
        <v>509</v>
      </c>
      <c r="G35" s="222">
        <v>572</v>
      </c>
      <c r="H35" s="222">
        <v>45</v>
      </c>
      <c r="I35" s="222">
        <v>316</v>
      </c>
      <c r="J35" s="230">
        <v>34</v>
      </c>
      <c r="K35" s="230">
        <v>38</v>
      </c>
      <c r="L35" s="222">
        <v>5</v>
      </c>
      <c r="M35" s="222">
        <v>12</v>
      </c>
      <c r="N35" s="112"/>
      <c r="O35" s="128"/>
      <c r="P35" s="120"/>
      <c r="Q35" s="120"/>
      <c r="R35" s="120"/>
      <c r="S35" s="120"/>
      <c r="T35" s="126"/>
      <c r="U35" s="126"/>
      <c r="V35" s="120"/>
      <c r="W35" s="120"/>
      <c r="X35" s="126"/>
      <c r="Y35" s="126"/>
    </row>
    <row r="36" spans="1:25" ht="15.95" customHeight="1">
      <c r="A36" s="361"/>
      <c r="B36" s="66" t="s">
        <v>49</v>
      </c>
      <c r="C36" s="69"/>
      <c r="D36" s="69"/>
      <c r="E36" s="16" t="s">
        <v>38</v>
      </c>
      <c r="F36" s="220">
        <v>2055</v>
      </c>
      <c r="G36" s="220">
        <v>1865</v>
      </c>
      <c r="H36" s="220">
        <v>529</v>
      </c>
      <c r="I36" s="220">
        <v>512</v>
      </c>
      <c r="J36" s="220">
        <v>30</v>
      </c>
      <c r="K36" s="220">
        <v>34</v>
      </c>
      <c r="L36" s="220">
        <v>365</v>
      </c>
      <c r="M36" s="220">
        <v>406</v>
      </c>
      <c r="N36" s="119"/>
      <c r="O36" s="134"/>
      <c r="P36" s="120"/>
      <c r="Q36" s="120"/>
      <c r="R36" s="120"/>
      <c r="S36" s="120"/>
      <c r="T36" s="120"/>
      <c r="U36" s="120"/>
      <c r="V36" s="120"/>
      <c r="W36" s="120"/>
      <c r="X36" s="126"/>
      <c r="Y36" s="126"/>
    </row>
    <row r="37" spans="1:25" ht="15.95" customHeight="1">
      <c r="A37" s="361"/>
      <c r="B37" s="14"/>
      <c r="C37" s="61" t="s">
        <v>69</v>
      </c>
      <c r="D37" s="53"/>
      <c r="E37" s="97"/>
      <c r="F37" s="221">
        <v>2018</v>
      </c>
      <c r="G37" s="221">
        <v>1783</v>
      </c>
      <c r="H37" s="221">
        <v>507</v>
      </c>
      <c r="I37" s="221">
        <v>497</v>
      </c>
      <c r="J37" s="221">
        <v>26</v>
      </c>
      <c r="K37" s="221">
        <v>30</v>
      </c>
      <c r="L37" s="221">
        <v>348</v>
      </c>
      <c r="M37" s="221">
        <v>377</v>
      </c>
      <c r="N37" s="109"/>
      <c r="O37" s="129"/>
      <c r="P37" s="120"/>
      <c r="Q37" s="120"/>
      <c r="R37" s="120"/>
      <c r="S37" s="120"/>
      <c r="T37" s="120"/>
      <c r="U37" s="120"/>
      <c r="V37" s="120"/>
      <c r="W37" s="120"/>
      <c r="X37" s="126"/>
      <c r="Y37" s="126"/>
    </row>
    <row r="38" spans="1:25" ht="15.95" customHeight="1">
      <c r="A38" s="361"/>
      <c r="B38" s="11"/>
      <c r="C38" s="61" t="s">
        <v>70</v>
      </c>
      <c r="D38" s="53"/>
      <c r="E38" s="97"/>
      <c r="F38" s="205">
        <v>37</v>
      </c>
      <c r="G38" s="221">
        <v>82</v>
      </c>
      <c r="H38" s="221">
        <v>22</v>
      </c>
      <c r="I38" s="221">
        <v>14</v>
      </c>
      <c r="J38" s="221">
        <v>4</v>
      </c>
      <c r="K38" s="221">
        <v>4</v>
      </c>
      <c r="L38" s="221">
        <v>17</v>
      </c>
      <c r="M38" s="221">
        <v>29</v>
      </c>
      <c r="N38" s="109"/>
      <c r="O38" s="129"/>
      <c r="P38" s="120"/>
      <c r="Q38" s="120"/>
      <c r="R38" s="126"/>
      <c r="S38" s="126"/>
      <c r="T38" s="120"/>
      <c r="U38" s="120"/>
      <c r="V38" s="120"/>
      <c r="W38" s="120"/>
      <c r="X38" s="126"/>
      <c r="Y38" s="126"/>
    </row>
    <row r="39" spans="1:25" ht="15.95" customHeight="1">
      <c r="A39" s="362"/>
      <c r="B39" s="6" t="s">
        <v>71</v>
      </c>
      <c r="C39" s="7"/>
      <c r="D39" s="7"/>
      <c r="E39" s="104" t="s">
        <v>205</v>
      </c>
      <c r="F39" s="231">
        <f t="shared" ref="F39" si="9">F32-F36</f>
        <v>429</v>
      </c>
      <c r="G39" s="224">
        <f t="shared" ref="G39:O39" si="10">G32-G36</f>
        <v>777</v>
      </c>
      <c r="H39" s="231">
        <f t="shared" si="10"/>
        <v>0</v>
      </c>
      <c r="I39" s="224">
        <f t="shared" si="10"/>
        <v>0</v>
      </c>
      <c r="J39" s="231">
        <v>8</v>
      </c>
      <c r="K39" s="224">
        <f t="shared" si="10"/>
        <v>8</v>
      </c>
      <c r="L39" s="231">
        <v>200</v>
      </c>
      <c r="M39" s="224">
        <f t="shared" si="10"/>
        <v>164</v>
      </c>
      <c r="N39" s="142">
        <f t="shared" si="10"/>
        <v>0</v>
      </c>
      <c r="O39" s="130">
        <f t="shared" si="10"/>
        <v>0</v>
      </c>
      <c r="P39" s="120"/>
      <c r="Q39" s="120"/>
      <c r="R39" s="120"/>
      <c r="S39" s="120"/>
      <c r="T39" s="120"/>
      <c r="U39" s="120"/>
      <c r="V39" s="120"/>
      <c r="W39" s="120"/>
      <c r="X39" s="126"/>
      <c r="Y39" s="126"/>
    </row>
    <row r="40" spans="1:25" ht="15.95" customHeight="1">
      <c r="A40" s="354" t="s">
        <v>87</v>
      </c>
      <c r="B40" s="66" t="s">
        <v>72</v>
      </c>
      <c r="C40" s="69"/>
      <c r="D40" s="69"/>
      <c r="E40" s="16" t="s">
        <v>40</v>
      </c>
      <c r="F40" s="288">
        <v>3546</v>
      </c>
      <c r="G40" s="220">
        <v>3554</v>
      </c>
      <c r="H40" s="220">
        <v>2453</v>
      </c>
      <c r="I40" s="220">
        <v>5564</v>
      </c>
      <c r="J40" s="220">
        <v>9</v>
      </c>
      <c r="K40" s="220">
        <v>9</v>
      </c>
      <c r="L40" s="220">
        <v>138</v>
      </c>
      <c r="M40" s="220">
        <v>268</v>
      </c>
      <c r="N40" s="119"/>
      <c r="O40" s="134"/>
      <c r="P40" s="120"/>
      <c r="Q40" s="120"/>
      <c r="R40" s="120"/>
      <c r="S40" s="120"/>
      <c r="T40" s="126"/>
      <c r="U40" s="126"/>
      <c r="V40" s="126"/>
      <c r="W40" s="126"/>
      <c r="X40" s="120"/>
      <c r="Y40" s="120"/>
    </row>
    <row r="41" spans="1:25" ht="15.95" customHeight="1">
      <c r="A41" s="365"/>
      <c r="B41" s="11"/>
      <c r="C41" s="61" t="s">
        <v>73</v>
      </c>
      <c r="D41" s="53"/>
      <c r="E41" s="97"/>
      <c r="F41" s="291">
        <v>2373</v>
      </c>
      <c r="G41" s="230">
        <v>2981</v>
      </c>
      <c r="H41" s="230">
        <v>1877</v>
      </c>
      <c r="I41" s="230">
        <v>2961</v>
      </c>
      <c r="J41" s="221">
        <v>0</v>
      </c>
      <c r="K41" s="221">
        <v>0</v>
      </c>
      <c r="L41" s="221"/>
      <c r="M41" s="221"/>
      <c r="N41" s="109"/>
      <c r="O41" s="129"/>
      <c r="P41" s="126"/>
      <c r="Q41" s="126"/>
      <c r="R41" s="126"/>
      <c r="S41" s="126"/>
      <c r="T41" s="126"/>
      <c r="U41" s="126"/>
      <c r="V41" s="126"/>
      <c r="W41" s="126"/>
      <c r="X41" s="120"/>
      <c r="Y41" s="120"/>
    </row>
    <row r="42" spans="1:25" ht="15.95" customHeight="1">
      <c r="A42" s="365"/>
      <c r="B42" s="66" t="s">
        <v>60</v>
      </c>
      <c r="C42" s="69"/>
      <c r="D42" s="69"/>
      <c r="E42" s="16" t="s">
        <v>41</v>
      </c>
      <c r="F42" s="288">
        <v>3986</v>
      </c>
      <c r="G42" s="220">
        <v>4347</v>
      </c>
      <c r="H42" s="220">
        <v>2423</v>
      </c>
      <c r="I42" s="220">
        <v>5535</v>
      </c>
      <c r="J42" s="220">
        <v>17</v>
      </c>
      <c r="K42" s="220">
        <v>17</v>
      </c>
      <c r="L42" s="220">
        <v>338</v>
      </c>
      <c r="M42" s="220">
        <v>432</v>
      </c>
      <c r="N42" s="119"/>
      <c r="O42" s="134"/>
      <c r="P42" s="120"/>
      <c r="Q42" s="120"/>
      <c r="R42" s="120"/>
      <c r="S42" s="120"/>
      <c r="T42" s="126"/>
      <c r="U42" s="126"/>
      <c r="V42" s="120"/>
      <c r="W42" s="120"/>
      <c r="X42" s="120"/>
      <c r="Y42" s="120"/>
    </row>
    <row r="43" spans="1:25" ht="15.95" customHeight="1">
      <c r="A43" s="365"/>
      <c r="B43" s="11"/>
      <c r="C43" s="61" t="s">
        <v>74</v>
      </c>
      <c r="D43" s="53"/>
      <c r="E43" s="97"/>
      <c r="F43" s="205">
        <v>201</v>
      </c>
      <c r="G43" s="221">
        <v>175</v>
      </c>
      <c r="H43" s="221">
        <v>125</v>
      </c>
      <c r="I43" s="221">
        <v>99</v>
      </c>
      <c r="J43" s="230">
        <v>17</v>
      </c>
      <c r="K43" s="230">
        <v>17</v>
      </c>
      <c r="L43" s="221">
        <v>338</v>
      </c>
      <c r="M43" s="221">
        <v>432</v>
      </c>
      <c r="N43" s="109"/>
      <c r="O43" s="129"/>
      <c r="P43" s="120"/>
      <c r="Q43" s="120"/>
      <c r="R43" s="126"/>
      <c r="S43" s="120"/>
      <c r="T43" s="126"/>
      <c r="U43" s="126"/>
      <c r="V43" s="120"/>
      <c r="W43" s="120"/>
      <c r="X43" s="126"/>
      <c r="Y43" s="126"/>
    </row>
    <row r="44" spans="1:25" ht="15.95" customHeight="1">
      <c r="A44" s="366"/>
      <c r="B44" s="59" t="s">
        <v>71</v>
      </c>
      <c r="C44" s="37"/>
      <c r="D44" s="37"/>
      <c r="E44" s="104" t="s">
        <v>206</v>
      </c>
      <c r="F44" s="232">
        <f t="shared" ref="F44" si="11">F40-F42</f>
        <v>-440</v>
      </c>
      <c r="G44" s="226">
        <f t="shared" ref="G44:O44" si="12">G40-G42</f>
        <v>-793</v>
      </c>
      <c r="H44" s="232">
        <f t="shared" si="12"/>
        <v>30</v>
      </c>
      <c r="I44" s="226">
        <f t="shared" si="12"/>
        <v>29</v>
      </c>
      <c r="J44" s="232">
        <v>-8</v>
      </c>
      <c r="K44" s="226">
        <f t="shared" si="12"/>
        <v>-8</v>
      </c>
      <c r="L44" s="232">
        <v>-200</v>
      </c>
      <c r="M44" s="226">
        <f t="shared" si="12"/>
        <v>-164</v>
      </c>
      <c r="N44" s="141">
        <f t="shared" si="12"/>
        <v>0</v>
      </c>
      <c r="O44" s="143">
        <f t="shared" si="12"/>
        <v>0</v>
      </c>
      <c r="P44" s="126"/>
      <c r="Q44" s="126"/>
      <c r="R44" s="120"/>
      <c r="S44" s="120"/>
      <c r="T44" s="126"/>
      <c r="U44" s="126"/>
      <c r="V44" s="120"/>
      <c r="W44" s="120"/>
      <c r="X44" s="120"/>
      <c r="Y44" s="120"/>
    </row>
    <row r="45" spans="1:25" ht="15.95" customHeight="1">
      <c r="A45" s="339" t="s">
        <v>79</v>
      </c>
      <c r="B45" s="20" t="s">
        <v>75</v>
      </c>
      <c r="C45" s="9"/>
      <c r="D45" s="9"/>
      <c r="E45" s="105" t="s">
        <v>207</v>
      </c>
      <c r="F45" s="233">
        <f t="shared" ref="F45" si="13">F39+F44</f>
        <v>-11</v>
      </c>
      <c r="G45" s="229">
        <f t="shared" ref="G45:O45" si="14">G39+G44</f>
        <v>-16</v>
      </c>
      <c r="H45" s="233">
        <f t="shared" si="14"/>
        <v>30</v>
      </c>
      <c r="I45" s="229">
        <f t="shared" si="14"/>
        <v>29</v>
      </c>
      <c r="J45" s="233">
        <v>0</v>
      </c>
      <c r="K45" s="229">
        <f t="shared" si="14"/>
        <v>0</v>
      </c>
      <c r="L45" s="233">
        <f t="shared" si="14"/>
        <v>0</v>
      </c>
      <c r="M45" s="229">
        <f t="shared" si="14"/>
        <v>0</v>
      </c>
      <c r="N45" s="144">
        <f t="shared" si="14"/>
        <v>0</v>
      </c>
      <c r="O45" s="131">
        <f t="shared" si="14"/>
        <v>0</v>
      </c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spans="1:25" ht="15.95" customHeight="1">
      <c r="A46" s="340"/>
      <c r="B46" s="52" t="s">
        <v>76</v>
      </c>
      <c r="C46" s="53"/>
      <c r="D46" s="53"/>
      <c r="E46" s="53"/>
      <c r="F46" s="291">
        <v>0</v>
      </c>
      <c r="G46" s="257">
        <v>0</v>
      </c>
      <c r="H46" s="230">
        <v>0</v>
      </c>
      <c r="I46" s="230"/>
      <c r="J46" s="230">
        <v>0</v>
      </c>
      <c r="K46" s="230"/>
      <c r="L46" s="221"/>
      <c r="M46" s="221"/>
      <c r="N46" s="124"/>
      <c r="O46" s="116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25" ht="15.95" customHeight="1">
      <c r="A47" s="340"/>
      <c r="B47" s="52" t="s">
        <v>77</v>
      </c>
      <c r="C47" s="53"/>
      <c r="D47" s="53"/>
      <c r="E47" s="53"/>
      <c r="F47" s="221">
        <v>977</v>
      </c>
      <c r="G47" s="221">
        <v>988</v>
      </c>
      <c r="H47" s="221">
        <v>30</v>
      </c>
      <c r="I47" s="221"/>
      <c r="J47" s="221">
        <v>0</v>
      </c>
      <c r="K47" s="221"/>
      <c r="L47" s="221"/>
      <c r="M47" s="221"/>
      <c r="N47" s="109"/>
      <c r="O47" s="129"/>
      <c r="P47" s="120"/>
      <c r="Q47" s="120"/>
      <c r="R47" s="120"/>
      <c r="S47" s="120"/>
      <c r="T47" s="120"/>
      <c r="U47" s="120"/>
      <c r="V47" s="120"/>
      <c r="W47" s="120"/>
      <c r="X47" s="120"/>
      <c r="Y47" s="120"/>
    </row>
    <row r="48" spans="1:25" ht="15.95" customHeight="1">
      <c r="A48" s="341"/>
      <c r="B48" s="59" t="s">
        <v>78</v>
      </c>
      <c r="C48" s="37"/>
      <c r="D48" s="37"/>
      <c r="E48" s="37"/>
      <c r="F48" s="224">
        <v>977</v>
      </c>
      <c r="G48" s="224">
        <v>988</v>
      </c>
      <c r="H48" s="224">
        <v>30</v>
      </c>
      <c r="I48" s="224"/>
      <c r="J48" s="224">
        <v>0</v>
      </c>
      <c r="K48" s="224"/>
      <c r="L48" s="224"/>
      <c r="M48" s="224"/>
      <c r="N48" s="123"/>
      <c r="O48" s="130"/>
      <c r="P48" s="120"/>
      <c r="Q48" s="120"/>
      <c r="R48" s="120"/>
      <c r="S48" s="120"/>
      <c r="T48" s="120"/>
      <c r="U48" s="120"/>
      <c r="V48" s="120"/>
      <c r="W48" s="120"/>
      <c r="X48" s="120"/>
      <c r="Y48" s="120"/>
    </row>
    <row r="49" spans="1:15" ht="15.95" customHeight="1">
      <c r="A49" s="27" t="s">
        <v>208</v>
      </c>
      <c r="O49" s="5"/>
    </row>
    <row r="50" spans="1:15" ht="15.95" customHeight="1">
      <c r="A50" s="27"/>
      <c r="O50" s="14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2A183-B4F5-4A38-87F9-22EF89A2B97B}">
  <sheetPr>
    <pageSetUpPr fitToPage="1"/>
  </sheetPr>
  <dimension ref="A1:O47"/>
  <sheetViews>
    <sheetView view="pageBreakPreview" zoomScale="70" zoomScaleNormal="100" zoomScaleSheetLayoutView="70" workbookViewId="0">
      <pane xSplit="4" ySplit="7" topLeftCell="E29" activePane="bottomRight" state="frozen"/>
      <selection activeCell="G46" sqref="G46"/>
      <selection pane="topRight" activeCell="G46" sqref="G46"/>
      <selection pane="bottomLeft" activeCell="G46" sqref="G46"/>
      <selection pane="bottomRight" activeCell="K33" sqref="K33"/>
    </sheetView>
  </sheetViews>
  <sheetFormatPr defaultRowHeight="13.5"/>
  <cols>
    <col min="1" max="2" width="3.625" style="206" customWidth="1"/>
    <col min="3" max="3" width="21.375" style="206" customWidth="1"/>
    <col min="4" max="4" width="20" style="206" customWidth="1"/>
    <col min="5" max="14" width="12.625" style="206" customWidth="1"/>
    <col min="15" max="16384" width="9" style="206"/>
  </cols>
  <sheetData>
    <row r="1" spans="1:14" ht="33.950000000000003" customHeight="1">
      <c r="A1" s="292" t="s">
        <v>0</v>
      </c>
      <c r="B1" s="292"/>
      <c r="C1" s="293" t="s">
        <v>285</v>
      </c>
      <c r="D1" s="294"/>
    </row>
    <row r="3" spans="1:14" ht="15" customHeight="1">
      <c r="A3" s="258" t="s">
        <v>209</v>
      </c>
      <c r="B3" s="258"/>
      <c r="C3" s="258"/>
      <c r="D3" s="258"/>
      <c r="E3" s="258"/>
      <c r="F3" s="258"/>
      <c r="I3" s="258"/>
      <c r="J3" s="258"/>
    </row>
    <row r="4" spans="1:14" ht="15" customHeight="1">
      <c r="A4" s="258"/>
      <c r="B4" s="258"/>
      <c r="C4" s="258"/>
      <c r="D4" s="258"/>
      <c r="E4" s="258"/>
      <c r="F4" s="258"/>
      <c r="I4" s="258"/>
      <c r="J4" s="258"/>
    </row>
    <row r="5" spans="1:14" ht="15" customHeight="1">
      <c r="A5" s="295"/>
      <c r="B5" s="295" t="s">
        <v>300</v>
      </c>
      <c r="C5" s="295"/>
      <c r="D5" s="295"/>
      <c r="H5" s="253"/>
      <c r="L5" s="253"/>
      <c r="N5" s="253" t="s">
        <v>210</v>
      </c>
    </row>
    <row r="6" spans="1:14" ht="15" customHeight="1">
      <c r="A6" s="296"/>
      <c r="B6" s="297"/>
      <c r="C6" s="297"/>
      <c r="D6" s="297"/>
      <c r="E6" s="381" t="s">
        <v>295</v>
      </c>
      <c r="F6" s="382"/>
      <c r="G6" s="381" t="s">
        <v>296</v>
      </c>
      <c r="H6" s="382"/>
      <c r="I6" s="381" t="s">
        <v>297</v>
      </c>
      <c r="J6" s="382"/>
      <c r="K6" s="381" t="s">
        <v>298</v>
      </c>
      <c r="L6" s="382"/>
      <c r="M6" s="381" t="s">
        <v>299</v>
      </c>
      <c r="N6" s="382"/>
    </row>
    <row r="7" spans="1:14" ht="15" customHeight="1">
      <c r="A7" s="298"/>
      <c r="B7" s="299"/>
      <c r="C7" s="299"/>
      <c r="D7" s="299"/>
      <c r="E7" s="260" t="s">
        <v>301</v>
      </c>
      <c r="F7" s="259" t="s">
        <v>1</v>
      </c>
      <c r="G7" s="260" t="s">
        <v>301</v>
      </c>
      <c r="H7" s="259" t="s">
        <v>1</v>
      </c>
      <c r="I7" s="260" t="s">
        <v>301</v>
      </c>
      <c r="J7" s="259" t="s">
        <v>1</v>
      </c>
      <c r="K7" s="260" t="s">
        <v>301</v>
      </c>
      <c r="L7" s="259" t="s">
        <v>1</v>
      </c>
      <c r="M7" s="260" t="s">
        <v>301</v>
      </c>
      <c r="N7" s="261" t="s">
        <v>1</v>
      </c>
    </row>
    <row r="8" spans="1:14" ht="18" customHeight="1">
      <c r="A8" s="380" t="s">
        <v>211</v>
      </c>
      <c r="B8" s="300" t="s">
        <v>212</v>
      </c>
      <c r="C8" s="301"/>
      <c r="D8" s="301"/>
      <c r="E8" s="262">
        <v>1</v>
      </c>
      <c r="F8" s="262">
        <v>1</v>
      </c>
      <c r="G8" s="262">
        <v>1</v>
      </c>
      <c r="H8" s="262">
        <v>1</v>
      </c>
      <c r="I8" s="262">
        <v>9</v>
      </c>
      <c r="J8" s="262">
        <v>9</v>
      </c>
      <c r="K8" s="262">
        <v>33</v>
      </c>
      <c r="L8" s="262">
        <v>33</v>
      </c>
      <c r="M8" s="262">
        <v>2</v>
      </c>
      <c r="N8" s="262">
        <v>2</v>
      </c>
    </row>
    <row r="9" spans="1:14" ht="18" customHeight="1">
      <c r="A9" s="378"/>
      <c r="B9" s="380" t="s">
        <v>213</v>
      </c>
      <c r="C9" s="302" t="s">
        <v>214</v>
      </c>
      <c r="D9" s="303"/>
      <c r="E9" s="263">
        <v>20</v>
      </c>
      <c r="F9" s="263">
        <v>20</v>
      </c>
      <c r="G9" s="263">
        <v>10</v>
      </c>
      <c r="H9" s="263">
        <v>10</v>
      </c>
      <c r="I9" s="263">
        <v>90</v>
      </c>
      <c r="J9" s="263">
        <v>90</v>
      </c>
      <c r="K9" s="263">
        <v>3495</v>
      </c>
      <c r="L9" s="263">
        <v>3495</v>
      </c>
      <c r="M9" s="263">
        <v>40</v>
      </c>
      <c r="N9" s="263">
        <v>40</v>
      </c>
    </row>
    <row r="10" spans="1:14" ht="18" customHeight="1">
      <c r="A10" s="378"/>
      <c r="B10" s="378"/>
      <c r="C10" s="203" t="s">
        <v>215</v>
      </c>
      <c r="D10" s="204"/>
      <c r="E10" s="264">
        <v>20</v>
      </c>
      <c r="F10" s="264">
        <v>20</v>
      </c>
      <c r="G10" s="264">
        <v>10</v>
      </c>
      <c r="H10" s="264">
        <v>10</v>
      </c>
      <c r="I10" s="264">
        <v>54</v>
      </c>
      <c r="J10" s="264">
        <v>54</v>
      </c>
      <c r="K10" s="264">
        <v>2040</v>
      </c>
      <c r="L10" s="264">
        <v>2040</v>
      </c>
      <c r="M10" s="264">
        <v>22</v>
      </c>
      <c r="N10" s="264">
        <v>22</v>
      </c>
    </row>
    <row r="11" spans="1:14" ht="18" customHeight="1">
      <c r="A11" s="378"/>
      <c r="B11" s="378"/>
      <c r="C11" s="203" t="s">
        <v>216</v>
      </c>
      <c r="D11" s="204"/>
      <c r="E11" s="264">
        <v>0</v>
      </c>
      <c r="F11" s="265">
        <v>0</v>
      </c>
      <c r="G11" s="264">
        <v>0</v>
      </c>
      <c r="H11" s="264">
        <v>0</v>
      </c>
      <c r="I11" s="264">
        <v>5</v>
      </c>
      <c r="J11" s="264">
        <v>5</v>
      </c>
      <c r="K11" s="264">
        <v>0</v>
      </c>
      <c r="L11" s="264">
        <v>0</v>
      </c>
      <c r="M11" s="264">
        <v>0</v>
      </c>
      <c r="N11" s="264">
        <v>0</v>
      </c>
    </row>
    <row r="12" spans="1:14" ht="18" customHeight="1">
      <c r="A12" s="378"/>
      <c r="B12" s="378"/>
      <c r="C12" s="203" t="s">
        <v>217</v>
      </c>
      <c r="D12" s="204"/>
      <c r="E12" s="264">
        <v>0</v>
      </c>
      <c r="F12" s="264">
        <v>0</v>
      </c>
      <c r="G12" s="264">
        <v>0</v>
      </c>
      <c r="H12" s="264">
        <v>0</v>
      </c>
      <c r="I12" s="264">
        <v>31</v>
      </c>
      <c r="J12" s="264">
        <v>31</v>
      </c>
      <c r="K12" s="264">
        <v>1455</v>
      </c>
      <c r="L12" s="264">
        <v>1455</v>
      </c>
      <c r="M12" s="264">
        <v>0</v>
      </c>
      <c r="N12" s="264">
        <v>0</v>
      </c>
    </row>
    <row r="13" spans="1:14" ht="18" customHeight="1">
      <c r="A13" s="378"/>
      <c r="B13" s="378"/>
      <c r="C13" s="203" t="s">
        <v>218</v>
      </c>
      <c r="D13" s="204"/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</row>
    <row r="14" spans="1:14" ht="18" customHeight="1">
      <c r="A14" s="379"/>
      <c r="B14" s="379"/>
      <c r="C14" s="304" t="s">
        <v>79</v>
      </c>
      <c r="D14" s="305"/>
      <c r="E14" s="266">
        <v>0</v>
      </c>
      <c r="F14" s="266">
        <v>0</v>
      </c>
      <c r="G14" s="266">
        <v>0</v>
      </c>
      <c r="H14" s="266">
        <v>0</v>
      </c>
      <c r="I14" s="266">
        <v>0</v>
      </c>
      <c r="J14" s="266">
        <v>0</v>
      </c>
      <c r="K14" s="266">
        <v>0</v>
      </c>
      <c r="L14" s="266">
        <v>0</v>
      </c>
      <c r="M14" s="266">
        <v>18</v>
      </c>
      <c r="N14" s="266">
        <v>18</v>
      </c>
    </row>
    <row r="15" spans="1:14" ht="18" customHeight="1">
      <c r="A15" s="377" t="s">
        <v>219</v>
      </c>
      <c r="B15" s="380" t="s">
        <v>220</v>
      </c>
      <c r="C15" s="302" t="s">
        <v>221</v>
      </c>
      <c r="D15" s="303"/>
      <c r="E15" s="229">
        <v>11969</v>
      </c>
      <c r="F15" s="229">
        <v>24333</v>
      </c>
      <c r="G15" s="229">
        <v>3443</v>
      </c>
      <c r="H15" s="229">
        <v>3508</v>
      </c>
      <c r="I15" s="229">
        <v>708</v>
      </c>
      <c r="J15" s="229">
        <v>722</v>
      </c>
      <c r="K15" s="229">
        <v>997</v>
      </c>
      <c r="L15" s="229">
        <v>1138</v>
      </c>
      <c r="M15" s="229">
        <v>197</v>
      </c>
      <c r="N15" s="229">
        <v>199</v>
      </c>
    </row>
    <row r="16" spans="1:14" ht="18" customHeight="1">
      <c r="A16" s="378"/>
      <c r="B16" s="378"/>
      <c r="C16" s="203" t="s">
        <v>222</v>
      </c>
      <c r="D16" s="204"/>
      <c r="E16" s="221">
        <v>2</v>
      </c>
      <c r="F16" s="221">
        <v>2</v>
      </c>
      <c r="G16" s="221">
        <v>14255</v>
      </c>
      <c r="H16" s="221">
        <v>14416</v>
      </c>
      <c r="I16" s="221">
        <v>25</v>
      </c>
      <c r="J16" s="221">
        <v>24</v>
      </c>
      <c r="K16" s="221">
        <v>10634</v>
      </c>
      <c r="L16" s="221">
        <v>11234</v>
      </c>
      <c r="M16" s="221">
        <v>21</v>
      </c>
      <c r="N16" s="221">
        <v>21</v>
      </c>
    </row>
    <row r="17" spans="1:15" ht="18" customHeight="1">
      <c r="A17" s="378"/>
      <c r="B17" s="378"/>
      <c r="C17" s="203" t="s">
        <v>223</v>
      </c>
      <c r="D17" s="204"/>
      <c r="E17" s="221">
        <v>0</v>
      </c>
      <c r="F17" s="264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</row>
    <row r="18" spans="1:15" ht="18" customHeight="1">
      <c r="A18" s="378"/>
      <c r="B18" s="379"/>
      <c r="C18" s="304" t="s">
        <v>224</v>
      </c>
      <c r="D18" s="305"/>
      <c r="E18" s="231">
        <v>11971</v>
      </c>
      <c r="F18" s="231">
        <v>24335</v>
      </c>
      <c r="G18" s="231">
        <v>17698</v>
      </c>
      <c r="H18" s="231">
        <v>17924</v>
      </c>
      <c r="I18" s="231">
        <v>733</v>
      </c>
      <c r="J18" s="231">
        <v>746</v>
      </c>
      <c r="K18" s="231">
        <v>11631</v>
      </c>
      <c r="L18" s="231">
        <v>12372</v>
      </c>
      <c r="M18" s="231">
        <v>218</v>
      </c>
      <c r="N18" s="231">
        <v>219</v>
      </c>
    </row>
    <row r="19" spans="1:15" ht="18" customHeight="1">
      <c r="A19" s="378"/>
      <c r="B19" s="380" t="s">
        <v>225</v>
      </c>
      <c r="C19" s="302" t="s">
        <v>226</v>
      </c>
      <c r="D19" s="303"/>
      <c r="E19" s="233">
        <v>1</v>
      </c>
      <c r="F19" s="233">
        <v>13076</v>
      </c>
      <c r="G19" s="233">
        <v>2743</v>
      </c>
      <c r="H19" s="233">
        <v>3164</v>
      </c>
      <c r="I19" s="233">
        <v>179</v>
      </c>
      <c r="J19" s="233">
        <v>205</v>
      </c>
      <c r="K19" s="233">
        <v>766</v>
      </c>
      <c r="L19" s="233">
        <v>839</v>
      </c>
      <c r="M19" s="233">
        <v>22</v>
      </c>
      <c r="N19" s="233">
        <v>25</v>
      </c>
    </row>
    <row r="20" spans="1:15" ht="18" customHeight="1">
      <c r="A20" s="378"/>
      <c r="B20" s="378"/>
      <c r="C20" s="203" t="s">
        <v>227</v>
      </c>
      <c r="D20" s="204"/>
      <c r="E20" s="205">
        <v>11000</v>
      </c>
      <c r="F20" s="205">
        <v>11000</v>
      </c>
      <c r="G20" s="205">
        <v>8807</v>
      </c>
      <c r="H20" s="205">
        <v>8997</v>
      </c>
      <c r="I20" s="205">
        <v>26</v>
      </c>
      <c r="J20" s="205">
        <v>25</v>
      </c>
      <c r="K20" s="205">
        <v>8537</v>
      </c>
      <c r="L20" s="205">
        <v>9086</v>
      </c>
      <c r="M20" s="205">
        <v>1</v>
      </c>
      <c r="N20" s="205">
        <v>1</v>
      </c>
    </row>
    <row r="21" spans="1:15" ht="18" customHeight="1">
      <c r="A21" s="378"/>
      <c r="B21" s="378"/>
      <c r="C21" s="203" t="s">
        <v>228</v>
      </c>
      <c r="D21" s="204"/>
      <c r="E21" s="205">
        <v>0</v>
      </c>
      <c r="F21" s="267">
        <v>0</v>
      </c>
      <c r="G21" s="205">
        <v>0</v>
      </c>
      <c r="H21" s="205">
        <v>0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</row>
    <row r="22" spans="1:15" ht="18" customHeight="1">
      <c r="A22" s="378"/>
      <c r="B22" s="379"/>
      <c r="C22" s="306" t="s">
        <v>229</v>
      </c>
      <c r="D22" s="307"/>
      <c r="E22" s="231">
        <v>11001</v>
      </c>
      <c r="F22" s="231">
        <v>24076</v>
      </c>
      <c r="G22" s="231">
        <v>11550</v>
      </c>
      <c r="H22" s="231">
        <v>12161</v>
      </c>
      <c r="I22" s="231">
        <v>205</v>
      </c>
      <c r="J22" s="231">
        <v>230</v>
      </c>
      <c r="K22" s="231">
        <v>9303</v>
      </c>
      <c r="L22" s="231">
        <v>9925</v>
      </c>
      <c r="M22" s="231">
        <v>23</v>
      </c>
      <c r="N22" s="231">
        <v>26</v>
      </c>
    </row>
    <row r="23" spans="1:15" ht="18" customHeight="1">
      <c r="A23" s="378"/>
      <c r="B23" s="380" t="s">
        <v>230</v>
      </c>
      <c r="C23" s="302" t="s">
        <v>231</v>
      </c>
      <c r="D23" s="303"/>
      <c r="E23" s="233">
        <v>20</v>
      </c>
      <c r="F23" s="233">
        <v>20</v>
      </c>
      <c r="G23" s="233">
        <v>10</v>
      </c>
      <c r="H23" s="233">
        <v>10</v>
      </c>
      <c r="I23" s="233">
        <v>90</v>
      </c>
      <c r="J23" s="233">
        <v>90</v>
      </c>
      <c r="K23" s="233">
        <v>3495</v>
      </c>
      <c r="L23" s="233">
        <v>3495</v>
      </c>
      <c r="M23" s="233">
        <v>40</v>
      </c>
      <c r="N23" s="233">
        <v>40</v>
      </c>
    </row>
    <row r="24" spans="1:15" ht="18" customHeight="1">
      <c r="A24" s="378"/>
      <c r="B24" s="378"/>
      <c r="C24" s="203" t="s">
        <v>232</v>
      </c>
      <c r="D24" s="204"/>
      <c r="E24" s="205">
        <v>0</v>
      </c>
      <c r="F24" s="267">
        <v>0</v>
      </c>
      <c r="G24" s="205">
        <v>6138</v>
      </c>
      <c r="H24" s="205">
        <v>5753</v>
      </c>
      <c r="I24" s="205">
        <v>438</v>
      </c>
      <c r="J24" s="205">
        <v>426</v>
      </c>
      <c r="K24" s="205">
        <v>-1167</v>
      </c>
      <c r="L24" s="205">
        <v>-1048</v>
      </c>
      <c r="M24" s="205">
        <v>184</v>
      </c>
      <c r="N24" s="205">
        <v>182</v>
      </c>
    </row>
    <row r="25" spans="1:15" ht="18" customHeight="1">
      <c r="A25" s="378"/>
      <c r="B25" s="378"/>
      <c r="C25" s="203" t="s">
        <v>233</v>
      </c>
      <c r="D25" s="204"/>
      <c r="E25" s="205">
        <v>239</v>
      </c>
      <c r="F25" s="205">
        <v>858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05">
        <v>0</v>
      </c>
    </row>
    <row r="26" spans="1:15" ht="18" customHeight="1">
      <c r="A26" s="378"/>
      <c r="B26" s="379"/>
      <c r="C26" s="308" t="s">
        <v>234</v>
      </c>
      <c r="D26" s="309"/>
      <c r="E26" s="268">
        <v>970</v>
      </c>
      <c r="F26" s="268">
        <v>259</v>
      </c>
      <c r="G26" s="268">
        <v>6148</v>
      </c>
      <c r="H26" s="268">
        <v>5763</v>
      </c>
      <c r="I26" s="269">
        <v>528</v>
      </c>
      <c r="J26" s="269">
        <v>516</v>
      </c>
      <c r="K26" s="268">
        <v>2328</v>
      </c>
      <c r="L26" s="268">
        <v>2447</v>
      </c>
      <c r="M26" s="268">
        <v>195</v>
      </c>
      <c r="N26" s="268">
        <v>193</v>
      </c>
    </row>
    <row r="27" spans="1:15" ht="18" customHeight="1">
      <c r="A27" s="379"/>
      <c r="B27" s="304" t="s">
        <v>235</v>
      </c>
      <c r="C27" s="305"/>
      <c r="D27" s="305"/>
      <c r="E27" s="270">
        <v>11971</v>
      </c>
      <c r="F27" s="270">
        <v>24335</v>
      </c>
      <c r="G27" s="231">
        <v>17698</v>
      </c>
      <c r="H27" s="231">
        <v>17924</v>
      </c>
      <c r="I27" s="270">
        <v>733</v>
      </c>
      <c r="J27" s="270">
        <v>746</v>
      </c>
      <c r="K27" s="231">
        <v>11631</v>
      </c>
      <c r="L27" s="231">
        <v>12372</v>
      </c>
      <c r="M27" s="231">
        <v>218</v>
      </c>
      <c r="N27" s="231">
        <v>219</v>
      </c>
    </row>
    <row r="28" spans="1:15" ht="18" customHeight="1">
      <c r="A28" s="380" t="s">
        <v>236</v>
      </c>
      <c r="B28" s="380" t="s">
        <v>237</v>
      </c>
      <c r="C28" s="302" t="s">
        <v>238</v>
      </c>
      <c r="D28" s="310" t="s">
        <v>37</v>
      </c>
      <c r="E28" s="233">
        <v>1280</v>
      </c>
      <c r="F28" s="233">
        <v>122</v>
      </c>
      <c r="G28" s="233">
        <v>6949</v>
      </c>
      <c r="H28" s="233">
        <v>7630</v>
      </c>
      <c r="I28" s="233">
        <v>699</v>
      </c>
      <c r="J28" s="233">
        <v>904</v>
      </c>
      <c r="K28" s="233">
        <v>1090</v>
      </c>
      <c r="L28" s="233">
        <v>1096</v>
      </c>
      <c r="M28" s="233">
        <v>247</v>
      </c>
      <c r="N28" s="233">
        <v>234</v>
      </c>
    </row>
    <row r="29" spans="1:15" ht="18" customHeight="1">
      <c r="A29" s="378"/>
      <c r="B29" s="378"/>
      <c r="C29" s="203" t="s">
        <v>239</v>
      </c>
      <c r="D29" s="311" t="s">
        <v>38</v>
      </c>
      <c r="E29" s="205">
        <v>518</v>
      </c>
      <c r="F29" s="205">
        <v>107</v>
      </c>
      <c r="G29" s="205">
        <v>6341</v>
      </c>
      <c r="H29" s="205">
        <v>7202</v>
      </c>
      <c r="I29" s="205">
        <v>234</v>
      </c>
      <c r="J29" s="205">
        <v>339</v>
      </c>
      <c r="K29" s="205">
        <v>0</v>
      </c>
      <c r="L29" s="205">
        <v>0</v>
      </c>
      <c r="M29" s="205">
        <v>210</v>
      </c>
      <c r="N29" s="205">
        <v>201</v>
      </c>
    </row>
    <row r="30" spans="1:15" ht="18" customHeight="1">
      <c r="A30" s="378"/>
      <c r="B30" s="378"/>
      <c r="C30" s="203" t="s">
        <v>240</v>
      </c>
      <c r="D30" s="311" t="s">
        <v>241</v>
      </c>
      <c r="E30" s="205">
        <v>6</v>
      </c>
      <c r="F30" s="205">
        <v>5</v>
      </c>
      <c r="G30" s="221">
        <v>218</v>
      </c>
      <c r="H30" s="221">
        <v>191</v>
      </c>
      <c r="I30" s="205">
        <v>448</v>
      </c>
      <c r="J30" s="205">
        <v>529</v>
      </c>
      <c r="K30" s="205">
        <v>1204</v>
      </c>
      <c r="L30" s="205">
        <v>1246</v>
      </c>
      <c r="M30" s="205">
        <v>35</v>
      </c>
      <c r="N30" s="205">
        <v>34</v>
      </c>
    </row>
    <row r="31" spans="1:15" ht="18" customHeight="1">
      <c r="A31" s="378"/>
      <c r="B31" s="378"/>
      <c r="C31" s="306" t="s">
        <v>242</v>
      </c>
      <c r="D31" s="312" t="s">
        <v>243</v>
      </c>
      <c r="E31" s="231">
        <f t="shared" ref="E31:N31" si="0">E28-E29-E30</f>
        <v>756</v>
      </c>
      <c r="F31" s="231">
        <f t="shared" si="0"/>
        <v>10</v>
      </c>
      <c r="G31" s="231">
        <f t="shared" si="0"/>
        <v>390</v>
      </c>
      <c r="H31" s="231">
        <f t="shared" si="0"/>
        <v>237</v>
      </c>
      <c r="I31" s="231">
        <f t="shared" si="0"/>
        <v>17</v>
      </c>
      <c r="J31" s="231">
        <f t="shared" si="0"/>
        <v>36</v>
      </c>
      <c r="K31" s="231">
        <f t="shared" si="0"/>
        <v>-114</v>
      </c>
      <c r="L31" s="231">
        <f t="shared" si="0"/>
        <v>-150</v>
      </c>
      <c r="M31" s="231">
        <f t="shared" si="0"/>
        <v>2</v>
      </c>
      <c r="N31" s="231">
        <f t="shared" si="0"/>
        <v>-1</v>
      </c>
      <c r="O31" s="313"/>
    </row>
    <row r="32" spans="1:15" ht="18" customHeight="1">
      <c r="A32" s="378"/>
      <c r="B32" s="378"/>
      <c r="C32" s="302" t="s">
        <v>244</v>
      </c>
      <c r="D32" s="310" t="s">
        <v>245</v>
      </c>
      <c r="E32" s="233">
        <v>0</v>
      </c>
      <c r="F32" s="233">
        <v>0</v>
      </c>
      <c r="G32" s="233">
        <v>37</v>
      </c>
      <c r="H32" s="233">
        <v>37</v>
      </c>
      <c r="I32" s="233">
        <v>10</v>
      </c>
      <c r="J32" s="233">
        <v>8</v>
      </c>
      <c r="K32" s="233">
        <v>13</v>
      </c>
      <c r="L32" s="233">
        <v>27</v>
      </c>
      <c r="M32" s="233">
        <v>0</v>
      </c>
      <c r="N32" s="271">
        <v>0</v>
      </c>
    </row>
    <row r="33" spans="1:14" ht="18" customHeight="1">
      <c r="A33" s="378"/>
      <c r="B33" s="378"/>
      <c r="C33" s="203" t="s">
        <v>246</v>
      </c>
      <c r="D33" s="311" t="s">
        <v>247</v>
      </c>
      <c r="E33" s="205">
        <v>0</v>
      </c>
      <c r="F33" s="205">
        <v>0</v>
      </c>
      <c r="G33" s="205">
        <v>20</v>
      </c>
      <c r="H33" s="205">
        <v>52</v>
      </c>
      <c r="I33" s="205">
        <v>0</v>
      </c>
      <c r="J33" s="205">
        <v>2</v>
      </c>
      <c r="K33" s="205">
        <f>16+1</f>
        <v>17</v>
      </c>
      <c r="L33" s="205">
        <v>18</v>
      </c>
      <c r="M33" s="205">
        <v>0</v>
      </c>
      <c r="N33" s="205">
        <v>0</v>
      </c>
    </row>
    <row r="34" spans="1:14" ht="18" customHeight="1">
      <c r="A34" s="378"/>
      <c r="B34" s="379"/>
      <c r="C34" s="306" t="s">
        <v>248</v>
      </c>
      <c r="D34" s="312" t="s">
        <v>249</v>
      </c>
      <c r="E34" s="231">
        <f t="shared" ref="E34:N34" si="1">E31+E32-E33</f>
        <v>756</v>
      </c>
      <c r="F34" s="231">
        <f t="shared" si="1"/>
        <v>10</v>
      </c>
      <c r="G34" s="231">
        <f t="shared" si="1"/>
        <v>407</v>
      </c>
      <c r="H34" s="231">
        <f t="shared" si="1"/>
        <v>222</v>
      </c>
      <c r="I34" s="231">
        <f t="shared" si="1"/>
        <v>27</v>
      </c>
      <c r="J34" s="231">
        <f t="shared" si="1"/>
        <v>42</v>
      </c>
      <c r="K34" s="231">
        <f t="shared" si="1"/>
        <v>-118</v>
      </c>
      <c r="L34" s="231">
        <f t="shared" si="1"/>
        <v>-141</v>
      </c>
      <c r="M34" s="231">
        <f t="shared" si="1"/>
        <v>2</v>
      </c>
      <c r="N34" s="231">
        <f t="shared" si="1"/>
        <v>-1</v>
      </c>
    </row>
    <row r="35" spans="1:14" ht="18" customHeight="1">
      <c r="A35" s="378"/>
      <c r="B35" s="380" t="s">
        <v>250</v>
      </c>
      <c r="C35" s="302" t="s">
        <v>251</v>
      </c>
      <c r="D35" s="310" t="s">
        <v>252</v>
      </c>
      <c r="E35" s="233">
        <v>0</v>
      </c>
      <c r="F35" s="233">
        <v>0</v>
      </c>
      <c r="G35" s="233">
        <v>2</v>
      </c>
      <c r="H35" s="233">
        <v>33</v>
      </c>
      <c r="I35" s="233">
        <v>0</v>
      </c>
      <c r="J35" s="233"/>
      <c r="K35" s="233">
        <v>0</v>
      </c>
      <c r="L35" s="233">
        <v>0</v>
      </c>
      <c r="M35" s="233">
        <v>0</v>
      </c>
      <c r="N35" s="233">
        <v>0</v>
      </c>
    </row>
    <row r="36" spans="1:14" ht="18" customHeight="1">
      <c r="A36" s="378"/>
      <c r="B36" s="378"/>
      <c r="C36" s="203" t="s">
        <v>253</v>
      </c>
      <c r="D36" s="311" t="s">
        <v>254</v>
      </c>
      <c r="E36" s="205">
        <v>45</v>
      </c>
      <c r="F36" s="205">
        <v>629</v>
      </c>
      <c r="G36" s="205">
        <v>24</v>
      </c>
      <c r="H36" s="205">
        <v>1</v>
      </c>
      <c r="I36" s="205">
        <v>6</v>
      </c>
      <c r="J36" s="205">
        <v>16</v>
      </c>
      <c r="K36" s="205">
        <v>0</v>
      </c>
      <c r="L36" s="205">
        <v>0</v>
      </c>
      <c r="M36" s="205">
        <v>0</v>
      </c>
      <c r="N36" s="205">
        <v>0</v>
      </c>
    </row>
    <row r="37" spans="1:14" ht="18" customHeight="1">
      <c r="A37" s="378"/>
      <c r="B37" s="378"/>
      <c r="C37" s="203" t="s">
        <v>255</v>
      </c>
      <c r="D37" s="311" t="s">
        <v>256</v>
      </c>
      <c r="E37" s="205">
        <f t="shared" ref="E37:N37" si="2">E34+E35-E36</f>
        <v>711</v>
      </c>
      <c r="F37" s="205">
        <f t="shared" si="2"/>
        <v>-619</v>
      </c>
      <c r="G37" s="205">
        <f t="shared" si="2"/>
        <v>385</v>
      </c>
      <c r="H37" s="205">
        <f t="shared" si="2"/>
        <v>254</v>
      </c>
      <c r="I37" s="205">
        <f t="shared" si="2"/>
        <v>21</v>
      </c>
      <c r="J37" s="205">
        <f t="shared" si="2"/>
        <v>26</v>
      </c>
      <c r="K37" s="205">
        <f t="shared" si="2"/>
        <v>-118</v>
      </c>
      <c r="L37" s="205">
        <f t="shared" si="2"/>
        <v>-141</v>
      </c>
      <c r="M37" s="205">
        <f t="shared" si="2"/>
        <v>2</v>
      </c>
      <c r="N37" s="205">
        <f t="shared" si="2"/>
        <v>-1</v>
      </c>
    </row>
    <row r="38" spans="1:14" ht="18" customHeight="1">
      <c r="A38" s="378"/>
      <c r="B38" s="378"/>
      <c r="C38" s="203" t="s">
        <v>257</v>
      </c>
      <c r="D38" s="311" t="s">
        <v>258</v>
      </c>
      <c r="E38" s="205">
        <v>0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0</v>
      </c>
      <c r="M38" s="205">
        <v>0</v>
      </c>
      <c r="N38" s="205">
        <v>0</v>
      </c>
    </row>
    <row r="39" spans="1:14" ht="18" customHeight="1">
      <c r="A39" s="378"/>
      <c r="B39" s="378"/>
      <c r="C39" s="203" t="s">
        <v>259</v>
      </c>
      <c r="D39" s="311" t="s">
        <v>260</v>
      </c>
      <c r="E39" s="205">
        <v>0</v>
      </c>
      <c r="F39" s="205">
        <v>0</v>
      </c>
      <c r="G39" s="205">
        <v>0</v>
      </c>
      <c r="H39" s="205">
        <v>0</v>
      </c>
      <c r="I39" s="205">
        <v>0</v>
      </c>
      <c r="J39" s="205">
        <v>0</v>
      </c>
      <c r="K39" s="205">
        <v>0</v>
      </c>
      <c r="L39" s="205">
        <v>0</v>
      </c>
      <c r="M39" s="205">
        <v>0</v>
      </c>
      <c r="N39" s="205">
        <v>0</v>
      </c>
    </row>
    <row r="40" spans="1:14" ht="18" customHeight="1">
      <c r="A40" s="378"/>
      <c r="B40" s="378"/>
      <c r="C40" s="203" t="s">
        <v>261</v>
      </c>
      <c r="D40" s="311" t="s">
        <v>262</v>
      </c>
      <c r="E40" s="205">
        <v>0</v>
      </c>
      <c r="F40" s="205">
        <v>0</v>
      </c>
      <c r="G40" s="205">
        <v>0</v>
      </c>
      <c r="H40" s="205">
        <v>0</v>
      </c>
      <c r="I40" s="205">
        <v>10</v>
      </c>
      <c r="J40" s="205">
        <v>7</v>
      </c>
      <c r="K40" s="205">
        <v>1</v>
      </c>
      <c r="L40" s="205">
        <v>1</v>
      </c>
      <c r="M40" s="205">
        <v>0</v>
      </c>
      <c r="N40" s="205">
        <v>0</v>
      </c>
    </row>
    <row r="41" spans="1:14" ht="18" customHeight="1">
      <c r="A41" s="378"/>
      <c r="B41" s="378"/>
      <c r="C41" s="314" t="s">
        <v>263</v>
      </c>
      <c r="D41" s="311" t="s">
        <v>264</v>
      </c>
      <c r="E41" s="205">
        <f t="shared" ref="E41:N41" si="3">E34+E35-E36-E40</f>
        <v>711</v>
      </c>
      <c r="F41" s="205">
        <f t="shared" si="3"/>
        <v>-619</v>
      </c>
      <c r="G41" s="205">
        <f t="shared" si="3"/>
        <v>385</v>
      </c>
      <c r="H41" s="205">
        <f t="shared" si="3"/>
        <v>254</v>
      </c>
      <c r="I41" s="205">
        <f t="shared" si="3"/>
        <v>11</v>
      </c>
      <c r="J41" s="205">
        <f t="shared" si="3"/>
        <v>19</v>
      </c>
      <c r="K41" s="205">
        <f t="shared" si="3"/>
        <v>-119</v>
      </c>
      <c r="L41" s="205">
        <f t="shared" si="3"/>
        <v>-142</v>
      </c>
      <c r="M41" s="205">
        <f t="shared" si="3"/>
        <v>2</v>
      </c>
      <c r="N41" s="205">
        <f t="shared" si="3"/>
        <v>-1</v>
      </c>
    </row>
    <row r="42" spans="1:14" ht="18" customHeight="1">
      <c r="A42" s="378"/>
      <c r="B42" s="378"/>
      <c r="C42" s="375" t="s">
        <v>265</v>
      </c>
      <c r="D42" s="376"/>
      <c r="E42" s="221">
        <f t="shared" ref="E42:N42" si="4">E37+E38-E39-E40</f>
        <v>711</v>
      </c>
      <c r="F42" s="221">
        <f t="shared" si="4"/>
        <v>-619</v>
      </c>
      <c r="G42" s="221">
        <f t="shared" si="4"/>
        <v>385</v>
      </c>
      <c r="H42" s="221">
        <f t="shared" si="4"/>
        <v>254</v>
      </c>
      <c r="I42" s="221">
        <f t="shared" si="4"/>
        <v>11</v>
      </c>
      <c r="J42" s="221">
        <f t="shared" si="4"/>
        <v>19</v>
      </c>
      <c r="K42" s="221">
        <f t="shared" si="4"/>
        <v>-119</v>
      </c>
      <c r="L42" s="221">
        <f t="shared" si="4"/>
        <v>-142</v>
      </c>
      <c r="M42" s="221">
        <f t="shared" si="4"/>
        <v>2</v>
      </c>
      <c r="N42" s="221">
        <f t="shared" si="4"/>
        <v>-1</v>
      </c>
    </row>
    <row r="43" spans="1:14" ht="18" customHeight="1">
      <c r="A43" s="378"/>
      <c r="B43" s="378"/>
      <c r="C43" s="203" t="s">
        <v>266</v>
      </c>
      <c r="D43" s="311" t="s">
        <v>267</v>
      </c>
      <c r="E43" s="205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</row>
    <row r="44" spans="1:14" ht="18" customHeight="1">
      <c r="A44" s="379"/>
      <c r="B44" s="379"/>
      <c r="C44" s="306" t="s">
        <v>268</v>
      </c>
      <c r="D44" s="315" t="s">
        <v>269</v>
      </c>
      <c r="E44" s="231">
        <f t="shared" ref="E44:N44" si="5">E41+E43</f>
        <v>711</v>
      </c>
      <c r="F44" s="231">
        <f t="shared" si="5"/>
        <v>-619</v>
      </c>
      <c r="G44" s="231">
        <f t="shared" si="5"/>
        <v>385</v>
      </c>
      <c r="H44" s="231">
        <f t="shared" si="5"/>
        <v>254</v>
      </c>
      <c r="I44" s="231">
        <f t="shared" si="5"/>
        <v>11</v>
      </c>
      <c r="J44" s="231">
        <f t="shared" si="5"/>
        <v>19</v>
      </c>
      <c r="K44" s="231">
        <f t="shared" si="5"/>
        <v>-119</v>
      </c>
      <c r="L44" s="231">
        <f t="shared" si="5"/>
        <v>-142</v>
      </c>
      <c r="M44" s="231">
        <f t="shared" si="5"/>
        <v>2</v>
      </c>
      <c r="N44" s="231">
        <f t="shared" si="5"/>
        <v>-1</v>
      </c>
    </row>
    <row r="45" spans="1:14" ht="14.1" customHeight="1">
      <c r="A45" s="316" t="s">
        <v>270</v>
      </c>
    </row>
    <row r="46" spans="1:14" ht="14.1" customHeight="1">
      <c r="A46" s="316" t="s">
        <v>271</v>
      </c>
    </row>
    <row r="47" spans="1:14">
      <c r="A47" s="317"/>
    </row>
  </sheetData>
  <mergeCells count="15">
    <mergeCell ref="A8:A14"/>
    <mergeCell ref="B9:B14"/>
    <mergeCell ref="E6:F6"/>
    <mergeCell ref="G6:H6"/>
    <mergeCell ref="I6:J6"/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8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2019-06-28T06:30:31Z</cp:lastPrinted>
  <dcterms:created xsi:type="dcterms:W3CDTF">1999-07-06T05:17:05Z</dcterms:created>
  <dcterms:modified xsi:type="dcterms:W3CDTF">2020-09-16T04:54:53Z</dcterms:modified>
</cp:coreProperties>
</file>