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Z:\2020年度\業務別\500　起債関係\510　年度別作業用\04 通知・照会\04地方債協会\200714_都道府県及び指定都市の財政状況について（照会）\"/>
    </mc:Choice>
  </mc:AlternateContent>
  <xr:revisionPtr revIDLastSave="0" documentId="13_ncr:1_{85B63DAA-5D7D-4CAF-933B-75228C4461C0}" xr6:coauthVersionLast="44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'2.公営企業会計予算'!$A$1:$O$49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9" l="1"/>
  <c r="K44" i="9"/>
  <c r="J44" i="9"/>
  <c r="I44" i="9"/>
  <c r="H44" i="9"/>
  <c r="G44" i="9"/>
  <c r="F44" i="9"/>
  <c r="F45" i="9" s="1"/>
  <c r="K39" i="9"/>
  <c r="K45" i="9" s="1"/>
  <c r="J39" i="9"/>
  <c r="J45" i="9" s="1"/>
  <c r="I39" i="9"/>
  <c r="I45" i="9" s="1"/>
  <c r="H39" i="9"/>
  <c r="H45" i="9" s="1"/>
  <c r="G39" i="9"/>
  <c r="F39" i="9"/>
  <c r="O44" i="9" l="1"/>
  <c r="O39" i="9"/>
  <c r="F40" i="2"/>
  <c r="O45" i="9" l="1"/>
  <c r="L27" i="9"/>
  <c r="L24" i="9"/>
  <c r="L16" i="9"/>
  <c r="L15" i="9"/>
  <c r="L14" i="9"/>
  <c r="J24" i="9"/>
  <c r="J27" i="9" s="1"/>
  <c r="J16" i="9"/>
  <c r="J15" i="9"/>
  <c r="J14" i="9"/>
  <c r="H24" i="9"/>
  <c r="H27" i="9" s="1"/>
  <c r="H16" i="9"/>
  <c r="H15" i="9"/>
  <c r="H14" i="9"/>
  <c r="M24" i="6"/>
  <c r="M27" i="6" s="1"/>
  <c r="K24" i="6"/>
  <c r="K27" i="6" s="1"/>
  <c r="I24" i="6"/>
  <c r="I27" i="6" s="1"/>
  <c r="L21" i="6"/>
  <c r="L24" i="6" s="1"/>
  <c r="J21" i="6"/>
  <c r="J24" i="6" s="1"/>
  <c r="H21" i="6"/>
  <c r="H24" i="6" s="1"/>
  <c r="K20" i="6"/>
  <c r="M16" i="6"/>
  <c r="L16" i="6"/>
  <c r="K16" i="6"/>
  <c r="J16" i="6"/>
  <c r="I16" i="6"/>
  <c r="H16" i="6"/>
  <c r="M15" i="6"/>
  <c r="L15" i="6"/>
  <c r="K15" i="6"/>
  <c r="J15" i="6"/>
  <c r="I15" i="6"/>
  <c r="H15" i="6"/>
  <c r="M14" i="6"/>
  <c r="L14" i="6"/>
  <c r="K14" i="6"/>
  <c r="I14" i="6"/>
  <c r="H14" i="6"/>
  <c r="J12" i="6"/>
  <c r="H12" i="6"/>
  <c r="L9" i="6"/>
  <c r="K9" i="6"/>
  <c r="J9" i="6"/>
  <c r="J14" i="6" s="1"/>
  <c r="H9" i="6"/>
  <c r="H25" i="6" l="1"/>
  <c r="H27" i="6" s="1"/>
  <c r="J25" i="6"/>
  <c r="J27" i="6" s="1"/>
  <c r="L25" i="6"/>
  <c r="L27" i="6"/>
  <c r="F24" i="9" l="1"/>
  <c r="F27" i="9" s="1"/>
  <c r="F16" i="9"/>
  <c r="F15" i="9"/>
  <c r="F14" i="9"/>
  <c r="F24" i="6"/>
  <c r="F27" i="6" s="1"/>
  <c r="F16" i="6"/>
  <c r="F15" i="6"/>
  <c r="F14" i="6"/>
  <c r="N27" i="6" l="1"/>
  <c r="N24" i="6"/>
  <c r="N16" i="6"/>
  <c r="N15" i="6"/>
  <c r="N14" i="6"/>
  <c r="N24" i="9"/>
  <c r="N27" i="9" s="1"/>
  <c r="N16" i="9"/>
  <c r="N15" i="9"/>
  <c r="N14" i="9"/>
  <c r="F27" i="2" l="1"/>
  <c r="F34" i="2"/>
  <c r="F36" i="2"/>
  <c r="F21" i="2"/>
  <c r="F33" i="2" l="1"/>
  <c r="F32" i="2"/>
  <c r="F31" i="2"/>
  <c r="F26" i="2"/>
  <c r="I19" i="8" l="1"/>
  <c r="I10" i="8"/>
  <c r="F33" i="7"/>
  <c r="F34" i="7"/>
  <c r="F36" i="7"/>
  <c r="F27" i="7"/>
  <c r="F23" i="7"/>
  <c r="F21" i="7"/>
  <c r="H24" i="8" l="1"/>
  <c r="I24" i="8" s="1"/>
  <c r="F22" i="8"/>
  <c r="H40" i="7"/>
  <c r="F40" i="7"/>
  <c r="G38" i="7" s="1"/>
  <c r="H22" i="7"/>
  <c r="F22" i="7"/>
  <c r="G9" i="7" s="1"/>
  <c r="AD5" i="7" s="1"/>
  <c r="H40" i="2"/>
  <c r="H22" i="2"/>
  <c r="F22" i="2"/>
  <c r="G20" i="2" s="1"/>
  <c r="AJ5" i="2" s="1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E31" i="10"/>
  <c r="E34" i="10" s="1"/>
  <c r="N44" i="9"/>
  <c r="M44" i="9"/>
  <c r="L44" i="9"/>
  <c r="N39" i="9"/>
  <c r="M39" i="9"/>
  <c r="L39" i="9"/>
  <c r="O24" i="9"/>
  <c r="O27" i="9" s="1"/>
  <c r="M24" i="9"/>
  <c r="M27" i="9" s="1"/>
  <c r="K24" i="9"/>
  <c r="K27" i="9" s="1"/>
  <c r="I24" i="9"/>
  <c r="I27" i="9" s="1"/>
  <c r="G24" i="9"/>
  <c r="G27" i="9"/>
  <c r="O16" i="9"/>
  <c r="M16" i="9"/>
  <c r="K16" i="9"/>
  <c r="I16" i="9"/>
  <c r="G16" i="9"/>
  <c r="O15" i="9"/>
  <c r="M15" i="9"/>
  <c r="K15" i="9"/>
  <c r="I15" i="9"/>
  <c r="G15" i="9"/>
  <c r="O14" i="9"/>
  <c r="M14" i="9"/>
  <c r="K14" i="9"/>
  <c r="I14" i="9"/>
  <c r="G14" i="9"/>
  <c r="G22" i="8"/>
  <c r="E22" i="8"/>
  <c r="I20" i="8"/>
  <c r="H20" i="8"/>
  <c r="G20" i="8"/>
  <c r="F20" i="8"/>
  <c r="E20" i="8"/>
  <c r="I21" i="8"/>
  <c r="AS2" i="8" s="1"/>
  <c r="H19" i="8"/>
  <c r="H21" i="8" s="1"/>
  <c r="AS3" i="8" s="1"/>
  <c r="G19" i="8"/>
  <c r="G23" i="8" s="1"/>
  <c r="F19" i="8"/>
  <c r="F21" i="8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N45" i="6"/>
  <c r="M39" i="6"/>
  <c r="L39" i="6"/>
  <c r="L45" i="6" s="1"/>
  <c r="K39" i="6"/>
  <c r="J39" i="6"/>
  <c r="I39" i="6"/>
  <c r="I45" i="6" s="1"/>
  <c r="H39" i="6"/>
  <c r="H45" i="6"/>
  <c r="G39" i="6"/>
  <c r="F39" i="6"/>
  <c r="O24" i="6"/>
  <c r="O27" i="6" s="1"/>
  <c r="G24" i="6"/>
  <c r="G27" i="6" s="1"/>
  <c r="O16" i="6"/>
  <c r="G16" i="6"/>
  <c r="O15" i="6"/>
  <c r="G15" i="6"/>
  <c r="O14" i="6"/>
  <c r="G14" i="6"/>
  <c r="I39" i="2"/>
  <c r="I38" i="2"/>
  <c r="I37" i="2"/>
  <c r="I35" i="2"/>
  <c r="AK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6" i="2"/>
  <c r="I18" i="2"/>
  <c r="I19" i="2"/>
  <c r="H22" i="8"/>
  <c r="F45" i="6" l="1"/>
  <c r="N45" i="9"/>
  <c r="G25" i="7"/>
  <c r="G29" i="7"/>
  <c r="G32" i="7"/>
  <c r="AI13" i="7" s="1"/>
  <c r="G27" i="7"/>
  <c r="AG13" i="7" s="1"/>
  <c r="G23" i="7"/>
  <c r="AD13" i="7" s="1"/>
  <c r="G35" i="7"/>
  <c r="AK13" i="7" s="1"/>
  <c r="G10" i="7"/>
  <c r="AE5" i="7" s="1"/>
  <c r="G21" i="7"/>
  <c r="AK5" i="7" s="1"/>
  <c r="G39" i="7"/>
  <c r="G36" i="7"/>
  <c r="G14" i="7"/>
  <c r="AG5" i="7" s="1"/>
  <c r="G17" i="7"/>
  <c r="AI5" i="7" s="1"/>
  <c r="G20" i="7"/>
  <c r="AJ5" i="7" s="1"/>
  <c r="G31" i="7"/>
  <c r="G40" i="7"/>
  <c r="G28" i="7"/>
  <c r="AH13" i="7" s="1"/>
  <c r="G37" i="7"/>
  <c r="AC12" i="7"/>
  <c r="G24" i="7"/>
  <c r="AE13" i="7" s="1"/>
  <c r="G33" i="7"/>
  <c r="G26" i="7"/>
  <c r="AF13" i="7" s="1"/>
  <c r="G30" i="7"/>
  <c r="G34" i="7"/>
  <c r="AJ13" i="7" s="1"/>
  <c r="G13" i="2"/>
  <c r="AF5" i="2" s="1"/>
  <c r="AC4" i="2"/>
  <c r="G21" i="2"/>
  <c r="AK5" i="2" s="1"/>
  <c r="F23" i="8"/>
  <c r="I40" i="7"/>
  <c r="AC14" i="7" s="1"/>
  <c r="E37" i="10"/>
  <c r="E42" i="10" s="1"/>
  <c r="E41" i="10"/>
  <c r="E44" i="10" s="1"/>
  <c r="K41" i="10"/>
  <c r="K44" i="10" s="1"/>
  <c r="K37" i="10"/>
  <c r="K42" i="10" s="1"/>
  <c r="K45" i="6"/>
  <c r="E23" i="8"/>
  <c r="G19" i="7"/>
  <c r="G12" i="7"/>
  <c r="M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F41" i="10"/>
  <c r="F44" i="10" s="1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I22" i="8"/>
  <c r="I23" i="8"/>
  <c r="H23" i="8"/>
  <c r="G17" i="2"/>
  <c r="AI5" i="2" s="1"/>
  <c r="G11" i="7"/>
  <c r="G16" i="7"/>
  <c r="G18" i="7"/>
  <c r="I22" i="7"/>
  <c r="AC6" i="7" s="1"/>
  <c r="AC4" i="7"/>
  <c r="G15" i="2"/>
  <c r="AH5" i="2" s="1"/>
  <c r="G21" i="8"/>
  <c r="G12" i="2"/>
  <c r="G13" i="7"/>
  <c r="AF5" i="7" s="1"/>
  <c r="G18" i="2"/>
  <c r="G15" i="7"/>
  <c r="AH5" i="7" s="1"/>
  <c r="G22" i="7"/>
  <c r="G11" i="2"/>
  <c r="I34" i="2"/>
  <c r="AJ14" i="2" s="1"/>
  <c r="AJ12" i="2"/>
  <c r="G24" i="2"/>
  <c r="AE13" i="2" s="1"/>
  <c r="G32" i="2" l="1"/>
  <c r="AI13" i="2" s="1"/>
  <c r="G29" i="2"/>
  <c r="G31" i="2"/>
  <c r="G36" i="2"/>
  <c r="G38" i="2"/>
  <c r="AC12" i="2"/>
  <c r="G30" i="2"/>
  <c r="G27" i="2"/>
  <c r="AG13" i="2" s="1"/>
  <c r="G34" i="2"/>
  <c r="AJ13" i="2" s="1"/>
  <c r="I40" i="2"/>
  <c r="AC14" i="2" s="1"/>
  <c r="G39" i="2"/>
  <c r="G23" i="2"/>
  <c r="AD13" i="2" s="1"/>
  <c r="G33" i="2"/>
  <c r="G28" i="2"/>
  <c r="AH13" i="2" s="1"/>
  <c r="G40" i="2"/>
  <c r="G35" i="2"/>
  <c r="AK13" i="2" s="1"/>
  <c r="G25" i="2"/>
  <c r="G26" i="2"/>
  <c r="AF13" i="2" s="1"/>
  <c r="G37" i="2"/>
</calcChain>
</file>

<file path=xl/sharedStrings.xml><?xml version="1.0" encoding="utf-8"?>
<sst xmlns="http://schemas.openxmlformats.org/spreadsheetml/2006/main" count="502" uniqueCount="305">
  <si>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</si>
  <si>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</si>
  <si>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</si>
  <si>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</si>
  <si>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</si>
  <si>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</si>
  <si>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</si>
  <si>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</si>
  <si>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</si>
  <si>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</si>
  <si>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</si>
  <si>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</si>
  <si>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</si>
  <si>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</si>
  <si>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</si>
  <si>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</si>
  <si>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</si>
  <si>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</si>
  <si>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</si>
  <si>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</si>
  <si>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</si>
  <si>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</si>
  <si>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</si>
  <si>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</si>
  <si>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</si>
  <si>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</si>
  <si>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</si>
  <si>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</si>
  <si>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</si>
  <si>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</si>
  <si>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</si>
  <si>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</si>
  <si>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</si>
  <si>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</si>
  <si>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</si>
  <si>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</si>
  <si>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</si>
  <si>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</si>
  <si>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</si>
  <si>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</si>
  <si>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</si>
  <si>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</si>
  <si>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</si>
  <si>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</si>
  <si>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</si>
  <si>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</si>
  <si>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</si>
  <si>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</si>
  <si>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</si>
  <si>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</si>
  <si>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</si>
  <si>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</si>
  <si>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</si>
  <si>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</si>
  <si>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</si>
  <si>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</si>
  <si>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</si>
  <si>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</si>
  <si>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</si>
  <si>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</si>
  <si>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</si>
  <si>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</si>
  <si>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</si>
  <si>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</si>
  <si>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</si>
  <si>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</si>
  <si>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</si>
  <si>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</si>
  <si>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</si>
  <si>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</si>
  <si>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</si>
  <si>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</si>
  <si>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</si>
  <si>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</si>
  <si>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</si>
  <si>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</si>
  <si>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</si>
  <si>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</si>
  <si>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</si>
  <si>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</si>
  <si>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</si>
  <si>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</si>
  <si>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</si>
  <si>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</si>
  <si>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</si>
  <si>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</si>
  <si>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</si>
  <si>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</si>
  <si>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</si>
  <si>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</si>
  <si>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</si>
  <si>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</si>
  <si>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</si>
  <si>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</si>
  <si>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</si>
  <si>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</si>
  <si>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</si>
  <si>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</si>
  <si>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</si>
  <si>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</si>
  <si>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</si>
  <si>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</si>
  <si>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</si>
  <si>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</si>
  <si>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</si>
  <si>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</si>
  <si>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</si>
  <si>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</si>
  <si>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</si>
  <si>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</si>
  <si>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</si>
  <si>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</si>
  <si>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</si>
  <si>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</si>
  <si>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</si>
  <si>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</si>
  <si>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</si>
  <si>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</si>
  <si>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</si>
  <si>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</si>
  <si>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</si>
  <si>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</si>
  <si>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</si>
  <si>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</si>
  <si>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</si>
  <si>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</si>
  <si>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</si>
  <si>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</si>
  <si>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</si>
  <si>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</si>
  <si>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</si>
  <si>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</si>
  <si>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</si>
  <si>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</si>
  <si>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</si>
  <si>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</si>
  <si>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</si>
  <si>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</si>
  <si>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</si>
  <si>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</si>
  <si>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</si>
  <si>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</si>
  <si>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</si>
  <si>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</si>
  <si>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</si>
  <si>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</si>
  <si>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</si>
  <si>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</si>
  <si>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</si>
  <si>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</si>
  <si>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</si>
  <si>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</si>
  <si>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</si>
  <si>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</si>
  <si>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</si>
  <si>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</si>
  <si>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</si>
  <si>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</si>
  <si>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</si>
  <si>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</si>
  <si>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</si>
  <si>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</si>
  <si>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</si>
  <si>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</si>
  <si>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</si>
  <si>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</si>
  <si>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</si>
  <si>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</si>
  <si>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</si>
  <si>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</si>
  <si>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</si>
  <si>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</si>
  <si>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</si>
  <si>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</si>
  <si>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</si>
  <si>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</si>
  <si>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</si>
  <si>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</si>
  <si>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</si>
  <si>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</si>
  <si>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</si>
  <si>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</si>
  <si>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</si>
  <si>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</si>
  <si>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</si>
  <si>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</si>
  <si>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</si>
  <si>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</si>
  <si>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</si>
  <si>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</si>
  <si>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</si>
  <si>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</si>
  <si>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</si>
  <si>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</si>
  <si>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</si>
  <si>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</si>
  <si>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</si>
  <si>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</si>
  <si>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</si>
  <si>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</si>
  <si>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</si>
  <si>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</si>
  <si>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</si>
  <si>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</si>
  <si>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</si>
  <si>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</si>
  <si>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</si>
  <si>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</si>
  <si>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</si>
  <si>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</si>
  <si>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</si>
  <si>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</si>
  <si>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</si>
  <si>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</si>
  <si>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</si>
  <si>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</si>
  <si>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</si>
  <si>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</si>
  <si>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</si>
  <si>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</si>
  <si>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</si>
  <si>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</si>
  <si>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</si>
  <si>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</si>
  <si>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</si>
  <si>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</si>
  <si>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</si>
  <si>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</si>
  <si>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</si>
  <si>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</si>
  <si>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</si>
  <si>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</si>
  <si>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</si>
  <si>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</si>
  <si>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</si>
  <si>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</si>
  <si>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</si>
  <si>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</si>
  <si>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</si>
  <si>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</si>
  <si>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</si>
  <si>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</si>
  <si>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</si>
  <si>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</si>
  <si>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</si>
  <si>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</si>
  <si>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</si>
  <si>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</si>
  <si>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</si>
  <si>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</si>
  <si>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</si>
  <si>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</si>
  <si>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</si>
  <si>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</si>
  <si>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</si>
  <si>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</si>
  <si>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</si>
  <si>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</si>
  <si>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</si>
  <si>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</si>
  <si>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</si>
  <si>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</si>
  <si>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</si>
  <si>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</si>
  <si>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</si>
  <si>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</si>
  <si>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</si>
  <si>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</si>
  <si>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</si>
  <si>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</si>
  <si>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</si>
  <si>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</si>
  <si>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26年度</t>
    <rPh sb="2" eb="4">
      <t>ネンド</t>
    </rPh>
    <phoneticPr fontId="7"/>
  </si>
  <si>
    <t>27年度</t>
    <rPh sb="2" eb="4">
      <t>ネンド</t>
    </rPh>
    <phoneticPr fontId="7"/>
  </si>
  <si>
    <t>28年度</t>
    <rPh sb="2" eb="4">
      <t>ネンド</t>
    </rPh>
    <phoneticPr fontId="7"/>
  </si>
  <si>
    <t>29年度</t>
    <rPh sb="2" eb="4">
      <t>ネンド</t>
    </rPh>
    <phoneticPr fontId="7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</si>
  <si>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</si>
  <si>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令和２年度</t>
    <rPh sb="0" eb="1">
      <t>レイ</t>
    </rPh>
    <rPh sb="1" eb="2">
      <t>ワ</t>
    </rPh>
    <phoneticPr fontId="7"/>
  </si>
  <si>
    <t>(令和２年度予算ﾍﾞｰｽ）</t>
    <rPh sb="1" eb="2">
      <t>レイ</t>
    </rPh>
    <rPh sb="2" eb="3">
      <t>ワ</t>
    </rPh>
    <rPh sb="6" eb="8">
      <t>ヨサン</t>
    </rPh>
    <phoneticPr fontId="7"/>
  </si>
  <si>
    <t>（1）平成30年度普通会計決算の状況</t>
    <phoneticPr fontId="7"/>
  </si>
  <si>
    <t>平成30年度</t>
    <phoneticPr fontId="15"/>
  </si>
  <si>
    <t>30年度</t>
    <rPh sb="2" eb="4">
      <t>ネンド</t>
    </rPh>
    <phoneticPr fontId="7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</si>
  <si>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</si>
  <si>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(平成30年度決算ﾍﾞｰｽ）</t>
    <phoneticPr fontId="15"/>
  </si>
  <si>
    <t>30年度</t>
    <phoneticPr fontId="15"/>
  </si>
  <si>
    <t>(平成30年度決算額）</t>
    <phoneticPr fontId="15"/>
  </si>
  <si>
    <t>病院事業</t>
  </si>
  <si>
    <t>水道事業</t>
  </si>
  <si>
    <t>下水道事業</t>
  </si>
  <si>
    <t>工業用水道事業</t>
  </si>
  <si>
    <t>熊本市</t>
    <rPh sb="0" eb="3">
      <t>クマモトシ</t>
    </rPh>
    <phoneticPr fontId="7"/>
  </si>
  <si>
    <t>軌道事業</t>
  </si>
  <si>
    <t>農業集落排水事業</t>
  </si>
  <si>
    <t>宅地造成事業</t>
  </si>
  <si>
    <t>駐車場整備事業</t>
  </si>
  <si>
    <t>熊本市</t>
    <rPh sb="0" eb="3">
      <t>クマモトシ</t>
    </rPh>
    <phoneticPr fontId="15"/>
  </si>
  <si>
    <t>病院事業</t>
    <rPh sb="0" eb="2">
      <t>ビョウイン</t>
    </rPh>
    <rPh sb="2" eb="4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</si>
  <si>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</si>
  <si>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下水道事業</t>
    <rPh sb="0" eb="2">
      <t>ゲスイ</t>
    </rPh>
    <rPh sb="2" eb="3">
      <t>ドウ</t>
    </rPh>
    <rPh sb="3" eb="5">
      <t>ジギョウ</t>
    </rPh>
    <phoneticPr fontId="7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</si>
  <si>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7"/>
  </si>
  <si>
    <t>軌道事業</t>
    <rPh sb="0" eb="2">
      <t>キドウ</t>
    </rPh>
    <rPh sb="2" eb="4">
      <t>ジギョウ</t>
    </rPh>
    <phoneticPr fontId="7"/>
  </si>
  <si>
    <t>熊本市</t>
    <rPh sb="0" eb="3">
      <t>クマモトシ</t>
    </rPh>
    <phoneticPr fontId="15"/>
  </si>
  <si>
    <t>熊本市</t>
    <rPh sb="0" eb="3">
      <t>クマモトシ</t>
    </rPh>
    <phoneticPr fontId="7"/>
  </si>
  <si>
    <t>熊本市</t>
    <rPh sb="0" eb="3">
      <t>クマモトシ</t>
    </rPh>
    <phoneticPr fontId="15"/>
  </si>
  <si>
    <t xml:space="preserve">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</si>
</sst>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b/>
      <sz val="12"/>
      <name val="ＭＳ Ｐゴシック"/>
      <family val="1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67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17" fillId="0" borderId="30" xfId="1" applyNumberFormat="1" applyFont="1" applyBorder="1" applyAlignment="1">
      <alignment vertical="center"/>
    </xf>
    <xf numFmtId="179" fontId="17" fillId="0" borderId="32" xfId="1" applyNumberFormat="1" applyFont="1" applyBorder="1" applyAlignment="1">
      <alignment vertical="center"/>
    </xf>
    <xf numFmtId="0" fontId="18" fillId="0" borderId="4" xfId="0" applyNumberFormat="1" applyFont="1" applyBorder="1" applyAlignment="1">
      <alignment horizontal="distributed" vertical="center" justifyLastLine="1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52" xfId="1" quotePrefix="1" applyNumberFormat="1" applyBorder="1" applyAlignment="1">
      <alignment horizontal="right" vertical="center"/>
    </xf>
    <xf numFmtId="179" fontId="2" fillId="0" borderId="3" xfId="1" quotePrefix="1" applyNumberFormat="1" applyBorder="1" applyAlignment="1">
      <alignment horizontal="right" vertical="center"/>
    </xf>
    <xf numFmtId="179" fontId="0" fillId="0" borderId="50" xfId="1" applyNumberFormat="1" applyFon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50" xfId="1" quotePrefix="1" applyNumberFormat="1" applyBorder="1" applyAlignment="1">
      <alignment horizontal="right" vertical="center"/>
    </xf>
    <xf numFmtId="179" fontId="2" fillId="0" borderId="65" xfId="1" applyNumberFormat="1" applyFill="1" applyBorder="1" applyAlignment="1">
      <alignment horizontal="right" vertical="center"/>
    </xf>
    <xf numFmtId="179" fontId="19" fillId="0" borderId="27" xfId="1" quotePrefix="1" applyNumberFormat="1" applyFont="1" applyBorder="1" applyAlignment="1">
      <alignment horizontal="right" vertical="center"/>
    </xf>
    <xf numFmtId="179" fontId="19" fillId="0" borderId="27" xfId="1" applyNumberFormat="1" applyFont="1" applyBorder="1" applyAlignment="1">
      <alignment vertical="center"/>
    </xf>
    <xf numFmtId="179" fontId="19" fillId="0" borderId="52" xfId="1" applyNumberFormat="1" applyFont="1" applyBorder="1" applyAlignment="1">
      <alignment vertical="center"/>
    </xf>
    <xf numFmtId="41" fontId="18" fillId="0" borderId="4" xfId="0" applyNumberFormat="1" applyFont="1" applyBorder="1" applyAlignment="1">
      <alignment horizontal="distributed" vertical="center" justifyLastLine="1"/>
    </xf>
    <xf numFmtId="41" fontId="17" fillId="0" borderId="0" xfId="0" applyNumberFormat="1" applyFont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E36" sqref="E36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09" t="s">
        <v>0</v>
      </c>
      <c r="B1" s="309"/>
      <c r="C1" s="309"/>
      <c r="D1" s="309"/>
      <c r="E1" s="76" t="s">
        <v>302</v>
      </c>
      <c r="F1" s="2"/>
      <c r="AA1" s="315" t="s">
        <v>105</v>
      </c>
      <c r="AB1" s="315"/>
    </row>
    <row r="2" spans="1:38">
      <c r="AA2" s="316" t="s">
        <v>106</v>
      </c>
      <c r="AB2" s="316"/>
      <c r="AC2" s="317" t="s">
        <v>107</v>
      </c>
      <c r="AD2" s="319" t="s">
        <v>108</v>
      </c>
      <c r="AE2" s="320"/>
      <c r="AF2" s="321"/>
      <c r="AG2" s="316" t="s">
        <v>109</v>
      </c>
      <c r="AH2" s="316" t="s">
        <v>110</v>
      </c>
      <c r="AI2" s="316" t="s">
        <v>111</v>
      </c>
      <c r="AJ2" s="316" t="s">
        <v>112</v>
      </c>
      <c r="AK2" s="316" t="s">
        <v>113</v>
      </c>
    </row>
    <row r="3" spans="1:38" ht="14.25">
      <c r="A3" s="22" t="s">
        <v>104</v>
      </c>
      <c r="AA3" s="316"/>
      <c r="AB3" s="316"/>
      <c r="AC3" s="318"/>
      <c r="AD3" s="168"/>
      <c r="AE3" s="167" t="s">
        <v>126</v>
      </c>
      <c r="AF3" s="167" t="s">
        <v>127</v>
      </c>
      <c r="AG3" s="316"/>
      <c r="AH3" s="316"/>
      <c r="AI3" s="316"/>
      <c r="AJ3" s="316"/>
      <c r="AK3" s="316"/>
    </row>
    <row r="4" spans="1:38">
      <c r="AA4" s="317" t="str">
        <f>E1</f>
        <v>熊本市</v>
      </c>
      <c r="AB4" s="169" t="s">
        <v>114</v>
      </c>
      <c r="AC4" s="170">
        <f>F22</f>
        <v>369054</v>
      </c>
      <c r="AD4" s="170">
        <f>F9</f>
        <v>117807</v>
      </c>
      <c r="AE4" s="170">
        <f>F10</f>
        <v>60933</v>
      </c>
      <c r="AF4" s="170">
        <f>F13</f>
        <v>41990</v>
      </c>
      <c r="AG4" s="170">
        <f>F14</f>
        <v>2207</v>
      </c>
      <c r="AH4" s="170">
        <f>F15</f>
        <v>44206</v>
      </c>
      <c r="AI4" s="170">
        <f>F17</f>
        <v>79721</v>
      </c>
      <c r="AJ4" s="170">
        <f>F20</f>
        <v>45291</v>
      </c>
      <c r="AK4" s="170">
        <f>F21</f>
        <v>41054</v>
      </c>
      <c r="AL4" s="171"/>
    </row>
    <row r="5" spans="1:38">
      <c r="A5" s="21" t="s">
        <v>276</v>
      </c>
      <c r="AA5" s="323"/>
      <c r="AB5" s="169" t="s">
        <v>115</v>
      </c>
      <c r="AC5" s="172"/>
      <c r="AD5" s="172">
        <f>G9</f>
        <v>31.92134484384399</v>
      </c>
      <c r="AE5" s="172">
        <f>G10</f>
        <v>16.510591945894095</v>
      </c>
      <c r="AF5" s="172">
        <f>G13</f>
        <v>11.377738759097584</v>
      </c>
      <c r="AG5" s="172">
        <f>G14</f>
        <v>0.59801546657128768</v>
      </c>
      <c r="AH5" s="172">
        <f>G15</f>
        <v>11.978192893180942</v>
      </c>
      <c r="AI5" s="172">
        <f>G17</f>
        <v>21.6014458588716</v>
      </c>
      <c r="AJ5" s="172">
        <f>G20</f>
        <v>12.272187809913996</v>
      </c>
      <c r="AK5" s="172">
        <f>G21</f>
        <v>11.124117337842158</v>
      </c>
    </row>
    <row r="6" spans="1:38" ht="14.25">
      <c r="A6" s="3"/>
      <c r="G6" s="313" t="s">
        <v>128</v>
      </c>
      <c r="H6" s="314"/>
      <c r="I6" s="314"/>
      <c r="AA6" s="318"/>
      <c r="AB6" s="169" t="s">
        <v>116</v>
      </c>
      <c r="AC6" s="172">
        <f>I22</f>
        <v>-3.1326363753284237</v>
      </c>
      <c r="AD6" s="172">
        <f>I9</f>
        <v>1.2653113852236997</v>
      </c>
      <c r="AE6" s="172">
        <f>I10</f>
        <v>0.11172266491414895</v>
      </c>
      <c r="AF6" s="172">
        <f>I13</f>
        <v>2.5121456995678804</v>
      </c>
      <c r="AG6" s="172">
        <f>I14</f>
        <v>3.761165961448043</v>
      </c>
      <c r="AH6" s="172">
        <f>I15</f>
        <v>-4.3408638448887764</v>
      </c>
      <c r="AI6" s="172">
        <f>I17</f>
        <v>1.0584894658114186</v>
      </c>
      <c r="AJ6" s="172">
        <f>I20</f>
        <v>-17.400423110592357</v>
      </c>
      <c r="AK6" s="172">
        <f>I21</f>
        <v>-13.477628611772641</v>
      </c>
    </row>
    <row r="7" spans="1:38" ht="27" customHeight="1">
      <c r="A7" s="19"/>
      <c r="B7" s="5"/>
      <c r="C7" s="5"/>
      <c r="D7" s="5"/>
      <c r="E7" s="23"/>
      <c r="F7" s="62" t="s">
        <v>277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10" t="s">
        <v>80</v>
      </c>
      <c r="B9" s="310" t="s">
        <v>81</v>
      </c>
      <c r="C9" s="47" t="s">
        <v>3</v>
      </c>
      <c r="D9" s="48"/>
      <c r="E9" s="49"/>
      <c r="F9" s="77">
        <v>117807</v>
      </c>
      <c r="G9" s="78">
        <f t="shared" ref="G9:G22" si="0">F9/$F$22*100</f>
        <v>31.92134484384399</v>
      </c>
      <c r="H9" s="79">
        <v>116335</v>
      </c>
      <c r="I9" s="80">
        <f t="shared" ref="I9:I21" si="1">(F9/H9-1)*100</f>
        <v>1.2653113852236997</v>
      </c>
      <c r="AA9" s="325" t="s">
        <v>105</v>
      </c>
      <c r="AB9" s="326"/>
      <c r="AC9" s="327" t="s">
        <v>117</v>
      </c>
    </row>
    <row r="10" spans="1:38" ht="18" customHeight="1">
      <c r="A10" s="311"/>
      <c r="B10" s="311"/>
      <c r="C10" s="8"/>
      <c r="D10" s="50" t="s">
        <v>22</v>
      </c>
      <c r="E10" s="30"/>
      <c r="F10" s="81">
        <v>60933</v>
      </c>
      <c r="G10" s="82">
        <f t="shared" si="0"/>
        <v>16.510591945894095</v>
      </c>
      <c r="H10" s="83">
        <v>60865</v>
      </c>
      <c r="I10" s="84">
        <f t="shared" si="1"/>
        <v>0.11172266491414895</v>
      </c>
      <c r="AA10" s="316" t="s">
        <v>106</v>
      </c>
      <c r="AB10" s="316"/>
      <c r="AC10" s="327"/>
      <c r="AD10" s="319" t="s">
        <v>118</v>
      </c>
      <c r="AE10" s="320"/>
      <c r="AF10" s="321"/>
      <c r="AG10" s="319" t="s">
        <v>119</v>
      </c>
      <c r="AH10" s="324"/>
      <c r="AI10" s="322"/>
      <c r="AJ10" s="319" t="s">
        <v>120</v>
      </c>
      <c r="AK10" s="322"/>
    </row>
    <row r="11" spans="1:38" ht="18" customHeight="1">
      <c r="A11" s="311"/>
      <c r="B11" s="311"/>
      <c r="C11" s="34"/>
      <c r="D11" s="35"/>
      <c r="E11" s="33" t="s">
        <v>23</v>
      </c>
      <c r="F11" s="85">
        <v>51409</v>
      </c>
      <c r="G11" s="86">
        <f t="shared" si="0"/>
        <v>13.929939792008758</v>
      </c>
      <c r="H11" s="87">
        <v>49412</v>
      </c>
      <c r="I11" s="88">
        <f t="shared" si="1"/>
        <v>4.041528373674419</v>
      </c>
      <c r="AA11" s="316"/>
      <c r="AB11" s="316"/>
      <c r="AC11" s="325"/>
      <c r="AD11" s="168"/>
      <c r="AE11" s="167" t="s">
        <v>121</v>
      </c>
      <c r="AF11" s="167" t="s">
        <v>122</v>
      </c>
      <c r="AG11" s="168"/>
      <c r="AH11" s="167" t="s">
        <v>123</v>
      </c>
      <c r="AI11" s="167" t="s">
        <v>124</v>
      </c>
      <c r="AJ11" s="168"/>
      <c r="AK11" s="173" t="s">
        <v>125</v>
      </c>
    </row>
    <row r="12" spans="1:38" ht="18" customHeight="1">
      <c r="A12" s="311"/>
      <c r="B12" s="311"/>
      <c r="C12" s="34"/>
      <c r="D12" s="36"/>
      <c r="E12" s="33" t="s">
        <v>24</v>
      </c>
      <c r="F12" s="85">
        <v>5100</v>
      </c>
      <c r="G12" s="86">
        <f>F12/$F$22*100</f>
        <v>1.3819115901737957</v>
      </c>
      <c r="H12" s="87">
        <v>7116</v>
      </c>
      <c r="I12" s="88">
        <f t="shared" si="1"/>
        <v>-28.330522765598655</v>
      </c>
      <c r="AA12" s="317" t="str">
        <f>E1</f>
        <v>熊本市</v>
      </c>
      <c r="AB12" s="169" t="s">
        <v>114</v>
      </c>
      <c r="AC12" s="170">
        <f>F40</f>
        <v>369054</v>
      </c>
      <c r="AD12" s="170">
        <f>F23</f>
        <v>219567</v>
      </c>
      <c r="AE12" s="170">
        <f>F24</f>
        <v>86289</v>
      </c>
      <c r="AF12" s="170">
        <f>F26</f>
        <v>30984</v>
      </c>
      <c r="AG12" s="170">
        <f>F27</f>
        <v>96170</v>
      </c>
      <c r="AH12" s="170">
        <f>F28</f>
        <v>37704</v>
      </c>
      <c r="AI12" s="170">
        <f>F32</f>
        <v>3830</v>
      </c>
      <c r="AJ12" s="170">
        <f>F34</f>
        <v>53317</v>
      </c>
      <c r="AK12" s="170">
        <f>F35</f>
        <v>44719</v>
      </c>
      <c r="AL12" s="174"/>
    </row>
    <row r="13" spans="1:38" ht="18" customHeight="1">
      <c r="A13" s="311"/>
      <c r="B13" s="311"/>
      <c r="C13" s="11"/>
      <c r="D13" s="31" t="s">
        <v>25</v>
      </c>
      <c r="E13" s="32"/>
      <c r="F13" s="89">
        <v>41990</v>
      </c>
      <c r="G13" s="90">
        <f t="shared" si="0"/>
        <v>11.377738759097584</v>
      </c>
      <c r="H13" s="91">
        <v>40961</v>
      </c>
      <c r="I13" s="92">
        <f t="shared" si="1"/>
        <v>2.5121456995678804</v>
      </c>
      <c r="AA13" s="323"/>
      <c r="AB13" s="169" t="s">
        <v>115</v>
      </c>
      <c r="AC13" s="172"/>
      <c r="AD13" s="172">
        <f>G23</f>
        <v>59.494545513664661</v>
      </c>
      <c r="AE13" s="172">
        <f>G24</f>
        <v>23.381131216569933</v>
      </c>
      <c r="AF13" s="172">
        <f>G26</f>
        <v>8.3955193548911531</v>
      </c>
      <c r="AG13" s="172">
        <f>G27</f>
        <v>26.058517181767439</v>
      </c>
      <c r="AH13" s="172">
        <f>G28</f>
        <v>10.216391097237802</v>
      </c>
      <c r="AI13" s="172">
        <f>G32</f>
        <v>1.037788507914831</v>
      </c>
      <c r="AJ13" s="172">
        <f>G34</f>
        <v>14.446937304567895</v>
      </c>
      <c r="AK13" s="172">
        <f>G35</f>
        <v>12.117196941369015</v>
      </c>
    </row>
    <row r="14" spans="1:38" ht="18" customHeight="1">
      <c r="A14" s="311"/>
      <c r="B14" s="311"/>
      <c r="C14" s="52" t="s">
        <v>4</v>
      </c>
      <c r="D14" s="53"/>
      <c r="E14" s="54"/>
      <c r="F14" s="85">
        <v>2207</v>
      </c>
      <c r="G14" s="86">
        <f t="shared" si="0"/>
        <v>0.59801546657128768</v>
      </c>
      <c r="H14" s="87">
        <v>2127</v>
      </c>
      <c r="I14" s="88">
        <f t="shared" si="1"/>
        <v>3.761165961448043</v>
      </c>
      <c r="AA14" s="318"/>
      <c r="AB14" s="169" t="s">
        <v>116</v>
      </c>
      <c r="AC14" s="172">
        <f>I40</f>
        <v>-3.1326363753284237</v>
      </c>
      <c r="AD14" s="172">
        <f>I23</f>
        <v>-0.7566409481063685</v>
      </c>
      <c r="AE14" s="172">
        <f>I24</f>
        <v>2.1836698442773361</v>
      </c>
      <c r="AF14" s="172">
        <f>I26</f>
        <v>-16.803608828741744</v>
      </c>
      <c r="AG14" s="172">
        <f>I27</f>
        <v>-1.1765914812721601</v>
      </c>
      <c r="AH14" s="172">
        <f>I28</f>
        <v>6.1905030135751771</v>
      </c>
      <c r="AI14" s="172">
        <f>I32</f>
        <v>2.4886272411024812</v>
      </c>
      <c r="AJ14" s="172">
        <f>I34</f>
        <v>-14.601252542725806</v>
      </c>
      <c r="AK14" s="172">
        <f>I35</f>
        <v>-6.1747303931853459</v>
      </c>
    </row>
    <row r="15" spans="1:38" ht="18" customHeight="1">
      <c r="A15" s="311"/>
      <c r="B15" s="311"/>
      <c r="C15" s="52" t="s">
        <v>5</v>
      </c>
      <c r="D15" s="53"/>
      <c r="E15" s="54"/>
      <c r="F15" s="85">
        <v>44206</v>
      </c>
      <c r="G15" s="86">
        <f t="shared" si="0"/>
        <v>11.978192893180942</v>
      </c>
      <c r="H15" s="87">
        <v>46212</v>
      </c>
      <c r="I15" s="88">
        <f t="shared" si="1"/>
        <v>-4.3408638448887764</v>
      </c>
    </row>
    <row r="16" spans="1:38" ht="18" customHeight="1">
      <c r="A16" s="311"/>
      <c r="B16" s="311"/>
      <c r="C16" s="52" t="s">
        <v>26</v>
      </c>
      <c r="D16" s="53"/>
      <c r="E16" s="54"/>
      <c r="F16" s="85">
        <v>9012</v>
      </c>
      <c r="G16" s="86">
        <f t="shared" si="0"/>
        <v>2.4419190687541659</v>
      </c>
      <c r="H16" s="87">
        <v>8478</v>
      </c>
      <c r="I16" s="88">
        <f t="shared" si="1"/>
        <v>6.2986553432413217</v>
      </c>
    </row>
    <row r="17" spans="1:9" ht="18" customHeight="1">
      <c r="A17" s="311"/>
      <c r="B17" s="311"/>
      <c r="C17" s="52" t="s">
        <v>6</v>
      </c>
      <c r="D17" s="53"/>
      <c r="E17" s="54"/>
      <c r="F17" s="85">
        <v>79721</v>
      </c>
      <c r="G17" s="86">
        <f t="shared" si="0"/>
        <v>21.6014458588716</v>
      </c>
      <c r="H17" s="87">
        <v>78886</v>
      </c>
      <c r="I17" s="88">
        <f t="shared" si="1"/>
        <v>1.0584894658114186</v>
      </c>
    </row>
    <row r="18" spans="1:9" ht="18" customHeight="1">
      <c r="A18" s="311"/>
      <c r="B18" s="311"/>
      <c r="C18" s="52" t="s">
        <v>27</v>
      </c>
      <c r="D18" s="53"/>
      <c r="E18" s="54"/>
      <c r="F18" s="85">
        <v>26050</v>
      </c>
      <c r="G18" s="86">
        <f t="shared" si="0"/>
        <v>7.0585876321622303</v>
      </c>
      <c r="H18" s="87">
        <v>25973</v>
      </c>
      <c r="I18" s="88">
        <f t="shared" si="1"/>
        <v>0.29646171023756107</v>
      </c>
    </row>
    <row r="19" spans="1:9" ht="18" customHeight="1">
      <c r="A19" s="311"/>
      <c r="B19" s="311"/>
      <c r="C19" s="52" t="s">
        <v>28</v>
      </c>
      <c r="D19" s="53"/>
      <c r="E19" s="54"/>
      <c r="F19" s="85">
        <v>3706</v>
      </c>
      <c r="G19" s="86">
        <f t="shared" si="0"/>
        <v>1.0041890888596248</v>
      </c>
      <c r="H19" s="87">
        <v>697</v>
      </c>
      <c r="I19" s="88">
        <f t="shared" si="1"/>
        <v>431.70731707317077</v>
      </c>
    </row>
    <row r="20" spans="1:9" ht="18" customHeight="1">
      <c r="A20" s="311"/>
      <c r="B20" s="311"/>
      <c r="C20" s="52" t="s">
        <v>7</v>
      </c>
      <c r="D20" s="53"/>
      <c r="E20" s="54"/>
      <c r="F20" s="85">
        <v>45291</v>
      </c>
      <c r="G20" s="86">
        <f t="shared" si="0"/>
        <v>12.272187809913996</v>
      </c>
      <c r="H20" s="87">
        <v>54832</v>
      </c>
      <c r="I20" s="88">
        <f t="shared" si="1"/>
        <v>-17.400423110592357</v>
      </c>
    </row>
    <row r="21" spans="1:9" ht="18" customHeight="1">
      <c r="A21" s="311"/>
      <c r="B21" s="311"/>
      <c r="C21" s="57" t="s">
        <v>8</v>
      </c>
      <c r="D21" s="58"/>
      <c r="E21" s="56"/>
      <c r="F21" s="93">
        <f>369054-F9-F14-F15-F16-F17-F18-F19-F20</f>
        <v>41054</v>
      </c>
      <c r="G21" s="94">
        <f t="shared" si="0"/>
        <v>11.124117337842158</v>
      </c>
      <c r="H21" s="95">
        <v>47449</v>
      </c>
      <c r="I21" s="96">
        <f t="shared" si="1"/>
        <v>-13.477628611772641</v>
      </c>
    </row>
    <row r="22" spans="1:9" ht="18" customHeight="1">
      <c r="A22" s="311"/>
      <c r="B22" s="312"/>
      <c r="C22" s="59" t="s">
        <v>9</v>
      </c>
      <c r="D22" s="37"/>
      <c r="E22" s="60"/>
      <c r="F22" s="97">
        <f>SUM(F9,F14:F21)</f>
        <v>369054</v>
      </c>
      <c r="G22" s="98">
        <f t="shared" si="0"/>
        <v>100</v>
      </c>
      <c r="H22" s="97">
        <f>SUM(H9,H14:H21)</f>
        <v>380989</v>
      </c>
      <c r="I22" s="274">
        <f t="shared" ref="I22:I40" si="2">(F22/H22-1)*100</f>
        <v>-3.1326363753284237</v>
      </c>
    </row>
    <row r="23" spans="1:9" ht="18" customHeight="1">
      <c r="A23" s="311"/>
      <c r="B23" s="310" t="s">
        <v>82</v>
      </c>
      <c r="C23" s="4" t="s">
        <v>10</v>
      </c>
      <c r="D23" s="5"/>
      <c r="E23" s="23"/>
      <c r="F23" s="77">
        <v>219567</v>
      </c>
      <c r="G23" s="78">
        <f t="shared" ref="G23:G37" si="3">F23/$F$40*100</f>
        <v>59.494545513664661</v>
      </c>
      <c r="H23" s="79">
        <v>221241</v>
      </c>
      <c r="I23" s="99">
        <f t="shared" si="2"/>
        <v>-0.7566409481063685</v>
      </c>
    </row>
    <row r="24" spans="1:9" ht="18" customHeight="1">
      <c r="A24" s="311"/>
      <c r="B24" s="311"/>
      <c r="C24" s="8"/>
      <c r="D24" s="10" t="s">
        <v>11</v>
      </c>
      <c r="E24" s="38"/>
      <c r="F24" s="85">
        <v>86289</v>
      </c>
      <c r="G24" s="86">
        <f t="shared" si="3"/>
        <v>23.381131216569933</v>
      </c>
      <c r="H24" s="87">
        <v>84445</v>
      </c>
      <c r="I24" s="88">
        <f t="shared" si="2"/>
        <v>2.1836698442773361</v>
      </c>
    </row>
    <row r="25" spans="1:9" ht="18" customHeight="1">
      <c r="A25" s="311"/>
      <c r="B25" s="311"/>
      <c r="C25" s="8"/>
      <c r="D25" s="10" t="s">
        <v>29</v>
      </c>
      <c r="E25" s="38"/>
      <c r="F25" s="85">
        <v>102294</v>
      </c>
      <c r="G25" s="86">
        <f t="shared" si="3"/>
        <v>27.717894942203579</v>
      </c>
      <c r="H25" s="87">
        <v>99554</v>
      </c>
      <c r="I25" s="88">
        <f t="shared" si="2"/>
        <v>2.7522751471563245</v>
      </c>
    </row>
    <row r="26" spans="1:9" ht="18" customHeight="1">
      <c r="A26" s="311"/>
      <c r="B26" s="311"/>
      <c r="C26" s="11"/>
      <c r="D26" s="10" t="s">
        <v>12</v>
      </c>
      <c r="E26" s="38"/>
      <c r="F26" s="85">
        <f>64639-33655</f>
        <v>30984</v>
      </c>
      <c r="G26" s="86">
        <f t="shared" si="3"/>
        <v>8.3955193548911531</v>
      </c>
      <c r="H26" s="87">
        <v>37242</v>
      </c>
      <c r="I26" s="88">
        <f t="shared" si="2"/>
        <v>-16.803608828741744</v>
      </c>
    </row>
    <row r="27" spans="1:9" ht="18" customHeight="1">
      <c r="A27" s="311"/>
      <c r="B27" s="311"/>
      <c r="C27" s="8" t="s">
        <v>13</v>
      </c>
      <c r="D27" s="14"/>
      <c r="E27" s="25"/>
      <c r="F27" s="77">
        <f>96050+120</f>
        <v>96170</v>
      </c>
      <c r="G27" s="78">
        <f t="shared" si="3"/>
        <v>26.058517181767439</v>
      </c>
      <c r="H27" s="79">
        <v>97315</v>
      </c>
      <c r="I27" s="99">
        <f t="shared" si="2"/>
        <v>-1.1765914812721601</v>
      </c>
    </row>
    <row r="28" spans="1:9" ht="18" customHeight="1">
      <c r="A28" s="311"/>
      <c r="B28" s="311"/>
      <c r="C28" s="8"/>
      <c r="D28" s="10" t="s">
        <v>14</v>
      </c>
      <c r="E28" s="38"/>
      <c r="F28" s="85">
        <v>37704</v>
      </c>
      <c r="G28" s="86">
        <f t="shared" si="3"/>
        <v>10.216391097237802</v>
      </c>
      <c r="H28" s="87">
        <v>35506</v>
      </c>
      <c r="I28" s="88">
        <f t="shared" si="2"/>
        <v>6.1905030135751771</v>
      </c>
    </row>
    <row r="29" spans="1:9" ht="18" customHeight="1">
      <c r="A29" s="311"/>
      <c r="B29" s="311"/>
      <c r="C29" s="8"/>
      <c r="D29" s="10" t="s">
        <v>30</v>
      </c>
      <c r="E29" s="38"/>
      <c r="F29" s="85">
        <v>3535</v>
      </c>
      <c r="G29" s="86">
        <f t="shared" si="3"/>
        <v>0.95785440613026818</v>
      </c>
      <c r="H29" s="87">
        <v>3147</v>
      </c>
      <c r="I29" s="88">
        <f t="shared" si="2"/>
        <v>12.32920241499842</v>
      </c>
    </row>
    <row r="30" spans="1:9" ht="18" customHeight="1">
      <c r="A30" s="311"/>
      <c r="B30" s="311"/>
      <c r="C30" s="8"/>
      <c r="D30" s="10" t="s">
        <v>31</v>
      </c>
      <c r="E30" s="38"/>
      <c r="F30" s="85">
        <v>23917</v>
      </c>
      <c r="G30" s="86">
        <f t="shared" si="3"/>
        <v>6.4806234318013081</v>
      </c>
      <c r="H30" s="87">
        <v>28858</v>
      </c>
      <c r="I30" s="88">
        <f t="shared" si="2"/>
        <v>-17.121768660336823</v>
      </c>
    </row>
    <row r="31" spans="1:9" ht="18" customHeight="1">
      <c r="A31" s="311"/>
      <c r="B31" s="311"/>
      <c r="C31" s="8"/>
      <c r="D31" s="10" t="s">
        <v>32</v>
      </c>
      <c r="E31" s="38"/>
      <c r="F31" s="85">
        <f>22188-816</f>
        <v>21372</v>
      </c>
      <c r="G31" s="86">
        <f t="shared" si="3"/>
        <v>5.7910224519988942</v>
      </c>
      <c r="H31" s="87">
        <v>20367</v>
      </c>
      <c r="I31" s="88">
        <f t="shared" si="2"/>
        <v>4.9344527912800196</v>
      </c>
    </row>
    <row r="32" spans="1:9" ht="18" customHeight="1">
      <c r="A32" s="311"/>
      <c r="B32" s="311"/>
      <c r="C32" s="8"/>
      <c r="D32" s="10" t="s">
        <v>15</v>
      </c>
      <c r="E32" s="38"/>
      <c r="F32" s="85">
        <f>5706-1876</f>
        <v>3830</v>
      </c>
      <c r="G32" s="86">
        <f t="shared" si="3"/>
        <v>1.037788507914831</v>
      </c>
      <c r="H32" s="87">
        <v>3737</v>
      </c>
      <c r="I32" s="88">
        <f t="shared" si="2"/>
        <v>2.4886272411024812</v>
      </c>
    </row>
    <row r="33" spans="1:11" ht="18" customHeight="1">
      <c r="A33" s="311"/>
      <c r="B33" s="311"/>
      <c r="C33" s="11"/>
      <c r="D33" s="10" t="s">
        <v>33</v>
      </c>
      <c r="E33" s="38"/>
      <c r="F33" s="85">
        <f>1919+3773</f>
        <v>5692</v>
      </c>
      <c r="G33" s="86">
        <f t="shared" si="3"/>
        <v>1.5423217198567147</v>
      </c>
      <c r="H33" s="87">
        <v>5580</v>
      </c>
      <c r="I33" s="88">
        <f t="shared" si="2"/>
        <v>2.0071684587813721</v>
      </c>
    </row>
    <row r="34" spans="1:11" ht="18" customHeight="1">
      <c r="A34" s="311"/>
      <c r="B34" s="311"/>
      <c r="C34" s="8" t="s">
        <v>16</v>
      </c>
      <c r="D34" s="14"/>
      <c r="E34" s="25"/>
      <c r="F34" s="77">
        <f>F38+F35</f>
        <v>53317</v>
      </c>
      <c r="G34" s="78">
        <f t="shared" si="3"/>
        <v>14.446937304567895</v>
      </c>
      <c r="H34" s="79">
        <v>62433</v>
      </c>
      <c r="I34" s="99">
        <f t="shared" si="2"/>
        <v>-14.601252542725806</v>
      </c>
    </row>
    <row r="35" spans="1:11" ht="18" customHeight="1">
      <c r="A35" s="311"/>
      <c r="B35" s="311"/>
      <c r="C35" s="8"/>
      <c r="D35" s="39" t="s">
        <v>17</v>
      </c>
      <c r="E35" s="40"/>
      <c r="F35" s="81">
        <v>44719</v>
      </c>
      <c r="G35" s="82">
        <f t="shared" si="3"/>
        <v>12.117196941369015</v>
      </c>
      <c r="H35" s="83">
        <v>47662</v>
      </c>
      <c r="I35" s="84">
        <f t="shared" si="2"/>
        <v>-6.1747303931853459</v>
      </c>
    </row>
    <row r="36" spans="1:11" ht="18" customHeight="1">
      <c r="A36" s="311"/>
      <c r="B36" s="311"/>
      <c r="C36" s="8"/>
      <c r="D36" s="41"/>
      <c r="E36" s="157" t="s">
        <v>103</v>
      </c>
      <c r="F36" s="85">
        <f>F35-F37</f>
        <v>23866</v>
      </c>
      <c r="G36" s="86">
        <f t="shared" si="3"/>
        <v>6.4668043158995703</v>
      </c>
      <c r="H36" s="87">
        <v>21887</v>
      </c>
      <c r="I36" s="88">
        <f>(F36/H36-1)*100</f>
        <v>9.0418970164938059</v>
      </c>
      <c r="K36" s="308" t="s">
        <v>304</v>
      </c>
    </row>
    <row r="37" spans="1:11" ht="18" customHeight="1">
      <c r="A37" s="311"/>
      <c r="B37" s="311"/>
      <c r="C37" s="8"/>
      <c r="D37" s="12"/>
      <c r="E37" s="33" t="s">
        <v>34</v>
      </c>
      <c r="F37" s="85">
        <v>20853</v>
      </c>
      <c r="G37" s="86">
        <f t="shared" si="3"/>
        <v>5.6503926254694434</v>
      </c>
      <c r="H37" s="87">
        <v>25775</v>
      </c>
      <c r="I37" s="88">
        <f t="shared" si="2"/>
        <v>-19.09602327837051</v>
      </c>
    </row>
    <row r="38" spans="1:11" ht="18" customHeight="1">
      <c r="A38" s="311"/>
      <c r="B38" s="311"/>
      <c r="C38" s="8"/>
      <c r="D38" s="61" t="s">
        <v>35</v>
      </c>
      <c r="E38" s="54"/>
      <c r="F38" s="85">
        <v>8598</v>
      </c>
      <c r="G38" s="82">
        <f>F38/$F$40*100</f>
        <v>2.3297403631988813</v>
      </c>
      <c r="H38" s="87">
        <v>14771</v>
      </c>
      <c r="I38" s="88">
        <f t="shared" si="2"/>
        <v>-41.791347911448106</v>
      </c>
    </row>
    <row r="39" spans="1:11" ht="18" customHeight="1">
      <c r="A39" s="311"/>
      <c r="B39" s="311"/>
      <c r="C39" s="6"/>
      <c r="D39" s="55" t="s">
        <v>36</v>
      </c>
      <c r="E39" s="56"/>
      <c r="F39" s="292">
        <v>0</v>
      </c>
      <c r="G39" s="94">
        <f>F39/$F$40*100</f>
        <v>0</v>
      </c>
      <c r="H39" s="292">
        <v>0</v>
      </c>
      <c r="I39" s="96" t="e">
        <f t="shared" si="2"/>
        <v>#DIV/0!</v>
      </c>
    </row>
    <row r="40" spans="1:11" ht="18" customHeight="1">
      <c r="A40" s="312"/>
      <c r="B40" s="312"/>
      <c r="C40" s="6" t="s">
        <v>18</v>
      </c>
      <c r="D40" s="7"/>
      <c r="E40" s="24"/>
      <c r="F40" s="97">
        <f>SUM(F23,F27,F34)</f>
        <v>369054</v>
      </c>
      <c r="G40" s="275">
        <f>F40/$F$40*100</f>
        <v>100</v>
      </c>
      <c r="H40" s="97">
        <f>SUM(H23,H27,H34)</f>
        <v>380989</v>
      </c>
      <c r="I40" s="274">
        <f t="shared" si="2"/>
        <v>-3.1326363753284237</v>
      </c>
    </row>
    <row r="41" spans="1:11" ht="18" customHeight="1">
      <c r="A41" s="155" t="s">
        <v>19</v>
      </c>
      <c r="B41" s="155"/>
    </row>
    <row r="42" spans="1:11" ht="18" customHeight="1">
      <c r="A42" s="156" t="s">
        <v>20</v>
      </c>
      <c r="B42" s="155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K38" sqref="K38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290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278</v>
      </c>
      <c r="B5" s="37"/>
      <c r="C5" s="37"/>
      <c r="D5" s="37"/>
      <c r="K5" s="46"/>
      <c r="O5" s="46" t="s">
        <v>44</v>
      </c>
    </row>
    <row r="6" spans="1:25" ht="15.95" customHeight="1">
      <c r="A6" s="345" t="s">
        <v>45</v>
      </c>
      <c r="B6" s="346"/>
      <c r="C6" s="346"/>
      <c r="D6" s="346"/>
      <c r="E6" s="347"/>
      <c r="F6" s="328" t="s">
        <v>286</v>
      </c>
      <c r="G6" s="329"/>
      <c r="H6" s="328" t="s">
        <v>287</v>
      </c>
      <c r="I6" s="329"/>
      <c r="J6" s="328" t="s">
        <v>288</v>
      </c>
      <c r="K6" s="329"/>
      <c r="L6" s="328" t="s">
        <v>289</v>
      </c>
      <c r="M6" s="329"/>
      <c r="N6" s="328" t="s">
        <v>291</v>
      </c>
      <c r="O6" s="329"/>
    </row>
    <row r="7" spans="1:25" ht="15.95" customHeight="1">
      <c r="A7" s="348"/>
      <c r="B7" s="349"/>
      <c r="C7" s="349"/>
      <c r="D7" s="349"/>
      <c r="E7" s="350"/>
      <c r="F7" s="175" t="s">
        <v>277</v>
      </c>
      <c r="G7" s="51" t="s">
        <v>1</v>
      </c>
      <c r="H7" s="175" t="s">
        <v>277</v>
      </c>
      <c r="I7" s="51" t="s">
        <v>1</v>
      </c>
      <c r="J7" s="175" t="s">
        <v>277</v>
      </c>
      <c r="K7" s="51" t="s">
        <v>1</v>
      </c>
      <c r="L7" s="175" t="s">
        <v>277</v>
      </c>
      <c r="M7" s="51" t="s">
        <v>1</v>
      </c>
      <c r="N7" s="175" t="s">
        <v>277</v>
      </c>
      <c r="O7" s="290" t="s">
        <v>1</v>
      </c>
    </row>
    <row r="8" spans="1:25" ht="15.95" customHeight="1">
      <c r="A8" s="351" t="s">
        <v>84</v>
      </c>
      <c r="B8" s="47" t="s">
        <v>46</v>
      </c>
      <c r="C8" s="48"/>
      <c r="D8" s="48"/>
      <c r="E8" s="100" t="s">
        <v>37</v>
      </c>
      <c r="F8" s="113">
        <v>13749</v>
      </c>
      <c r="G8" s="114">
        <v>7614</v>
      </c>
      <c r="H8" s="113">
        <v>14181</v>
      </c>
      <c r="I8" s="113">
        <v>13916</v>
      </c>
      <c r="J8" s="113">
        <v>20837</v>
      </c>
      <c r="K8" s="113">
        <v>20622</v>
      </c>
      <c r="L8" s="113">
        <v>7</v>
      </c>
      <c r="M8" s="113">
        <v>6</v>
      </c>
      <c r="N8" s="113">
        <v>2377</v>
      </c>
      <c r="O8" s="116">
        <v>2366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52"/>
      <c r="B9" s="14"/>
      <c r="C9" s="61" t="s">
        <v>47</v>
      </c>
      <c r="D9" s="53"/>
      <c r="E9" s="101" t="s">
        <v>38</v>
      </c>
      <c r="F9" s="117">
        <v>13240</v>
      </c>
      <c r="G9" s="118">
        <v>6642</v>
      </c>
      <c r="H9" s="117">
        <f>+H8-H10</f>
        <v>14178</v>
      </c>
      <c r="I9" s="117">
        <v>13913</v>
      </c>
      <c r="J9" s="117">
        <f>+J8-J10</f>
        <v>20817</v>
      </c>
      <c r="K9" s="117">
        <f>+K8-K10</f>
        <v>20621</v>
      </c>
      <c r="L9" s="117">
        <f>+L8-L10</f>
        <v>7</v>
      </c>
      <c r="M9" s="117">
        <v>6</v>
      </c>
      <c r="N9" s="117">
        <v>2353</v>
      </c>
      <c r="O9" s="120">
        <v>2342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52"/>
      <c r="B10" s="11"/>
      <c r="C10" s="61" t="s">
        <v>48</v>
      </c>
      <c r="D10" s="53"/>
      <c r="E10" s="101" t="s">
        <v>39</v>
      </c>
      <c r="F10" s="117">
        <v>509</v>
      </c>
      <c r="G10" s="118">
        <v>972</v>
      </c>
      <c r="H10" s="117">
        <v>3</v>
      </c>
      <c r="I10" s="117">
        <v>3</v>
      </c>
      <c r="J10" s="117">
        <v>20</v>
      </c>
      <c r="K10" s="121">
        <v>1</v>
      </c>
      <c r="L10" s="117">
        <v>0</v>
      </c>
      <c r="M10" s="300">
        <v>0</v>
      </c>
      <c r="N10" s="117">
        <v>24</v>
      </c>
      <c r="O10" s="120">
        <v>24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52"/>
      <c r="B11" s="66" t="s">
        <v>49</v>
      </c>
      <c r="C11" s="67"/>
      <c r="D11" s="67"/>
      <c r="E11" s="103" t="s">
        <v>40</v>
      </c>
      <c r="F11" s="123">
        <v>15505</v>
      </c>
      <c r="G11" s="124">
        <v>12375</v>
      </c>
      <c r="H11" s="123">
        <v>11401</v>
      </c>
      <c r="I11" s="123">
        <v>11293</v>
      </c>
      <c r="J11" s="123">
        <v>18820</v>
      </c>
      <c r="K11" s="123">
        <v>18662</v>
      </c>
      <c r="L11" s="123">
        <v>7</v>
      </c>
      <c r="M11" s="123">
        <v>6</v>
      </c>
      <c r="N11" s="123">
        <v>2352</v>
      </c>
      <c r="O11" s="126">
        <v>2262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52"/>
      <c r="B12" s="8"/>
      <c r="C12" s="61" t="s">
        <v>50</v>
      </c>
      <c r="D12" s="53"/>
      <c r="E12" s="101" t="s">
        <v>41</v>
      </c>
      <c r="F12" s="117">
        <v>14767</v>
      </c>
      <c r="G12" s="118">
        <v>9801</v>
      </c>
      <c r="H12" s="123">
        <f>+H11-H13-5</f>
        <v>11386</v>
      </c>
      <c r="I12" s="123">
        <v>11276</v>
      </c>
      <c r="J12" s="123">
        <f>+J11-J13-5</f>
        <v>18786</v>
      </c>
      <c r="K12" s="123">
        <v>18635</v>
      </c>
      <c r="L12" s="123">
        <v>6</v>
      </c>
      <c r="M12" s="117">
        <v>6</v>
      </c>
      <c r="N12" s="117">
        <v>2324</v>
      </c>
      <c r="O12" s="120">
        <v>2218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52"/>
      <c r="B13" s="14"/>
      <c r="C13" s="50" t="s">
        <v>51</v>
      </c>
      <c r="D13" s="68"/>
      <c r="E13" s="104" t="s">
        <v>42</v>
      </c>
      <c r="F13" s="296">
        <v>726</v>
      </c>
      <c r="G13" s="138">
        <v>2562</v>
      </c>
      <c r="H13" s="121">
        <v>10</v>
      </c>
      <c r="I13" s="121">
        <v>12</v>
      </c>
      <c r="J13" s="121">
        <v>29</v>
      </c>
      <c r="K13" s="121">
        <v>23</v>
      </c>
      <c r="L13" s="121">
        <v>0</v>
      </c>
      <c r="M13" s="295">
        <v>0</v>
      </c>
      <c r="N13" s="295">
        <v>28</v>
      </c>
      <c r="O13" s="130">
        <v>44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52"/>
      <c r="B14" s="52" t="s">
        <v>52</v>
      </c>
      <c r="C14" s="53"/>
      <c r="D14" s="53"/>
      <c r="E14" s="101" t="s">
        <v>88</v>
      </c>
      <c r="F14" s="158">
        <f t="shared" ref="F14:F15" si="0">F9-F12</f>
        <v>-1527</v>
      </c>
      <c r="G14" s="149">
        <f t="shared" ref="G14:O15" si="1">G9-G12</f>
        <v>-3159</v>
      </c>
      <c r="H14" s="158">
        <f t="shared" si="1"/>
        <v>2792</v>
      </c>
      <c r="I14" s="158">
        <f t="shared" si="1"/>
        <v>2637</v>
      </c>
      <c r="J14" s="158">
        <f t="shared" si="1"/>
        <v>2031</v>
      </c>
      <c r="K14" s="158">
        <f t="shared" si="1"/>
        <v>1986</v>
      </c>
      <c r="L14" s="158">
        <f t="shared" si="1"/>
        <v>1</v>
      </c>
      <c r="M14" s="158">
        <f t="shared" si="1"/>
        <v>0</v>
      </c>
      <c r="N14" s="158">
        <f t="shared" si="1"/>
        <v>29</v>
      </c>
      <c r="O14" s="149">
        <f t="shared" si="1"/>
        <v>124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52"/>
      <c r="B15" s="52" t="s">
        <v>53</v>
      </c>
      <c r="C15" s="53"/>
      <c r="D15" s="53"/>
      <c r="E15" s="101" t="s">
        <v>89</v>
      </c>
      <c r="F15" s="158">
        <f t="shared" si="0"/>
        <v>-217</v>
      </c>
      <c r="G15" s="149">
        <f t="shared" ref="G15:O15" si="2">G10-G13</f>
        <v>-1590</v>
      </c>
      <c r="H15" s="158">
        <f t="shared" si="1"/>
        <v>-7</v>
      </c>
      <c r="I15" s="158">
        <f t="shared" si="1"/>
        <v>-9</v>
      </c>
      <c r="J15" s="158">
        <f t="shared" si="1"/>
        <v>-9</v>
      </c>
      <c r="K15" s="158">
        <f t="shared" si="1"/>
        <v>-22</v>
      </c>
      <c r="L15" s="158">
        <f t="shared" si="1"/>
        <v>0</v>
      </c>
      <c r="M15" s="158">
        <f t="shared" si="1"/>
        <v>0</v>
      </c>
      <c r="N15" s="158">
        <f t="shared" si="1"/>
        <v>-4</v>
      </c>
      <c r="O15" s="149">
        <f t="shared" si="2"/>
        <v>-20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52"/>
      <c r="B16" s="52" t="s">
        <v>54</v>
      </c>
      <c r="C16" s="53"/>
      <c r="D16" s="53"/>
      <c r="E16" s="101" t="s">
        <v>90</v>
      </c>
      <c r="F16" s="296">
        <f t="shared" ref="F16" si="3">F8-F11</f>
        <v>-1756</v>
      </c>
      <c r="G16" s="138">
        <f t="shared" ref="G16:O16" si="4">G8-G11</f>
        <v>-4761</v>
      </c>
      <c r="H16" s="296">
        <f t="shared" si="4"/>
        <v>2780</v>
      </c>
      <c r="I16" s="296">
        <f t="shared" si="4"/>
        <v>2623</v>
      </c>
      <c r="J16" s="296">
        <f>J8-J11</f>
        <v>2017</v>
      </c>
      <c r="K16" s="296">
        <f t="shared" si="4"/>
        <v>1960</v>
      </c>
      <c r="L16" s="296">
        <f t="shared" si="4"/>
        <v>0</v>
      </c>
      <c r="M16" s="296">
        <f t="shared" si="4"/>
        <v>0</v>
      </c>
      <c r="N16" s="296">
        <f t="shared" si="4"/>
        <v>25</v>
      </c>
      <c r="O16" s="138">
        <f t="shared" si="4"/>
        <v>104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52"/>
      <c r="B17" s="52" t="s">
        <v>55</v>
      </c>
      <c r="C17" s="53"/>
      <c r="D17" s="53"/>
      <c r="E17" s="43"/>
      <c r="F17" s="158">
        <v>24679</v>
      </c>
      <c r="G17" s="149">
        <v>22534</v>
      </c>
      <c r="H17" s="121">
        <v>0</v>
      </c>
      <c r="I17" s="121"/>
      <c r="J17" s="121">
        <v>0</v>
      </c>
      <c r="K17" s="117"/>
      <c r="L17" s="121">
        <v>0</v>
      </c>
      <c r="M17" s="117"/>
      <c r="N17" s="121">
        <v>0</v>
      </c>
      <c r="O17" s="131">
        <v>0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53"/>
      <c r="B18" s="59" t="s">
        <v>56</v>
      </c>
      <c r="C18" s="37"/>
      <c r="D18" s="37"/>
      <c r="E18" s="15"/>
      <c r="F18" s="299">
        <v>749</v>
      </c>
      <c r="G18" s="163">
        <v>325</v>
      </c>
      <c r="H18" s="298">
        <v>0</v>
      </c>
      <c r="I18" s="298"/>
      <c r="J18" s="298">
        <v>0</v>
      </c>
      <c r="K18" s="298"/>
      <c r="L18" s="298">
        <v>0</v>
      </c>
      <c r="M18" s="298"/>
      <c r="N18" s="298">
        <v>0</v>
      </c>
      <c r="O18" s="133"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52" t="s">
        <v>85</v>
      </c>
      <c r="B19" s="66" t="s">
        <v>57</v>
      </c>
      <c r="C19" s="69"/>
      <c r="D19" s="69"/>
      <c r="E19" s="105"/>
      <c r="F19" s="160">
        <v>621</v>
      </c>
      <c r="G19" s="154">
        <v>9355</v>
      </c>
      <c r="H19" s="134">
        <v>1703</v>
      </c>
      <c r="I19" s="134">
        <v>2305</v>
      </c>
      <c r="J19" s="134">
        <v>12540</v>
      </c>
      <c r="K19" s="134">
        <v>13280</v>
      </c>
      <c r="L19" s="134">
        <v>0</v>
      </c>
      <c r="M19" s="134">
        <v>0</v>
      </c>
      <c r="N19" s="134">
        <v>594</v>
      </c>
      <c r="O19" s="137">
        <v>749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52"/>
      <c r="B20" s="13"/>
      <c r="C20" s="61" t="s">
        <v>58</v>
      </c>
      <c r="D20" s="53"/>
      <c r="E20" s="101"/>
      <c r="F20" s="158">
        <v>260</v>
      </c>
      <c r="G20" s="149">
        <v>6545</v>
      </c>
      <c r="H20" s="117">
        <v>1000</v>
      </c>
      <c r="I20" s="117">
        <v>1700</v>
      </c>
      <c r="J20" s="117">
        <v>7283</v>
      </c>
      <c r="K20" s="117">
        <f>7727+204</f>
        <v>7931</v>
      </c>
      <c r="L20" s="117">
        <v>0</v>
      </c>
      <c r="M20" s="117">
        <v>0</v>
      </c>
      <c r="N20" s="117">
        <v>271</v>
      </c>
      <c r="O20" s="120">
        <v>568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52"/>
      <c r="B21" s="26" t="s">
        <v>59</v>
      </c>
      <c r="C21" s="67"/>
      <c r="D21" s="67"/>
      <c r="E21" s="103" t="s">
        <v>91</v>
      </c>
      <c r="F21" s="161">
        <v>621</v>
      </c>
      <c r="G21" s="148">
        <v>9355</v>
      </c>
      <c r="H21" s="123">
        <f>+H19</f>
        <v>1703</v>
      </c>
      <c r="I21" s="123">
        <v>2305</v>
      </c>
      <c r="J21" s="123">
        <f>+J19</f>
        <v>12540</v>
      </c>
      <c r="K21" s="123">
        <v>13280</v>
      </c>
      <c r="L21" s="123">
        <f>+L19</f>
        <v>0</v>
      </c>
      <c r="M21" s="123">
        <v>0</v>
      </c>
      <c r="N21" s="123">
        <v>594</v>
      </c>
      <c r="O21" s="126">
        <v>749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52"/>
      <c r="B22" s="66" t="s">
        <v>60</v>
      </c>
      <c r="C22" s="69"/>
      <c r="D22" s="69"/>
      <c r="E22" s="105" t="s">
        <v>92</v>
      </c>
      <c r="F22" s="160">
        <v>1197</v>
      </c>
      <c r="G22" s="154">
        <v>9704</v>
      </c>
      <c r="H22" s="134">
        <v>8919</v>
      </c>
      <c r="I22" s="134">
        <v>8724</v>
      </c>
      <c r="J22" s="134">
        <v>21961</v>
      </c>
      <c r="K22" s="134">
        <v>20549</v>
      </c>
      <c r="L22" s="134">
        <v>1</v>
      </c>
      <c r="M22" s="134">
        <v>1</v>
      </c>
      <c r="N22" s="134">
        <v>1027</v>
      </c>
      <c r="O22" s="137">
        <v>1163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52"/>
      <c r="B23" s="8" t="s">
        <v>61</v>
      </c>
      <c r="C23" s="50" t="s">
        <v>62</v>
      </c>
      <c r="D23" s="68"/>
      <c r="E23" s="104"/>
      <c r="F23" s="296">
        <v>864</v>
      </c>
      <c r="G23" s="138">
        <v>687</v>
      </c>
      <c r="H23" s="295">
        <v>1863</v>
      </c>
      <c r="I23" s="295">
        <v>1794</v>
      </c>
      <c r="J23" s="295">
        <v>8992</v>
      </c>
      <c r="K23" s="295">
        <v>8877</v>
      </c>
      <c r="L23" s="295">
        <v>1</v>
      </c>
      <c r="M23" s="295">
        <v>0</v>
      </c>
      <c r="N23" s="295">
        <v>364</v>
      </c>
      <c r="O23" s="130">
        <v>356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52"/>
      <c r="B24" s="52" t="s">
        <v>93</v>
      </c>
      <c r="C24" s="53"/>
      <c r="D24" s="53"/>
      <c r="E24" s="101" t="s">
        <v>94</v>
      </c>
      <c r="F24" s="158">
        <f t="shared" ref="F24" si="5">F21-F22</f>
        <v>-576</v>
      </c>
      <c r="G24" s="149">
        <f t="shared" ref="G24:O24" si="6">G21-G22</f>
        <v>-349</v>
      </c>
      <c r="H24" s="158">
        <f t="shared" si="6"/>
        <v>-7216</v>
      </c>
      <c r="I24" s="158">
        <f t="shared" si="6"/>
        <v>-6419</v>
      </c>
      <c r="J24" s="158">
        <f t="shared" si="6"/>
        <v>-9421</v>
      </c>
      <c r="K24" s="158">
        <f t="shared" si="6"/>
        <v>-7269</v>
      </c>
      <c r="L24" s="158">
        <f t="shared" si="6"/>
        <v>-1</v>
      </c>
      <c r="M24" s="158">
        <f t="shared" si="6"/>
        <v>-1</v>
      </c>
      <c r="N24" s="158">
        <f t="shared" si="6"/>
        <v>-433</v>
      </c>
      <c r="O24" s="149">
        <f t="shared" si="6"/>
        <v>-414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52"/>
      <c r="B25" s="112" t="s">
        <v>63</v>
      </c>
      <c r="C25" s="68"/>
      <c r="D25" s="68"/>
      <c r="E25" s="354" t="s">
        <v>95</v>
      </c>
      <c r="F25" s="356">
        <v>0</v>
      </c>
      <c r="G25" s="334">
        <v>349</v>
      </c>
      <c r="H25" s="332">
        <f>-H24</f>
        <v>7216</v>
      </c>
      <c r="I25" s="332">
        <v>6419</v>
      </c>
      <c r="J25" s="332">
        <f>-J24</f>
        <v>9421</v>
      </c>
      <c r="K25" s="332">
        <v>7269</v>
      </c>
      <c r="L25" s="332">
        <f>-L24</f>
        <v>1</v>
      </c>
      <c r="M25" s="332">
        <v>1</v>
      </c>
      <c r="N25" s="332">
        <v>433</v>
      </c>
      <c r="O25" s="334">
        <v>414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52"/>
      <c r="B26" s="26" t="s">
        <v>64</v>
      </c>
      <c r="C26" s="67"/>
      <c r="D26" s="67"/>
      <c r="E26" s="355"/>
      <c r="F26" s="357"/>
      <c r="G26" s="335"/>
      <c r="H26" s="333"/>
      <c r="I26" s="333"/>
      <c r="J26" s="333"/>
      <c r="K26" s="333"/>
      <c r="L26" s="333"/>
      <c r="M26" s="333"/>
      <c r="N26" s="333"/>
      <c r="O26" s="335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53"/>
      <c r="B27" s="59" t="s">
        <v>96</v>
      </c>
      <c r="C27" s="37"/>
      <c r="D27" s="37"/>
      <c r="E27" s="106" t="s">
        <v>97</v>
      </c>
      <c r="F27" s="162">
        <f t="shared" ref="F27" si="7">F24+F25</f>
        <v>-576</v>
      </c>
      <c r="G27" s="150">
        <f t="shared" ref="G27:O27" si="8">G24+G25</f>
        <v>0</v>
      </c>
      <c r="H27" s="162">
        <f t="shared" si="8"/>
        <v>0</v>
      </c>
      <c r="I27" s="162">
        <f t="shared" si="8"/>
        <v>0</v>
      </c>
      <c r="J27" s="162">
        <f t="shared" si="8"/>
        <v>0</v>
      </c>
      <c r="K27" s="162">
        <f t="shared" si="8"/>
        <v>0</v>
      </c>
      <c r="L27" s="162">
        <f t="shared" si="8"/>
        <v>0</v>
      </c>
      <c r="M27" s="162">
        <f t="shared" si="8"/>
        <v>0</v>
      </c>
      <c r="N27" s="162">
        <f t="shared" si="8"/>
        <v>0</v>
      </c>
      <c r="O27" s="150">
        <f t="shared" si="8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39" t="s">
        <v>65</v>
      </c>
      <c r="B30" s="340"/>
      <c r="C30" s="340"/>
      <c r="D30" s="340"/>
      <c r="E30" s="341"/>
      <c r="F30" s="330" t="s">
        <v>292</v>
      </c>
      <c r="G30" s="331"/>
      <c r="H30" s="330"/>
      <c r="I30" s="331"/>
      <c r="J30" s="330"/>
      <c r="K30" s="331"/>
      <c r="L30" s="330"/>
      <c r="M30" s="331"/>
      <c r="N30" s="330"/>
      <c r="O30" s="331"/>
      <c r="P30" s="147"/>
      <c r="Q30" s="72"/>
      <c r="R30" s="147"/>
      <c r="S30" s="72"/>
      <c r="T30" s="147"/>
      <c r="U30" s="72"/>
      <c r="V30" s="147"/>
      <c r="W30" s="72"/>
      <c r="X30" s="147"/>
      <c r="Y30" s="72"/>
    </row>
    <row r="31" spans="1:25" ht="15.95" customHeight="1">
      <c r="A31" s="342"/>
      <c r="B31" s="343"/>
      <c r="C31" s="343"/>
      <c r="D31" s="343"/>
      <c r="E31" s="344"/>
      <c r="F31" s="175" t="s">
        <v>277</v>
      </c>
      <c r="G31" s="74" t="s">
        <v>1</v>
      </c>
      <c r="H31" s="175" t="s">
        <v>277</v>
      </c>
      <c r="I31" s="74" t="s">
        <v>1</v>
      </c>
      <c r="J31" s="175" t="s">
        <v>277</v>
      </c>
      <c r="K31" s="75" t="s">
        <v>1</v>
      </c>
      <c r="L31" s="175" t="s">
        <v>277</v>
      </c>
      <c r="M31" s="74" t="s">
        <v>1</v>
      </c>
      <c r="N31" s="175" t="s">
        <v>277</v>
      </c>
      <c r="O31" s="152" t="s">
        <v>1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351" t="s">
        <v>86</v>
      </c>
      <c r="B32" s="47" t="s">
        <v>46</v>
      </c>
      <c r="C32" s="48"/>
      <c r="D32" s="48"/>
      <c r="E32" s="16" t="s">
        <v>37</v>
      </c>
      <c r="F32" s="134">
        <v>390</v>
      </c>
      <c r="G32" s="135">
        <v>294</v>
      </c>
      <c r="H32" s="113"/>
      <c r="I32" s="115"/>
      <c r="J32" s="113"/>
      <c r="K32" s="116"/>
      <c r="L32" s="134"/>
      <c r="M32" s="135"/>
      <c r="N32" s="113"/>
      <c r="O32" s="153"/>
      <c r="P32" s="135"/>
      <c r="Q32" s="135"/>
      <c r="R32" s="135"/>
      <c r="S32" s="135"/>
      <c r="T32" s="146"/>
      <c r="U32" s="146"/>
      <c r="V32" s="135"/>
      <c r="W32" s="135"/>
      <c r="X32" s="146"/>
      <c r="Y32" s="146"/>
    </row>
    <row r="33" spans="1:25" ht="15.95" customHeight="1">
      <c r="A33" s="358"/>
      <c r="B33" s="14"/>
      <c r="C33" s="50" t="s">
        <v>66</v>
      </c>
      <c r="D33" s="68"/>
      <c r="E33" s="108"/>
      <c r="F33" s="127">
        <v>33</v>
      </c>
      <c r="G33" s="128">
        <v>33</v>
      </c>
      <c r="H33" s="127"/>
      <c r="I33" s="129"/>
      <c r="J33" s="127"/>
      <c r="K33" s="130"/>
      <c r="L33" s="127"/>
      <c r="M33" s="128"/>
      <c r="N33" s="127"/>
      <c r="O33" s="138"/>
      <c r="P33" s="135"/>
      <c r="Q33" s="135"/>
      <c r="R33" s="135"/>
      <c r="S33" s="135"/>
      <c r="T33" s="146"/>
      <c r="U33" s="146"/>
      <c r="V33" s="135"/>
      <c r="W33" s="135"/>
      <c r="X33" s="146"/>
      <c r="Y33" s="146"/>
    </row>
    <row r="34" spans="1:25" ht="15.95" customHeight="1">
      <c r="A34" s="358"/>
      <c r="B34" s="14"/>
      <c r="C34" s="12"/>
      <c r="D34" s="61" t="s">
        <v>67</v>
      </c>
      <c r="E34" s="102"/>
      <c r="F34" s="117">
        <v>33</v>
      </c>
      <c r="G34" s="118">
        <v>33</v>
      </c>
      <c r="H34" s="117"/>
      <c r="I34" s="119"/>
      <c r="J34" s="117"/>
      <c r="K34" s="120"/>
      <c r="L34" s="117"/>
      <c r="M34" s="118"/>
      <c r="N34" s="117"/>
      <c r="O34" s="149"/>
      <c r="P34" s="135"/>
      <c r="Q34" s="135"/>
      <c r="R34" s="135"/>
      <c r="S34" s="135"/>
      <c r="T34" s="146"/>
      <c r="U34" s="146"/>
      <c r="V34" s="135"/>
      <c r="W34" s="135"/>
      <c r="X34" s="146"/>
      <c r="Y34" s="146"/>
    </row>
    <row r="35" spans="1:25" ht="15.95" customHeight="1">
      <c r="A35" s="358"/>
      <c r="B35" s="11"/>
      <c r="C35" s="31" t="s">
        <v>68</v>
      </c>
      <c r="D35" s="67"/>
      <c r="E35" s="109"/>
      <c r="F35" s="123">
        <v>356</v>
      </c>
      <c r="G35" s="124">
        <v>261</v>
      </c>
      <c r="H35" s="123"/>
      <c r="I35" s="125"/>
      <c r="J35" s="143"/>
      <c r="K35" s="144"/>
      <c r="L35" s="123"/>
      <c r="M35" s="124"/>
      <c r="N35" s="123"/>
      <c r="O35" s="148"/>
      <c r="P35" s="135"/>
      <c r="Q35" s="135"/>
      <c r="R35" s="135"/>
      <c r="S35" s="135"/>
      <c r="T35" s="146"/>
      <c r="U35" s="146"/>
      <c r="V35" s="135"/>
      <c r="W35" s="135"/>
      <c r="X35" s="146"/>
      <c r="Y35" s="146"/>
    </row>
    <row r="36" spans="1:25" ht="15.95" customHeight="1">
      <c r="A36" s="358"/>
      <c r="B36" s="66" t="s">
        <v>49</v>
      </c>
      <c r="C36" s="69"/>
      <c r="D36" s="69"/>
      <c r="E36" s="16" t="s">
        <v>38</v>
      </c>
      <c r="F36" s="160">
        <v>299</v>
      </c>
      <c r="G36" s="138">
        <v>206</v>
      </c>
      <c r="H36" s="134"/>
      <c r="I36" s="136"/>
      <c r="J36" s="134"/>
      <c r="K36" s="137"/>
      <c r="L36" s="134"/>
      <c r="M36" s="135"/>
      <c r="N36" s="134"/>
      <c r="O36" s="154"/>
      <c r="P36" s="135"/>
      <c r="Q36" s="135"/>
      <c r="R36" s="135"/>
      <c r="S36" s="135"/>
      <c r="T36" s="135"/>
      <c r="U36" s="135"/>
      <c r="V36" s="135"/>
      <c r="W36" s="135"/>
      <c r="X36" s="146"/>
      <c r="Y36" s="146"/>
    </row>
    <row r="37" spans="1:25" ht="15.95" customHeight="1">
      <c r="A37" s="358"/>
      <c r="B37" s="14"/>
      <c r="C37" s="61" t="s">
        <v>69</v>
      </c>
      <c r="D37" s="53"/>
      <c r="E37" s="102"/>
      <c r="F37" s="158">
        <v>281</v>
      </c>
      <c r="G37" s="149">
        <v>186</v>
      </c>
      <c r="H37" s="117"/>
      <c r="I37" s="119"/>
      <c r="J37" s="117"/>
      <c r="K37" s="120"/>
      <c r="L37" s="117"/>
      <c r="M37" s="118"/>
      <c r="N37" s="117"/>
      <c r="O37" s="149"/>
      <c r="P37" s="135"/>
      <c r="Q37" s="135"/>
      <c r="R37" s="135"/>
      <c r="S37" s="135"/>
      <c r="T37" s="135"/>
      <c r="U37" s="135"/>
      <c r="V37" s="135"/>
      <c r="W37" s="135"/>
      <c r="X37" s="146"/>
      <c r="Y37" s="146"/>
    </row>
    <row r="38" spans="1:25" ht="15.95" customHeight="1">
      <c r="A38" s="358"/>
      <c r="B38" s="11"/>
      <c r="C38" s="61" t="s">
        <v>70</v>
      </c>
      <c r="D38" s="53"/>
      <c r="E38" s="102"/>
      <c r="F38" s="158">
        <v>18</v>
      </c>
      <c r="G38" s="149">
        <v>20</v>
      </c>
      <c r="H38" s="117"/>
      <c r="I38" s="119"/>
      <c r="J38" s="117"/>
      <c r="K38" s="144"/>
      <c r="L38" s="117"/>
      <c r="M38" s="118"/>
      <c r="N38" s="117"/>
      <c r="O38" s="149"/>
      <c r="P38" s="135"/>
      <c r="Q38" s="135"/>
      <c r="R38" s="146"/>
      <c r="S38" s="146"/>
      <c r="T38" s="135"/>
      <c r="U38" s="135"/>
      <c r="V38" s="135"/>
      <c r="W38" s="135"/>
      <c r="X38" s="146"/>
      <c r="Y38" s="146"/>
    </row>
    <row r="39" spans="1:25" ht="15.95" customHeight="1">
      <c r="A39" s="359"/>
      <c r="B39" s="6" t="s">
        <v>71</v>
      </c>
      <c r="C39" s="7"/>
      <c r="D39" s="7"/>
      <c r="E39" s="110" t="s">
        <v>98</v>
      </c>
      <c r="F39" s="162">
        <f t="shared" ref="F39:O39" si="9">F32-F36</f>
        <v>91</v>
      </c>
      <c r="G39" s="150">
        <f t="shared" si="9"/>
        <v>88</v>
      </c>
      <c r="H39" s="162">
        <f t="shared" si="9"/>
        <v>0</v>
      </c>
      <c r="I39" s="150">
        <f t="shared" si="9"/>
        <v>0</v>
      </c>
      <c r="J39" s="162">
        <f t="shared" si="9"/>
        <v>0</v>
      </c>
      <c r="K39" s="150">
        <f t="shared" si="9"/>
        <v>0</v>
      </c>
      <c r="L39" s="162">
        <f t="shared" si="9"/>
        <v>0</v>
      </c>
      <c r="M39" s="150">
        <f t="shared" si="9"/>
        <v>0</v>
      </c>
      <c r="N39" s="162">
        <f t="shared" si="9"/>
        <v>0</v>
      </c>
      <c r="O39" s="150">
        <f t="shared" si="9"/>
        <v>0</v>
      </c>
      <c r="P39" s="135"/>
      <c r="Q39" s="135"/>
      <c r="R39" s="135"/>
      <c r="S39" s="135"/>
      <c r="T39" s="135"/>
      <c r="U39" s="135"/>
      <c r="V39" s="135"/>
      <c r="W39" s="135"/>
      <c r="X39" s="146"/>
      <c r="Y39" s="146"/>
    </row>
    <row r="40" spans="1:25" ht="15.95" customHeight="1">
      <c r="A40" s="351" t="s">
        <v>87</v>
      </c>
      <c r="B40" s="66" t="s">
        <v>72</v>
      </c>
      <c r="C40" s="69"/>
      <c r="D40" s="69"/>
      <c r="E40" s="16" t="s">
        <v>40</v>
      </c>
      <c r="F40" s="160">
        <v>0</v>
      </c>
      <c r="G40" s="154">
        <v>0</v>
      </c>
      <c r="H40" s="134"/>
      <c r="I40" s="136"/>
      <c r="J40" s="134"/>
      <c r="K40" s="137"/>
      <c r="L40" s="134"/>
      <c r="M40" s="135"/>
      <c r="N40" s="134"/>
      <c r="O40" s="154"/>
      <c r="P40" s="135"/>
      <c r="Q40" s="135"/>
      <c r="R40" s="135"/>
      <c r="S40" s="135"/>
      <c r="T40" s="146"/>
      <c r="U40" s="146"/>
      <c r="V40" s="146"/>
      <c r="W40" s="146"/>
      <c r="X40" s="135"/>
      <c r="Y40" s="135"/>
    </row>
    <row r="41" spans="1:25" ht="15.95" customHeight="1">
      <c r="A41" s="360"/>
      <c r="B41" s="11"/>
      <c r="C41" s="61" t="s">
        <v>73</v>
      </c>
      <c r="D41" s="53"/>
      <c r="E41" s="102"/>
      <c r="F41" s="164">
        <v>0</v>
      </c>
      <c r="G41" s="166">
        <v>0</v>
      </c>
      <c r="H41" s="143"/>
      <c r="I41" s="144"/>
      <c r="J41" s="117"/>
      <c r="K41" s="120"/>
      <c r="L41" s="117"/>
      <c r="M41" s="118"/>
      <c r="N41" s="117"/>
      <c r="O41" s="149"/>
      <c r="P41" s="146"/>
      <c r="Q41" s="146"/>
      <c r="R41" s="146"/>
      <c r="S41" s="146"/>
      <c r="T41" s="146"/>
      <c r="U41" s="146"/>
      <c r="V41" s="146"/>
      <c r="W41" s="146"/>
      <c r="X41" s="135"/>
      <c r="Y41" s="135"/>
    </row>
    <row r="42" spans="1:25" ht="15.95" customHeight="1">
      <c r="A42" s="360"/>
      <c r="B42" s="66" t="s">
        <v>60</v>
      </c>
      <c r="C42" s="69"/>
      <c r="D42" s="69"/>
      <c r="E42" s="16" t="s">
        <v>41</v>
      </c>
      <c r="F42" s="160">
        <v>91</v>
      </c>
      <c r="G42" s="154">
        <v>88</v>
      </c>
      <c r="H42" s="134"/>
      <c r="I42" s="136"/>
      <c r="J42" s="134"/>
      <c r="K42" s="137"/>
      <c r="L42" s="134"/>
      <c r="M42" s="135"/>
      <c r="N42" s="134"/>
      <c r="O42" s="154"/>
      <c r="P42" s="135"/>
      <c r="Q42" s="135"/>
      <c r="R42" s="135"/>
      <c r="S42" s="135"/>
      <c r="T42" s="146"/>
      <c r="U42" s="146"/>
      <c r="V42" s="135"/>
      <c r="W42" s="135"/>
      <c r="X42" s="135"/>
      <c r="Y42" s="135"/>
    </row>
    <row r="43" spans="1:25" ht="15.95" customHeight="1">
      <c r="A43" s="360"/>
      <c r="B43" s="11"/>
      <c r="C43" s="61" t="s">
        <v>74</v>
      </c>
      <c r="D43" s="53"/>
      <c r="E43" s="102"/>
      <c r="F43" s="158">
        <v>91</v>
      </c>
      <c r="G43" s="149">
        <v>88</v>
      </c>
      <c r="H43" s="117"/>
      <c r="I43" s="119"/>
      <c r="J43" s="143"/>
      <c r="K43" s="144"/>
      <c r="L43" s="117"/>
      <c r="M43" s="118"/>
      <c r="N43" s="117"/>
      <c r="O43" s="149"/>
      <c r="P43" s="135"/>
      <c r="Q43" s="135"/>
      <c r="R43" s="146"/>
      <c r="S43" s="135"/>
      <c r="T43" s="146"/>
      <c r="U43" s="146"/>
      <c r="V43" s="135"/>
      <c r="W43" s="135"/>
      <c r="X43" s="146"/>
      <c r="Y43" s="146"/>
    </row>
    <row r="44" spans="1:25" ht="15.95" customHeight="1">
      <c r="A44" s="361"/>
      <c r="B44" s="59" t="s">
        <v>71</v>
      </c>
      <c r="C44" s="37"/>
      <c r="D44" s="37"/>
      <c r="E44" s="110" t="s">
        <v>99</v>
      </c>
      <c r="F44" s="159">
        <f t="shared" ref="F44:O44" si="10">F40-F42</f>
        <v>-91</v>
      </c>
      <c r="G44" s="163">
        <f t="shared" si="10"/>
        <v>-88</v>
      </c>
      <c r="H44" s="159">
        <f t="shared" si="10"/>
        <v>0</v>
      </c>
      <c r="I44" s="163">
        <f t="shared" si="10"/>
        <v>0</v>
      </c>
      <c r="J44" s="159">
        <f t="shared" si="10"/>
        <v>0</v>
      </c>
      <c r="K44" s="163">
        <f t="shared" si="10"/>
        <v>0</v>
      </c>
      <c r="L44" s="159">
        <f t="shared" si="10"/>
        <v>0</v>
      </c>
      <c r="M44" s="163">
        <f t="shared" si="10"/>
        <v>0</v>
      </c>
      <c r="N44" s="159">
        <f t="shared" si="10"/>
        <v>0</v>
      </c>
      <c r="O44" s="163">
        <f t="shared" si="10"/>
        <v>0</v>
      </c>
      <c r="P44" s="146"/>
      <c r="Q44" s="146"/>
      <c r="R44" s="135"/>
      <c r="S44" s="135"/>
      <c r="T44" s="146"/>
      <c r="U44" s="146"/>
      <c r="V44" s="135"/>
      <c r="W44" s="135"/>
      <c r="X44" s="135"/>
      <c r="Y44" s="135"/>
    </row>
    <row r="45" spans="1:25" ht="15.95" customHeight="1">
      <c r="A45" s="336" t="s">
        <v>79</v>
      </c>
      <c r="B45" s="20" t="s">
        <v>75</v>
      </c>
      <c r="C45" s="9"/>
      <c r="D45" s="9"/>
      <c r="E45" s="111" t="s">
        <v>100</v>
      </c>
      <c r="F45" s="165">
        <f t="shared" ref="F45:O45" si="11">F39+F44</f>
        <v>0</v>
      </c>
      <c r="G45" s="151">
        <f t="shared" si="11"/>
        <v>0</v>
      </c>
      <c r="H45" s="165">
        <f t="shared" si="11"/>
        <v>0</v>
      </c>
      <c r="I45" s="151">
        <f t="shared" si="11"/>
        <v>0</v>
      </c>
      <c r="J45" s="165">
        <f t="shared" si="11"/>
        <v>0</v>
      </c>
      <c r="K45" s="151">
        <f t="shared" si="11"/>
        <v>0</v>
      </c>
      <c r="L45" s="165">
        <f t="shared" si="11"/>
        <v>0</v>
      </c>
      <c r="M45" s="151">
        <f t="shared" si="11"/>
        <v>0</v>
      </c>
      <c r="N45" s="165">
        <f t="shared" si="11"/>
        <v>0</v>
      </c>
      <c r="O45" s="151">
        <f t="shared" si="11"/>
        <v>0</v>
      </c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1:25" ht="15.95" customHeight="1">
      <c r="A46" s="337"/>
      <c r="B46" s="52" t="s">
        <v>76</v>
      </c>
      <c r="C46" s="53"/>
      <c r="D46" s="53"/>
      <c r="E46" s="53"/>
      <c r="F46" s="304"/>
      <c r="G46" s="166">
        <v>0</v>
      </c>
      <c r="H46" s="143"/>
      <c r="I46" s="144"/>
      <c r="J46" s="143"/>
      <c r="K46" s="144"/>
      <c r="L46" s="117"/>
      <c r="M46" s="118"/>
      <c r="N46" s="143"/>
      <c r="O46" s="131"/>
      <c r="P46" s="146"/>
      <c r="Q46" s="146"/>
      <c r="R46" s="146"/>
      <c r="S46" s="146"/>
      <c r="T46" s="146"/>
      <c r="U46" s="146"/>
      <c r="V46" s="146"/>
      <c r="W46" s="146"/>
      <c r="X46" s="146"/>
      <c r="Y46" s="146"/>
    </row>
    <row r="47" spans="1:25" ht="15.95" customHeight="1">
      <c r="A47" s="337"/>
      <c r="B47" s="52" t="s">
        <v>77</v>
      </c>
      <c r="C47" s="53"/>
      <c r="D47" s="53"/>
      <c r="E47" s="53"/>
      <c r="F47" s="305"/>
      <c r="G47" s="149">
        <v>0</v>
      </c>
      <c r="H47" s="117"/>
      <c r="I47" s="119"/>
      <c r="J47" s="117"/>
      <c r="K47" s="120"/>
      <c r="L47" s="117"/>
      <c r="M47" s="118"/>
      <c r="N47" s="117"/>
      <c r="O47" s="149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spans="1:25" ht="15.95" customHeight="1">
      <c r="A48" s="338"/>
      <c r="B48" s="59" t="s">
        <v>78</v>
      </c>
      <c r="C48" s="37"/>
      <c r="D48" s="37"/>
      <c r="E48" s="37"/>
      <c r="F48" s="306"/>
      <c r="G48" s="140">
        <v>0</v>
      </c>
      <c r="H48" s="139"/>
      <c r="I48" s="141"/>
      <c r="J48" s="139"/>
      <c r="K48" s="142"/>
      <c r="L48" s="139"/>
      <c r="M48" s="140"/>
      <c r="N48" s="139"/>
      <c r="O48" s="150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K1" sqref="K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09" t="s">
        <v>0</v>
      </c>
      <c r="B1" s="309"/>
      <c r="C1" s="309"/>
      <c r="D1" s="309"/>
      <c r="E1" s="294" t="s">
        <v>301</v>
      </c>
      <c r="F1" s="2"/>
      <c r="AA1" s="315" t="s">
        <v>129</v>
      </c>
      <c r="AB1" s="315"/>
    </row>
    <row r="2" spans="1:38">
      <c r="AA2" s="316" t="s">
        <v>106</v>
      </c>
      <c r="AB2" s="316"/>
      <c r="AC2" s="317" t="s">
        <v>107</v>
      </c>
      <c r="AD2" s="319" t="s">
        <v>108</v>
      </c>
      <c r="AE2" s="320"/>
      <c r="AF2" s="321"/>
      <c r="AG2" s="316" t="s">
        <v>109</v>
      </c>
      <c r="AH2" s="316" t="s">
        <v>110</v>
      </c>
      <c r="AI2" s="316" t="s">
        <v>111</v>
      </c>
      <c r="AJ2" s="316" t="s">
        <v>112</v>
      </c>
      <c r="AK2" s="316" t="s">
        <v>113</v>
      </c>
    </row>
    <row r="3" spans="1:38" ht="14.25">
      <c r="A3" s="22" t="s">
        <v>130</v>
      </c>
      <c r="AA3" s="316"/>
      <c r="AB3" s="316"/>
      <c r="AC3" s="318"/>
      <c r="AD3" s="168"/>
      <c r="AE3" s="167" t="s">
        <v>126</v>
      </c>
      <c r="AF3" s="167" t="s">
        <v>127</v>
      </c>
      <c r="AG3" s="316"/>
      <c r="AH3" s="316"/>
      <c r="AI3" s="316"/>
      <c r="AJ3" s="316"/>
      <c r="AK3" s="316"/>
    </row>
    <row r="4" spans="1:38">
      <c r="AA4" s="169" t="str">
        <f>E1</f>
        <v>熊本市</v>
      </c>
      <c r="AB4" s="169" t="s">
        <v>131</v>
      </c>
      <c r="AC4" s="170">
        <f>SUM(F22)</f>
        <v>393708</v>
      </c>
      <c r="AD4" s="170">
        <f>F9</f>
        <v>113434</v>
      </c>
      <c r="AE4" s="170">
        <f>F10</f>
        <v>58934</v>
      </c>
      <c r="AF4" s="170">
        <f>F13</f>
        <v>40115</v>
      </c>
      <c r="AG4" s="170">
        <f>F14</f>
        <v>2166</v>
      </c>
      <c r="AH4" s="170">
        <f>F15</f>
        <v>46076</v>
      </c>
      <c r="AI4" s="170">
        <f>F17</f>
        <v>87284</v>
      </c>
      <c r="AJ4" s="170">
        <f>F20</f>
        <v>51391</v>
      </c>
      <c r="AK4" s="170">
        <f>F21</f>
        <v>51685</v>
      </c>
      <c r="AL4" s="171"/>
    </row>
    <row r="5" spans="1:38" ht="14.25">
      <c r="A5" s="21" t="s">
        <v>279</v>
      </c>
      <c r="E5" s="3"/>
      <c r="AA5" s="169" t="str">
        <f>E1</f>
        <v>熊本市</v>
      </c>
      <c r="AB5" s="169" t="s">
        <v>115</v>
      </c>
      <c r="AC5" s="172"/>
      <c r="AD5" s="172">
        <f>G9</f>
        <v>28.811708169506332</v>
      </c>
      <c r="AE5" s="172">
        <f>G10</f>
        <v>14.968961768620398</v>
      </c>
      <c r="AF5" s="172">
        <f>G13</f>
        <v>10.189023337092465</v>
      </c>
      <c r="AG5" s="172">
        <f>G14</f>
        <v>0.55015392118016404</v>
      </c>
      <c r="AH5" s="172">
        <f>G15</f>
        <v>11.703089599398538</v>
      </c>
      <c r="AI5" s="172">
        <f>G17</f>
        <v>22.169729850549139</v>
      </c>
      <c r="AJ5" s="172">
        <f>G20</f>
        <v>13.053074867668425</v>
      </c>
      <c r="AK5" s="172">
        <f>G21</f>
        <v>13.127749499629166</v>
      </c>
    </row>
    <row r="6" spans="1:38" ht="14.25">
      <c r="A6" s="3"/>
      <c r="G6" s="313" t="s">
        <v>132</v>
      </c>
      <c r="H6" s="314"/>
      <c r="I6" s="314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AA6" s="169" t="str">
        <f>E1</f>
        <v>熊本市</v>
      </c>
      <c r="AB6" s="169" t="s">
        <v>116</v>
      </c>
      <c r="AC6" s="172">
        <f>SUM(I22)</f>
        <v>-6.8770504017427347</v>
      </c>
      <c r="AD6" s="172">
        <f>I9</f>
        <v>14.100346020761245</v>
      </c>
      <c r="AE6" s="172">
        <f>I10</f>
        <v>29.907860512277917</v>
      </c>
      <c r="AF6" s="172">
        <f>I13</f>
        <v>0.9309347087683939</v>
      </c>
      <c r="AG6" s="172">
        <f>I14</f>
        <v>0.88495575221239076</v>
      </c>
      <c r="AH6" s="172">
        <f>I15</f>
        <v>1.6076035900941532</v>
      </c>
      <c r="AI6" s="172">
        <f>I17</f>
        <v>-11.013691926555003</v>
      </c>
      <c r="AJ6" s="172">
        <f>I20</f>
        <v>-18.146343017329258</v>
      </c>
      <c r="AK6" s="172">
        <f>I21</f>
        <v>-16.39842776960031</v>
      </c>
    </row>
    <row r="7" spans="1:38" ht="27" customHeight="1">
      <c r="A7" s="19"/>
      <c r="B7" s="5"/>
      <c r="C7" s="5"/>
      <c r="D7" s="5"/>
      <c r="E7" s="23"/>
      <c r="F7" s="62" t="s">
        <v>280</v>
      </c>
      <c r="G7" s="63"/>
      <c r="H7" s="276" t="s">
        <v>1</v>
      </c>
      <c r="I7" s="178" t="s">
        <v>21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77"/>
      <c r="I8" s="18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</row>
    <row r="9" spans="1:38" ht="18" customHeight="1">
      <c r="A9" s="310" t="s">
        <v>80</v>
      </c>
      <c r="B9" s="310" t="s">
        <v>81</v>
      </c>
      <c r="C9" s="47" t="s">
        <v>3</v>
      </c>
      <c r="D9" s="48"/>
      <c r="E9" s="49"/>
      <c r="F9" s="77">
        <v>113434</v>
      </c>
      <c r="G9" s="78">
        <f t="shared" ref="G9:G22" si="0">F9/$F$22*100</f>
        <v>28.811708169506332</v>
      </c>
      <c r="H9" s="278">
        <v>99416</v>
      </c>
      <c r="I9" s="283">
        <f t="shared" ref="I9:I40" si="1">(F9/H9-1)*100</f>
        <v>14.100346020761245</v>
      </c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AA9" s="325" t="s">
        <v>129</v>
      </c>
      <c r="AB9" s="326"/>
      <c r="AC9" s="327" t="s">
        <v>117</v>
      </c>
    </row>
    <row r="10" spans="1:38" ht="18" customHeight="1">
      <c r="A10" s="311"/>
      <c r="B10" s="311"/>
      <c r="C10" s="8"/>
      <c r="D10" s="50" t="s">
        <v>22</v>
      </c>
      <c r="E10" s="30"/>
      <c r="F10" s="81">
        <v>58934</v>
      </c>
      <c r="G10" s="82">
        <f t="shared" si="0"/>
        <v>14.968961768620398</v>
      </c>
      <c r="H10" s="279">
        <v>45366</v>
      </c>
      <c r="I10" s="284">
        <f t="shared" si="1"/>
        <v>29.907860512277917</v>
      </c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AA10" s="316" t="s">
        <v>106</v>
      </c>
      <c r="AB10" s="316"/>
      <c r="AC10" s="327"/>
      <c r="AD10" s="319" t="s">
        <v>118</v>
      </c>
      <c r="AE10" s="320"/>
      <c r="AF10" s="321"/>
      <c r="AG10" s="319" t="s">
        <v>119</v>
      </c>
      <c r="AH10" s="324"/>
      <c r="AI10" s="322"/>
      <c r="AJ10" s="319" t="s">
        <v>120</v>
      </c>
      <c r="AK10" s="322"/>
    </row>
    <row r="11" spans="1:38" ht="18" customHeight="1">
      <c r="A11" s="311"/>
      <c r="B11" s="311"/>
      <c r="C11" s="34"/>
      <c r="D11" s="35"/>
      <c r="E11" s="33" t="s">
        <v>23</v>
      </c>
      <c r="F11" s="85">
        <v>47554</v>
      </c>
      <c r="G11" s="86">
        <f t="shared" si="0"/>
        <v>12.078494721976693</v>
      </c>
      <c r="H11" s="280">
        <v>34159</v>
      </c>
      <c r="I11" s="285">
        <f t="shared" si="1"/>
        <v>39.213677215375164</v>
      </c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AA11" s="316"/>
      <c r="AB11" s="316"/>
      <c r="AC11" s="325"/>
      <c r="AD11" s="168"/>
      <c r="AE11" s="167" t="s">
        <v>121</v>
      </c>
      <c r="AF11" s="167" t="s">
        <v>122</v>
      </c>
      <c r="AG11" s="168"/>
      <c r="AH11" s="167" t="s">
        <v>123</v>
      </c>
      <c r="AI11" s="167" t="s">
        <v>124</v>
      </c>
      <c r="AJ11" s="168"/>
      <c r="AK11" s="173" t="s">
        <v>125</v>
      </c>
    </row>
    <row r="12" spans="1:38" ht="18" customHeight="1">
      <c r="A12" s="311"/>
      <c r="B12" s="311"/>
      <c r="C12" s="34"/>
      <c r="D12" s="36"/>
      <c r="E12" s="33" t="s">
        <v>24</v>
      </c>
      <c r="F12" s="85">
        <v>7297</v>
      </c>
      <c r="G12" s="86">
        <f t="shared" si="0"/>
        <v>1.853404045637884</v>
      </c>
      <c r="H12" s="280">
        <v>7191</v>
      </c>
      <c r="I12" s="285">
        <f t="shared" si="1"/>
        <v>1.4740648032262493</v>
      </c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AA12" s="169" t="str">
        <f>E1</f>
        <v>熊本市</v>
      </c>
      <c r="AB12" s="169" t="s">
        <v>131</v>
      </c>
      <c r="AC12" s="170">
        <f>F40</f>
        <v>382888</v>
      </c>
      <c r="AD12" s="170">
        <f>F23</f>
        <v>209075</v>
      </c>
      <c r="AE12" s="170">
        <f>F24</f>
        <v>80441</v>
      </c>
      <c r="AF12" s="170">
        <f>F26</f>
        <v>31891</v>
      </c>
      <c r="AG12" s="170">
        <f>F27</f>
        <v>103728</v>
      </c>
      <c r="AH12" s="170">
        <f>F28</f>
        <v>40646</v>
      </c>
      <c r="AI12" s="170">
        <f>F32</f>
        <v>7652</v>
      </c>
      <c r="AJ12" s="170">
        <f>F34</f>
        <v>70085</v>
      </c>
      <c r="AK12" s="170">
        <f>F35</f>
        <v>56990</v>
      </c>
      <c r="AL12" s="174"/>
    </row>
    <row r="13" spans="1:38" ht="18" customHeight="1">
      <c r="A13" s="311"/>
      <c r="B13" s="311"/>
      <c r="C13" s="11"/>
      <c r="D13" s="31" t="s">
        <v>25</v>
      </c>
      <c r="E13" s="32"/>
      <c r="F13" s="89">
        <v>40115</v>
      </c>
      <c r="G13" s="90">
        <f t="shared" si="0"/>
        <v>10.189023337092465</v>
      </c>
      <c r="H13" s="281">
        <v>39745</v>
      </c>
      <c r="I13" s="286">
        <f t="shared" si="1"/>
        <v>0.9309347087683939</v>
      </c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AA13" s="169" t="str">
        <f>E1</f>
        <v>熊本市</v>
      </c>
      <c r="AB13" s="169" t="s">
        <v>115</v>
      </c>
      <c r="AC13" s="172"/>
      <c r="AD13" s="172">
        <f>G23</f>
        <v>54.604740811934562</v>
      </c>
      <c r="AE13" s="172">
        <f>G24</f>
        <v>21.009015691272644</v>
      </c>
      <c r="AF13" s="172">
        <f>G26</f>
        <v>8.3290675079918923</v>
      </c>
      <c r="AG13" s="172">
        <f>G27</f>
        <v>27.090950878585907</v>
      </c>
      <c r="AH13" s="172">
        <f>G28</f>
        <v>10.615636948663839</v>
      </c>
      <c r="AI13" s="172">
        <f>G32</f>
        <v>1.9984956436346921</v>
      </c>
      <c r="AJ13" s="172">
        <f>G34</f>
        <v>18.304308309479534</v>
      </c>
      <c r="AK13" s="172">
        <f>G35</f>
        <v>14.884248135224922</v>
      </c>
    </row>
    <row r="14" spans="1:38" ht="18" customHeight="1">
      <c r="A14" s="311"/>
      <c r="B14" s="311"/>
      <c r="C14" s="52" t="s">
        <v>4</v>
      </c>
      <c r="D14" s="53"/>
      <c r="E14" s="54"/>
      <c r="F14" s="85">
        <v>2166</v>
      </c>
      <c r="G14" s="86">
        <f t="shared" si="0"/>
        <v>0.55015392118016404</v>
      </c>
      <c r="H14" s="280">
        <v>2147</v>
      </c>
      <c r="I14" s="285">
        <f t="shared" si="1"/>
        <v>0.88495575221239076</v>
      </c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AA14" s="169" t="str">
        <f>E1</f>
        <v>熊本市</v>
      </c>
      <c r="AB14" s="169" t="s">
        <v>116</v>
      </c>
      <c r="AC14" s="172">
        <f>I40</f>
        <v>-6.6320396990867785</v>
      </c>
      <c r="AD14" s="172">
        <f>I23</f>
        <v>0.80713207747311611</v>
      </c>
      <c r="AE14" s="172">
        <f>I24</f>
        <v>1.0209976390214592</v>
      </c>
      <c r="AF14" s="172">
        <f>I26</f>
        <v>0.66285786433508687</v>
      </c>
      <c r="AG14" s="172">
        <f>I27</f>
        <v>-26.170140075162283</v>
      </c>
      <c r="AH14" s="172">
        <f>I28</f>
        <v>-45.309472551130249</v>
      </c>
      <c r="AI14" s="172">
        <f>I32</f>
        <v>8.2472768425519973</v>
      </c>
      <c r="AJ14" s="172">
        <f>I34</f>
        <v>12.698591368109602</v>
      </c>
      <c r="AK14" s="172">
        <f>I35</f>
        <v>22.055170050543982</v>
      </c>
    </row>
    <row r="15" spans="1:38" ht="18" customHeight="1">
      <c r="A15" s="311"/>
      <c r="B15" s="311"/>
      <c r="C15" s="52" t="s">
        <v>5</v>
      </c>
      <c r="D15" s="53"/>
      <c r="E15" s="54"/>
      <c r="F15" s="85">
        <v>46076</v>
      </c>
      <c r="G15" s="86">
        <f t="shared" si="0"/>
        <v>11.703089599398538</v>
      </c>
      <c r="H15" s="280">
        <v>45347</v>
      </c>
      <c r="I15" s="285">
        <f t="shared" si="1"/>
        <v>1.6076035900941532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</row>
    <row r="16" spans="1:38" ht="18" customHeight="1">
      <c r="A16" s="311"/>
      <c r="B16" s="311"/>
      <c r="C16" s="52" t="s">
        <v>26</v>
      </c>
      <c r="D16" s="53"/>
      <c r="E16" s="54"/>
      <c r="F16" s="85">
        <v>8268</v>
      </c>
      <c r="G16" s="86">
        <f t="shared" si="0"/>
        <v>2.1000335273857784</v>
      </c>
      <c r="H16" s="280">
        <v>7851</v>
      </c>
      <c r="I16" s="285">
        <f t="shared" si="1"/>
        <v>5.311425296140615</v>
      </c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</row>
    <row r="17" spans="1:25" ht="18" customHeight="1">
      <c r="A17" s="311"/>
      <c r="B17" s="311"/>
      <c r="C17" s="52" t="s">
        <v>6</v>
      </c>
      <c r="D17" s="53"/>
      <c r="E17" s="54"/>
      <c r="F17" s="85">
        <v>87284</v>
      </c>
      <c r="G17" s="86">
        <f t="shared" si="0"/>
        <v>22.169729850549139</v>
      </c>
      <c r="H17" s="280">
        <v>98087</v>
      </c>
      <c r="I17" s="285">
        <f t="shared" si="1"/>
        <v>-11.013691926555003</v>
      </c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</row>
    <row r="18" spans="1:25" ht="18" customHeight="1">
      <c r="A18" s="311"/>
      <c r="B18" s="311"/>
      <c r="C18" s="52" t="s">
        <v>27</v>
      </c>
      <c r="D18" s="53"/>
      <c r="E18" s="54"/>
      <c r="F18" s="85">
        <v>32835</v>
      </c>
      <c r="G18" s="86">
        <f t="shared" si="0"/>
        <v>8.3399372123502697</v>
      </c>
      <c r="H18" s="280">
        <v>43689</v>
      </c>
      <c r="I18" s="285">
        <f t="shared" si="1"/>
        <v>-24.843782187736039</v>
      </c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</row>
    <row r="19" spans="1:25" ht="18" customHeight="1">
      <c r="A19" s="311"/>
      <c r="B19" s="311"/>
      <c r="C19" s="52" t="s">
        <v>28</v>
      </c>
      <c r="D19" s="53"/>
      <c r="E19" s="54"/>
      <c r="F19" s="85">
        <v>569</v>
      </c>
      <c r="G19" s="86">
        <f t="shared" si="0"/>
        <v>0.14452335233218527</v>
      </c>
      <c r="H19" s="280">
        <v>1639</v>
      </c>
      <c r="I19" s="285">
        <f t="shared" si="1"/>
        <v>-65.2837095790116</v>
      </c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</row>
    <row r="20" spans="1:25" ht="18" customHeight="1">
      <c r="A20" s="311"/>
      <c r="B20" s="311"/>
      <c r="C20" s="52" t="s">
        <v>7</v>
      </c>
      <c r="D20" s="53"/>
      <c r="E20" s="54"/>
      <c r="F20" s="85">
        <v>51391</v>
      </c>
      <c r="G20" s="86">
        <f t="shared" si="0"/>
        <v>13.053074867668425</v>
      </c>
      <c r="H20" s="280">
        <v>62784</v>
      </c>
      <c r="I20" s="285">
        <f t="shared" si="1"/>
        <v>-18.146343017329258</v>
      </c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</row>
    <row r="21" spans="1:25" ht="18" customHeight="1">
      <c r="A21" s="311"/>
      <c r="B21" s="311"/>
      <c r="C21" s="57" t="s">
        <v>8</v>
      </c>
      <c r="D21" s="58"/>
      <c r="E21" s="56"/>
      <c r="F21" s="93">
        <f>393708-F9-F14-F15-F16-F17-F18-F19-F20</f>
        <v>51685</v>
      </c>
      <c r="G21" s="94">
        <f t="shared" si="0"/>
        <v>13.127749499629166</v>
      </c>
      <c r="H21" s="282">
        <v>61823</v>
      </c>
      <c r="I21" s="287">
        <f t="shared" si="1"/>
        <v>-16.39842776960031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</row>
    <row r="22" spans="1:25" ht="18" customHeight="1">
      <c r="A22" s="311"/>
      <c r="B22" s="312"/>
      <c r="C22" s="59" t="s">
        <v>9</v>
      </c>
      <c r="D22" s="37"/>
      <c r="E22" s="60"/>
      <c r="F22" s="97">
        <f>SUM(F9,F14:F21)</f>
        <v>393708</v>
      </c>
      <c r="G22" s="98">
        <f t="shared" si="0"/>
        <v>100</v>
      </c>
      <c r="H22" s="97">
        <f>SUM(H9,H14:H21)</f>
        <v>422783</v>
      </c>
      <c r="I22" s="288">
        <f t="shared" si="1"/>
        <v>-6.8770504017427347</v>
      </c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</row>
    <row r="23" spans="1:25" ht="18" customHeight="1">
      <c r="A23" s="311"/>
      <c r="B23" s="310" t="s">
        <v>82</v>
      </c>
      <c r="C23" s="4" t="s">
        <v>10</v>
      </c>
      <c r="D23" s="5"/>
      <c r="E23" s="23"/>
      <c r="F23" s="77">
        <f>SUM(F24:F26)</f>
        <v>209075</v>
      </c>
      <c r="G23" s="78">
        <f t="shared" ref="G23:G40" si="2">F23/$F$40*100</f>
        <v>54.604740811934562</v>
      </c>
      <c r="H23" s="278">
        <v>207401</v>
      </c>
      <c r="I23" s="289">
        <f t="shared" si="1"/>
        <v>0.80713207747311611</v>
      </c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</row>
    <row r="24" spans="1:25" ht="18" customHeight="1">
      <c r="A24" s="311"/>
      <c r="B24" s="311"/>
      <c r="C24" s="8"/>
      <c r="D24" s="10" t="s">
        <v>11</v>
      </c>
      <c r="E24" s="38"/>
      <c r="F24" s="85">
        <v>80441</v>
      </c>
      <c r="G24" s="86">
        <f t="shared" si="2"/>
        <v>21.009015691272644</v>
      </c>
      <c r="H24" s="280">
        <v>79628</v>
      </c>
      <c r="I24" s="285">
        <f t="shared" si="1"/>
        <v>1.0209976390214592</v>
      </c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</row>
    <row r="25" spans="1:25" ht="18" customHeight="1">
      <c r="A25" s="311"/>
      <c r="B25" s="311"/>
      <c r="C25" s="8"/>
      <c r="D25" s="10" t="s">
        <v>29</v>
      </c>
      <c r="E25" s="38"/>
      <c r="F25" s="85">
        <v>96743</v>
      </c>
      <c r="G25" s="86">
        <f t="shared" si="2"/>
        <v>25.266657612670024</v>
      </c>
      <c r="H25" s="280">
        <v>96092</v>
      </c>
      <c r="I25" s="285">
        <f t="shared" si="1"/>
        <v>0.67747575240395541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</row>
    <row r="26" spans="1:25" ht="18" customHeight="1">
      <c r="A26" s="311"/>
      <c r="B26" s="311"/>
      <c r="C26" s="11"/>
      <c r="D26" s="10" t="s">
        <v>12</v>
      </c>
      <c r="E26" s="38"/>
      <c r="F26" s="85">
        <v>31891</v>
      </c>
      <c r="G26" s="86">
        <f t="shared" si="2"/>
        <v>8.3290675079918923</v>
      </c>
      <c r="H26" s="280">
        <v>31681</v>
      </c>
      <c r="I26" s="285">
        <f t="shared" si="1"/>
        <v>0.66285786433508687</v>
      </c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</row>
    <row r="27" spans="1:25" ht="18" customHeight="1">
      <c r="A27" s="311"/>
      <c r="B27" s="311"/>
      <c r="C27" s="8" t="s">
        <v>13</v>
      </c>
      <c r="D27" s="14"/>
      <c r="E27" s="25"/>
      <c r="F27" s="77">
        <f>SUM(F28:F33)</f>
        <v>103728</v>
      </c>
      <c r="G27" s="78">
        <f t="shared" si="2"/>
        <v>27.090950878585907</v>
      </c>
      <c r="H27" s="278">
        <v>140496</v>
      </c>
      <c r="I27" s="289">
        <f t="shared" si="1"/>
        <v>-26.170140075162283</v>
      </c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</row>
    <row r="28" spans="1:25" ht="18" customHeight="1">
      <c r="A28" s="311"/>
      <c r="B28" s="311"/>
      <c r="C28" s="8"/>
      <c r="D28" s="10" t="s">
        <v>14</v>
      </c>
      <c r="E28" s="38"/>
      <c r="F28" s="85">
        <v>40646</v>
      </c>
      <c r="G28" s="86">
        <f t="shared" si="2"/>
        <v>10.615636948663839</v>
      </c>
      <c r="H28" s="280">
        <v>74320</v>
      </c>
      <c r="I28" s="285">
        <f t="shared" si="1"/>
        <v>-45.309472551130249</v>
      </c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</row>
    <row r="29" spans="1:25" ht="18" customHeight="1">
      <c r="A29" s="311"/>
      <c r="B29" s="311"/>
      <c r="C29" s="8"/>
      <c r="D29" s="10" t="s">
        <v>30</v>
      </c>
      <c r="E29" s="38"/>
      <c r="F29" s="85">
        <v>3155</v>
      </c>
      <c r="G29" s="86">
        <f t="shared" si="2"/>
        <v>0.82400075217818269</v>
      </c>
      <c r="H29" s="280">
        <v>3240</v>
      </c>
      <c r="I29" s="285">
        <f t="shared" si="1"/>
        <v>-2.6234567901234573</v>
      </c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</row>
    <row r="30" spans="1:25" ht="18" customHeight="1">
      <c r="A30" s="311"/>
      <c r="B30" s="311"/>
      <c r="C30" s="8"/>
      <c r="D30" s="10" t="s">
        <v>31</v>
      </c>
      <c r="E30" s="38"/>
      <c r="F30" s="85">
        <v>18599</v>
      </c>
      <c r="G30" s="86">
        <f t="shared" si="2"/>
        <v>4.8575562566599109</v>
      </c>
      <c r="H30" s="280">
        <v>20250</v>
      </c>
      <c r="I30" s="285">
        <f t="shared" si="1"/>
        <v>-8.1530864197530857</v>
      </c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</row>
    <row r="31" spans="1:25" ht="18" customHeight="1">
      <c r="A31" s="311"/>
      <c r="B31" s="311"/>
      <c r="C31" s="8"/>
      <c r="D31" s="10" t="s">
        <v>32</v>
      </c>
      <c r="E31" s="38"/>
      <c r="F31" s="85">
        <v>28294</v>
      </c>
      <c r="G31" s="86">
        <f t="shared" si="2"/>
        <v>7.3896282986147384</v>
      </c>
      <c r="H31" s="280">
        <v>27133</v>
      </c>
      <c r="I31" s="285">
        <f t="shared" si="1"/>
        <v>4.2789223454833492</v>
      </c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</row>
    <row r="32" spans="1:25" ht="18" customHeight="1">
      <c r="A32" s="311"/>
      <c r="B32" s="311"/>
      <c r="C32" s="8"/>
      <c r="D32" s="10" t="s">
        <v>15</v>
      </c>
      <c r="E32" s="38"/>
      <c r="F32" s="85">
        <v>7652</v>
      </c>
      <c r="G32" s="86">
        <f t="shared" si="2"/>
        <v>1.9984956436346921</v>
      </c>
      <c r="H32" s="280">
        <v>7069</v>
      </c>
      <c r="I32" s="285">
        <f t="shared" si="1"/>
        <v>8.2472768425519973</v>
      </c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</row>
    <row r="33" spans="1:25" ht="18" customHeight="1">
      <c r="A33" s="311"/>
      <c r="B33" s="311"/>
      <c r="C33" s="11"/>
      <c r="D33" s="10" t="s">
        <v>33</v>
      </c>
      <c r="E33" s="38"/>
      <c r="F33" s="85">
        <f>5382</f>
        <v>5382</v>
      </c>
      <c r="G33" s="86">
        <f t="shared" si="2"/>
        <v>1.4056329788345416</v>
      </c>
      <c r="H33" s="280">
        <v>8484</v>
      </c>
      <c r="I33" s="285">
        <f t="shared" si="1"/>
        <v>-36.562942008486566</v>
      </c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1:25" ht="18" customHeight="1">
      <c r="A34" s="311"/>
      <c r="B34" s="311"/>
      <c r="C34" s="8" t="s">
        <v>16</v>
      </c>
      <c r="D34" s="14"/>
      <c r="E34" s="25"/>
      <c r="F34" s="77">
        <f>F35+F38</f>
        <v>70085</v>
      </c>
      <c r="G34" s="78">
        <f t="shared" si="2"/>
        <v>18.304308309479534</v>
      </c>
      <c r="H34" s="278">
        <v>62188</v>
      </c>
      <c r="I34" s="289">
        <f t="shared" si="1"/>
        <v>12.698591368109602</v>
      </c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</row>
    <row r="35" spans="1:25" ht="18" customHeight="1">
      <c r="A35" s="311"/>
      <c r="B35" s="311"/>
      <c r="C35" s="8"/>
      <c r="D35" s="39" t="s">
        <v>17</v>
      </c>
      <c r="E35" s="40"/>
      <c r="F35" s="81">
        <v>56990</v>
      </c>
      <c r="G35" s="82">
        <f t="shared" si="2"/>
        <v>14.884248135224922</v>
      </c>
      <c r="H35" s="279">
        <v>46692</v>
      </c>
      <c r="I35" s="284">
        <f t="shared" si="1"/>
        <v>22.055170050543982</v>
      </c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</row>
    <row r="36" spans="1:25" ht="18" customHeight="1">
      <c r="A36" s="311"/>
      <c r="B36" s="311"/>
      <c r="C36" s="8"/>
      <c r="D36" s="41"/>
      <c r="E36" s="157" t="s">
        <v>103</v>
      </c>
      <c r="F36" s="85">
        <f>F35-F37</f>
        <v>37649</v>
      </c>
      <c r="G36" s="86">
        <f t="shared" si="2"/>
        <v>9.8329015273395886</v>
      </c>
      <c r="H36" s="280">
        <v>31860</v>
      </c>
      <c r="I36" s="285">
        <f t="shared" si="1"/>
        <v>18.17011927181418</v>
      </c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</row>
    <row r="37" spans="1:25" ht="18" customHeight="1">
      <c r="A37" s="311"/>
      <c r="B37" s="311"/>
      <c r="C37" s="8"/>
      <c r="D37" s="12"/>
      <c r="E37" s="33" t="s">
        <v>34</v>
      </c>
      <c r="F37" s="85">
        <v>19341</v>
      </c>
      <c r="G37" s="86">
        <f t="shared" si="2"/>
        <v>5.0513466078853346</v>
      </c>
      <c r="H37" s="280">
        <v>14832</v>
      </c>
      <c r="I37" s="285">
        <f t="shared" si="1"/>
        <v>30.400485436893199</v>
      </c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</row>
    <row r="38" spans="1:25" ht="18" customHeight="1">
      <c r="A38" s="311"/>
      <c r="B38" s="311"/>
      <c r="C38" s="8"/>
      <c r="D38" s="61" t="s">
        <v>35</v>
      </c>
      <c r="E38" s="54"/>
      <c r="F38" s="85">
        <v>13095</v>
      </c>
      <c r="G38" s="86">
        <f t="shared" si="2"/>
        <v>3.4200601742546124</v>
      </c>
      <c r="H38" s="280">
        <v>15496</v>
      </c>
      <c r="I38" s="285">
        <f t="shared" si="1"/>
        <v>-15.494321115126485</v>
      </c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</row>
    <row r="39" spans="1:25" ht="18" customHeight="1">
      <c r="A39" s="311"/>
      <c r="B39" s="311"/>
      <c r="C39" s="6"/>
      <c r="D39" s="55" t="s">
        <v>36</v>
      </c>
      <c r="E39" s="56"/>
      <c r="F39" s="293">
        <v>0</v>
      </c>
      <c r="G39" s="94">
        <f t="shared" si="2"/>
        <v>0</v>
      </c>
      <c r="H39" s="282">
        <v>0</v>
      </c>
      <c r="I39" s="287" t="e">
        <f t="shared" si="1"/>
        <v>#DIV/0!</v>
      </c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</row>
    <row r="40" spans="1:25" ht="18" customHeight="1">
      <c r="A40" s="312"/>
      <c r="B40" s="312"/>
      <c r="C40" s="6" t="s">
        <v>18</v>
      </c>
      <c r="D40" s="7"/>
      <c r="E40" s="24"/>
      <c r="F40" s="97">
        <f>SUM(F23,F27,F34)</f>
        <v>382888</v>
      </c>
      <c r="G40" s="98">
        <f t="shared" si="2"/>
        <v>100</v>
      </c>
      <c r="H40" s="97">
        <f>SUM(H23,H27,H34)</f>
        <v>410085</v>
      </c>
      <c r="I40" s="288">
        <f t="shared" si="1"/>
        <v>-6.6320396990867785</v>
      </c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</row>
    <row r="41" spans="1:25" ht="18" customHeight="1">
      <c r="A41" s="155" t="s">
        <v>19</v>
      </c>
    </row>
    <row r="42" spans="1:25" ht="18" customHeight="1">
      <c r="A42" s="156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K14" sqref="K14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82" t="s">
        <v>0</v>
      </c>
      <c r="B1" s="182"/>
      <c r="C1" s="76" t="s">
        <v>295</v>
      </c>
      <c r="D1" s="183"/>
      <c r="E1" s="183"/>
      <c r="AA1" s="1" t="str">
        <f>C1</f>
        <v>熊本市</v>
      </c>
      <c r="AB1" s="1" t="s">
        <v>134</v>
      </c>
      <c r="AC1" s="1" t="s">
        <v>135</v>
      </c>
      <c r="AD1" s="184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5">
        <f>I7</f>
        <v>393708</v>
      </c>
      <c r="AC2" s="185">
        <f>I9</f>
        <v>382888</v>
      </c>
      <c r="AD2" s="185">
        <f>I10</f>
        <v>10820</v>
      </c>
      <c r="AE2" s="185">
        <f>I11</f>
        <v>4399</v>
      </c>
      <c r="AF2" s="185">
        <f>I12</f>
        <v>6421</v>
      </c>
      <c r="AG2" s="185">
        <f>I13</f>
        <v>163</v>
      </c>
      <c r="AH2" s="1">
        <f>I14</f>
        <v>0</v>
      </c>
      <c r="AI2" s="185">
        <f>I15</f>
        <v>168</v>
      </c>
      <c r="AJ2" s="185">
        <f>I25</f>
        <v>143060</v>
      </c>
      <c r="AK2" s="186">
        <f>I26</f>
        <v>0.71</v>
      </c>
      <c r="AL2" s="187">
        <f>I27</f>
        <v>3.4</v>
      </c>
      <c r="AM2" s="187">
        <f>I28</f>
        <v>90</v>
      </c>
      <c r="AN2" s="187">
        <f>I29</f>
        <v>38.799999999999997</v>
      </c>
      <c r="AO2" s="187">
        <f>I33</f>
        <v>116.6</v>
      </c>
      <c r="AP2" s="185">
        <f>I16</f>
        <v>22960</v>
      </c>
      <c r="AQ2" s="185">
        <f>I17</f>
        <v>88295</v>
      </c>
      <c r="AR2" s="185">
        <f>I18</f>
        <v>454325</v>
      </c>
      <c r="AS2" s="188">
        <f>I21</f>
        <v>2.3334530758868435</v>
      </c>
    </row>
    <row r="3" spans="1:45">
      <c r="AA3" s="1" t="s">
        <v>152</v>
      </c>
      <c r="AB3" s="185">
        <f>H7</f>
        <v>422783</v>
      </c>
      <c r="AC3" s="185">
        <f>H9</f>
        <v>410086</v>
      </c>
      <c r="AD3" s="185">
        <f>H10</f>
        <v>12697</v>
      </c>
      <c r="AE3" s="185">
        <f>H11</f>
        <v>6439</v>
      </c>
      <c r="AF3" s="185">
        <f>H12</f>
        <v>6258</v>
      </c>
      <c r="AG3" s="185">
        <f>H13</f>
        <v>3251</v>
      </c>
      <c r="AH3" s="1">
        <f>H14</f>
        <v>0</v>
      </c>
      <c r="AI3" s="185">
        <f>H15</f>
        <v>936</v>
      </c>
      <c r="AJ3" s="185">
        <f>H25</f>
        <v>189205</v>
      </c>
      <c r="AK3" s="186">
        <f>H26</f>
        <v>0.72</v>
      </c>
      <c r="AL3" s="187">
        <f>H27</f>
        <v>3.3</v>
      </c>
      <c r="AM3" s="187">
        <f>H28</f>
        <v>92.2</v>
      </c>
      <c r="AN3" s="187">
        <f>H29</f>
        <v>32.700000000000003</v>
      </c>
      <c r="AO3" s="187">
        <f>H33</f>
        <v>127.8</v>
      </c>
      <c r="AP3" s="185">
        <f>H16</f>
        <v>19211</v>
      </c>
      <c r="AQ3" s="185">
        <f>H17</f>
        <v>71120</v>
      </c>
      <c r="AR3" s="185">
        <f>H18</f>
        <v>432065</v>
      </c>
      <c r="AS3" s="188">
        <f>H21</f>
        <v>2.3329219971656365</v>
      </c>
    </row>
    <row r="4" spans="1:45">
      <c r="A4" s="21" t="s">
        <v>153</v>
      </c>
      <c r="AP4" s="185"/>
      <c r="AQ4" s="185"/>
      <c r="AR4" s="185"/>
    </row>
    <row r="5" spans="1:45">
      <c r="I5" s="189" t="s">
        <v>154</v>
      </c>
    </row>
    <row r="6" spans="1:45" s="176" customFormat="1" ht="29.25" customHeight="1">
      <c r="A6" s="190" t="s">
        <v>155</v>
      </c>
      <c r="B6" s="191"/>
      <c r="C6" s="191"/>
      <c r="D6" s="192"/>
      <c r="E6" s="167" t="s">
        <v>272</v>
      </c>
      <c r="F6" s="167" t="s">
        <v>273</v>
      </c>
      <c r="G6" s="167" t="s">
        <v>274</v>
      </c>
      <c r="H6" s="167" t="s">
        <v>275</v>
      </c>
      <c r="I6" s="167" t="s">
        <v>281</v>
      </c>
    </row>
    <row r="7" spans="1:45" ht="27" customHeight="1">
      <c r="A7" s="310" t="s">
        <v>156</v>
      </c>
      <c r="B7" s="47" t="s">
        <v>157</v>
      </c>
      <c r="C7" s="48"/>
      <c r="D7" s="100" t="s">
        <v>158</v>
      </c>
      <c r="E7" s="193">
        <v>303191</v>
      </c>
      <c r="F7" s="194">
        <v>313519</v>
      </c>
      <c r="G7" s="194">
        <v>375756</v>
      </c>
      <c r="H7" s="194">
        <v>422783</v>
      </c>
      <c r="I7" s="194">
        <v>393708</v>
      </c>
    </row>
    <row r="8" spans="1:45" ht="27" customHeight="1">
      <c r="A8" s="311"/>
      <c r="B8" s="26"/>
      <c r="C8" s="61" t="s">
        <v>159</v>
      </c>
      <c r="D8" s="101" t="s">
        <v>38</v>
      </c>
      <c r="E8" s="195">
        <v>148427</v>
      </c>
      <c r="F8" s="195">
        <v>153831</v>
      </c>
      <c r="G8" s="195">
        <v>157216</v>
      </c>
      <c r="H8" s="195">
        <v>207454</v>
      </c>
      <c r="I8" s="196">
        <v>222700</v>
      </c>
    </row>
    <row r="9" spans="1:45" ht="27" customHeight="1">
      <c r="A9" s="311"/>
      <c r="B9" s="52" t="s">
        <v>160</v>
      </c>
      <c r="C9" s="53"/>
      <c r="D9" s="102"/>
      <c r="E9" s="197">
        <v>297383</v>
      </c>
      <c r="F9" s="197">
        <v>308162</v>
      </c>
      <c r="G9" s="197">
        <v>364823</v>
      </c>
      <c r="H9" s="197">
        <v>410086</v>
      </c>
      <c r="I9" s="198">
        <v>382888</v>
      </c>
    </row>
    <row r="10" spans="1:45" ht="27" customHeight="1">
      <c r="A10" s="311"/>
      <c r="B10" s="52" t="s">
        <v>161</v>
      </c>
      <c r="C10" s="53"/>
      <c r="D10" s="102"/>
      <c r="E10" s="197">
        <v>5808</v>
      </c>
      <c r="F10" s="197">
        <v>5356</v>
      </c>
      <c r="G10" s="197">
        <v>10934</v>
      </c>
      <c r="H10" s="197">
        <v>12697</v>
      </c>
      <c r="I10" s="198">
        <f>I7-I9</f>
        <v>10820</v>
      </c>
    </row>
    <row r="11" spans="1:45" ht="27" customHeight="1">
      <c r="A11" s="311"/>
      <c r="B11" s="52" t="s">
        <v>162</v>
      </c>
      <c r="C11" s="53"/>
      <c r="D11" s="102"/>
      <c r="E11" s="197">
        <v>2801</v>
      </c>
      <c r="F11" s="197">
        <v>1258</v>
      </c>
      <c r="G11" s="197">
        <v>5847</v>
      </c>
      <c r="H11" s="197">
        <v>6439</v>
      </c>
      <c r="I11" s="198">
        <v>4399</v>
      </c>
    </row>
    <row r="12" spans="1:45" ht="27" customHeight="1">
      <c r="A12" s="311"/>
      <c r="B12" s="52" t="s">
        <v>163</v>
      </c>
      <c r="C12" s="53"/>
      <c r="D12" s="102"/>
      <c r="E12" s="197">
        <v>3007</v>
      </c>
      <c r="F12" s="197">
        <v>4098</v>
      </c>
      <c r="G12" s="197">
        <v>5087</v>
      </c>
      <c r="H12" s="197">
        <v>6258</v>
      </c>
      <c r="I12" s="198">
        <v>6421</v>
      </c>
    </row>
    <row r="13" spans="1:45" ht="27" customHeight="1">
      <c r="A13" s="311"/>
      <c r="B13" s="52" t="s">
        <v>164</v>
      </c>
      <c r="C13" s="53"/>
      <c r="D13" s="108"/>
      <c r="E13" s="199">
        <v>-422</v>
      </c>
      <c r="F13" s="199">
        <v>1091</v>
      </c>
      <c r="G13" s="199">
        <v>989</v>
      </c>
      <c r="H13" s="199">
        <v>3251</v>
      </c>
      <c r="I13" s="200">
        <v>163</v>
      </c>
    </row>
    <row r="14" spans="1:45" ht="27" customHeight="1">
      <c r="A14" s="311"/>
      <c r="B14" s="112" t="s">
        <v>165</v>
      </c>
      <c r="C14" s="68"/>
      <c r="D14" s="108"/>
      <c r="E14" s="199">
        <v>0</v>
      </c>
      <c r="F14" s="199">
        <v>38</v>
      </c>
      <c r="G14" s="199">
        <v>0</v>
      </c>
      <c r="H14" s="199">
        <v>0</v>
      </c>
      <c r="I14" s="199">
        <v>0</v>
      </c>
    </row>
    <row r="15" spans="1:45" ht="27" customHeight="1">
      <c r="A15" s="311"/>
      <c r="B15" s="57" t="s">
        <v>166</v>
      </c>
      <c r="C15" s="58"/>
      <c r="D15" s="201"/>
      <c r="E15" s="202">
        <v>-406</v>
      </c>
      <c r="F15" s="202">
        <v>1146</v>
      </c>
      <c r="G15" s="202">
        <v>-1997</v>
      </c>
      <c r="H15" s="202">
        <v>936</v>
      </c>
      <c r="I15" s="203">
        <v>168</v>
      </c>
    </row>
    <row r="16" spans="1:45" ht="27" customHeight="1">
      <c r="A16" s="311"/>
      <c r="B16" s="204" t="s">
        <v>167</v>
      </c>
      <c r="C16" s="205"/>
      <c r="D16" s="206" t="s">
        <v>39</v>
      </c>
      <c r="E16" s="207">
        <v>13770</v>
      </c>
      <c r="F16" s="207">
        <v>13561</v>
      </c>
      <c r="G16" s="207">
        <v>17095</v>
      </c>
      <c r="H16" s="207">
        <v>19211</v>
      </c>
      <c r="I16" s="303">
        <v>22960</v>
      </c>
    </row>
    <row r="17" spans="1:9" ht="27" customHeight="1">
      <c r="A17" s="311"/>
      <c r="B17" s="52" t="s">
        <v>168</v>
      </c>
      <c r="C17" s="53"/>
      <c r="D17" s="101" t="s">
        <v>40</v>
      </c>
      <c r="E17" s="197">
        <v>63717</v>
      </c>
      <c r="F17" s="197">
        <v>52324</v>
      </c>
      <c r="G17" s="197">
        <v>82076</v>
      </c>
      <c r="H17" s="197">
        <v>71120</v>
      </c>
      <c r="I17" s="198">
        <v>88295</v>
      </c>
    </row>
    <row r="18" spans="1:9" ht="27" customHeight="1">
      <c r="A18" s="311"/>
      <c r="B18" s="52" t="s">
        <v>169</v>
      </c>
      <c r="C18" s="53"/>
      <c r="D18" s="101" t="s">
        <v>41</v>
      </c>
      <c r="E18" s="197">
        <v>349664</v>
      </c>
      <c r="F18" s="197">
        <v>365993</v>
      </c>
      <c r="G18" s="197">
        <v>397939</v>
      </c>
      <c r="H18" s="197">
        <v>432065</v>
      </c>
      <c r="I18" s="198">
        <v>454325</v>
      </c>
    </row>
    <row r="19" spans="1:9" ht="27" customHeight="1">
      <c r="A19" s="311"/>
      <c r="B19" s="52" t="s">
        <v>170</v>
      </c>
      <c r="C19" s="53"/>
      <c r="D19" s="101" t="s">
        <v>171</v>
      </c>
      <c r="E19" s="197">
        <f>E17+E18-E16</f>
        <v>399611</v>
      </c>
      <c r="F19" s="197">
        <f>F17+F18-F16</f>
        <v>404756</v>
      </c>
      <c r="G19" s="197">
        <f>G17+G18-G16</f>
        <v>462920</v>
      </c>
      <c r="H19" s="197">
        <f>H17+H18-H16</f>
        <v>483974</v>
      </c>
      <c r="I19" s="197">
        <f>I17+I18-I16</f>
        <v>519660</v>
      </c>
    </row>
    <row r="20" spans="1:9" ht="27" customHeight="1">
      <c r="A20" s="311"/>
      <c r="B20" s="52" t="s">
        <v>172</v>
      </c>
      <c r="C20" s="53"/>
      <c r="D20" s="102" t="s">
        <v>173</v>
      </c>
      <c r="E20" s="208">
        <f>E18/E8</f>
        <v>2.3557977995917185</v>
      </c>
      <c r="F20" s="208">
        <f>F18/F8</f>
        <v>2.3791888501017349</v>
      </c>
      <c r="G20" s="208">
        <f>G18/G8</f>
        <v>2.5311609505393853</v>
      </c>
      <c r="H20" s="208">
        <f>H18/H8</f>
        <v>2.0827026714355954</v>
      </c>
      <c r="I20" s="208">
        <f>I18/I8</f>
        <v>2.0400763358778624</v>
      </c>
    </row>
    <row r="21" spans="1:9" ht="27" customHeight="1">
      <c r="A21" s="311"/>
      <c r="B21" s="52" t="s">
        <v>174</v>
      </c>
      <c r="C21" s="53"/>
      <c r="D21" s="102" t="s">
        <v>175</v>
      </c>
      <c r="E21" s="208">
        <f>E19/E8</f>
        <v>2.6923066557971258</v>
      </c>
      <c r="F21" s="208">
        <f>F19/F8</f>
        <v>2.6311731705572998</v>
      </c>
      <c r="G21" s="208">
        <f>G19/G8</f>
        <v>2.9444840219824955</v>
      </c>
      <c r="H21" s="208">
        <f>H19/H8</f>
        <v>2.3329219971656365</v>
      </c>
      <c r="I21" s="208">
        <f>I19/I8</f>
        <v>2.3334530758868435</v>
      </c>
    </row>
    <row r="22" spans="1:9" ht="27" customHeight="1">
      <c r="A22" s="311"/>
      <c r="B22" s="52" t="s">
        <v>176</v>
      </c>
      <c r="C22" s="53"/>
      <c r="D22" s="102" t="s">
        <v>177</v>
      </c>
      <c r="E22" s="197">
        <f>E18/E24*1000000</f>
        <v>476074.03393448918</v>
      </c>
      <c r="F22" s="197">
        <f>F18/F24*1000000</f>
        <v>497791.17940682831</v>
      </c>
      <c r="G22" s="197">
        <f>G18/G24*1000000</f>
        <v>541241.29188802477</v>
      </c>
      <c r="H22" s="197">
        <f>H18/H24*1000000</f>
        <v>587656.44679108961</v>
      </c>
      <c r="I22" s="197">
        <f>I18/I24*1000000</f>
        <v>617932.52216301206</v>
      </c>
    </row>
    <row r="23" spans="1:9" ht="27" customHeight="1">
      <c r="A23" s="311"/>
      <c r="B23" s="52" t="s">
        <v>178</v>
      </c>
      <c r="C23" s="53"/>
      <c r="D23" s="102" t="s">
        <v>179</v>
      </c>
      <c r="E23" s="197">
        <f>E19/E24*1000000</f>
        <v>544077.8026179279</v>
      </c>
      <c r="F23" s="197">
        <f>F19/F24*1000000</f>
        <v>550513.16995677573</v>
      </c>
      <c r="G23" s="197">
        <f>G19/G24*1000000</f>
        <v>629622.67795014929</v>
      </c>
      <c r="H23" s="197">
        <f>H19/H24*1000000</f>
        <v>658258.45921162516</v>
      </c>
      <c r="I23" s="197">
        <f>I19/I24*1000000</f>
        <v>706795.38759088947</v>
      </c>
    </row>
    <row r="24" spans="1:9" ht="27" customHeight="1">
      <c r="A24" s="311"/>
      <c r="B24" s="209" t="s">
        <v>180</v>
      </c>
      <c r="C24" s="210"/>
      <c r="D24" s="211" t="s">
        <v>181</v>
      </c>
      <c r="E24" s="202">
        <v>734474</v>
      </c>
      <c r="F24" s="202">
        <v>735234</v>
      </c>
      <c r="G24" s="202">
        <v>735234</v>
      </c>
      <c r="H24" s="202">
        <f>G24</f>
        <v>735234</v>
      </c>
      <c r="I24" s="203">
        <f>H24</f>
        <v>735234</v>
      </c>
    </row>
    <row r="25" spans="1:9" ht="27" customHeight="1">
      <c r="A25" s="311"/>
      <c r="B25" s="11" t="s">
        <v>182</v>
      </c>
      <c r="C25" s="212"/>
      <c r="D25" s="213"/>
      <c r="E25" s="195">
        <v>160525</v>
      </c>
      <c r="F25" s="195">
        <v>159091</v>
      </c>
      <c r="G25" s="195">
        <v>161218</v>
      </c>
      <c r="H25" s="195">
        <v>189205</v>
      </c>
      <c r="I25" s="214">
        <v>143060</v>
      </c>
    </row>
    <row r="26" spans="1:9" ht="27" customHeight="1">
      <c r="A26" s="311"/>
      <c r="B26" s="215" t="s">
        <v>183</v>
      </c>
      <c r="C26" s="216"/>
      <c r="D26" s="217"/>
      <c r="E26" s="218">
        <v>0.69699999999999995</v>
      </c>
      <c r="F26" s="218">
        <v>0.71299999999999997</v>
      </c>
      <c r="G26" s="218">
        <v>0.72499999999999998</v>
      </c>
      <c r="H26" s="218">
        <v>0.72</v>
      </c>
      <c r="I26" s="219">
        <v>0.71</v>
      </c>
    </row>
    <row r="27" spans="1:9" ht="27" customHeight="1">
      <c r="A27" s="311"/>
      <c r="B27" s="215" t="s">
        <v>184</v>
      </c>
      <c r="C27" s="216"/>
      <c r="D27" s="217"/>
      <c r="E27" s="220">
        <v>1.9</v>
      </c>
      <c r="F27" s="220">
        <v>2.6</v>
      </c>
      <c r="G27" s="220">
        <v>3.2</v>
      </c>
      <c r="H27" s="220">
        <v>3.3</v>
      </c>
      <c r="I27" s="221">
        <v>3.4</v>
      </c>
    </row>
    <row r="28" spans="1:9" ht="27" customHeight="1">
      <c r="A28" s="311"/>
      <c r="B28" s="215" t="s">
        <v>185</v>
      </c>
      <c r="C28" s="216"/>
      <c r="D28" s="217"/>
      <c r="E28" s="220">
        <v>90.6</v>
      </c>
      <c r="F28" s="220">
        <v>90.9</v>
      </c>
      <c r="G28" s="220">
        <v>92.4</v>
      </c>
      <c r="H28" s="220">
        <v>92.2</v>
      </c>
      <c r="I28" s="221">
        <v>90</v>
      </c>
    </row>
    <row r="29" spans="1:9" ht="27" customHeight="1">
      <c r="A29" s="311"/>
      <c r="B29" s="222" t="s">
        <v>186</v>
      </c>
      <c r="C29" s="223"/>
      <c r="D29" s="224"/>
      <c r="E29" s="225">
        <v>43.6</v>
      </c>
      <c r="F29" s="225">
        <v>41.6</v>
      </c>
      <c r="G29" s="225">
        <v>35.6</v>
      </c>
      <c r="H29" s="225">
        <v>32.700000000000003</v>
      </c>
      <c r="I29" s="226">
        <v>38.799999999999997</v>
      </c>
    </row>
    <row r="30" spans="1:9" ht="27" customHeight="1">
      <c r="A30" s="311"/>
      <c r="B30" s="310" t="s">
        <v>187</v>
      </c>
      <c r="C30" s="20" t="s">
        <v>188</v>
      </c>
      <c r="D30" s="227"/>
      <c r="E30" s="228">
        <v>0</v>
      </c>
      <c r="F30" s="228">
        <v>0</v>
      </c>
      <c r="G30" s="228">
        <v>0</v>
      </c>
      <c r="H30" s="228">
        <v>0</v>
      </c>
      <c r="I30" s="228">
        <v>0</v>
      </c>
    </row>
    <row r="31" spans="1:9" ht="27" customHeight="1">
      <c r="A31" s="311"/>
      <c r="B31" s="311"/>
      <c r="C31" s="215" t="s">
        <v>189</v>
      </c>
      <c r="D31" s="217"/>
      <c r="E31" s="220">
        <v>0</v>
      </c>
      <c r="F31" s="220">
        <v>0</v>
      </c>
      <c r="G31" s="220">
        <v>0</v>
      </c>
      <c r="H31" s="220">
        <v>0</v>
      </c>
      <c r="I31" s="220">
        <v>0</v>
      </c>
    </row>
    <row r="32" spans="1:9" ht="27" customHeight="1">
      <c r="A32" s="311"/>
      <c r="B32" s="311"/>
      <c r="C32" s="215" t="s">
        <v>190</v>
      </c>
      <c r="D32" s="217"/>
      <c r="E32" s="220">
        <v>9.9</v>
      </c>
      <c r="F32" s="220">
        <v>9.6</v>
      </c>
      <c r="G32" s="220">
        <v>9.3000000000000007</v>
      </c>
      <c r="H32" s="220">
        <v>8.8000000000000007</v>
      </c>
      <c r="I32" s="221">
        <v>7.7</v>
      </c>
    </row>
    <row r="33" spans="1:9" ht="27" customHeight="1">
      <c r="A33" s="312"/>
      <c r="B33" s="312"/>
      <c r="C33" s="222" t="s">
        <v>191</v>
      </c>
      <c r="D33" s="224"/>
      <c r="E33" s="225">
        <v>122.4</v>
      </c>
      <c r="F33" s="225">
        <v>125.5</v>
      </c>
      <c r="G33" s="225">
        <v>124</v>
      </c>
      <c r="H33" s="225">
        <v>127.8</v>
      </c>
      <c r="I33" s="229">
        <v>116.6</v>
      </c>
    </row>
    <row r="34" spans="1:9" ht="27" customHeight="1">
      <c r="A34" s="1" t="s">
        <v>282</v>
      </c>
      <c r="B34" s="14"/>
      <c r="C34" s="14"/>
      <c r="D34" s="14"/>
      <c r="E34" s="230"/>
      <c r="F34" s="230"/>
      <c r="G34" s="230"/>
      <c r="H34" s="230"/>
      <c r="I34" s="231"/>
    </row>
    <row r="35" spans="1:9" ht="27" customHeight="1">
      <c r="A35" s="27" t="s">
        <v>192</v>
      </c>
    </row>
    <row r="36" spans="1:9">
      <c r="A36" s="23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L43" sqref="L43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295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345" t="s">
        <v>45</v>
      </c>
      <c r="B6" s="346"/>
      <c r="C6" s="346"/>
      <c r="D6" s="346"/>
      <c r="E6" s="347"/>
      <c r="F6" s="328" t="s">
        <v>296</v>
      </c>
      <c r="G6" s="329"/>
      <c r="H6" s="328" t="s">
        <v>297</v>
      </c>
      <c r="I6" s="329"/>
      <c r="J6" s="328" t="s">
        <v>298</v>
      </c>
      <c r="K6" s="329"/>
      <c r="L6" s="328" t="s">
        <v>299</v>
      </c>
      <c r="M6" s="329"/>
      <c r="N6" s="328" t="s">
        <v>300</v>
      </c>
      <c r="O6" s="329"/>
    </row>
    <row r="7" spans="1:25" ht="15.95" customHeight="1">
      <c r="A7" s="348"/>
      <c r="B7" s="349"/>
      <c r="C7" s="349"/>
      <c r="D7" s="349"/>
      <c r="E7" s="350"/>
      <c r="F7" s="175" t="s">
        <v>284</v>
      </c>
      <c r="G7" s="51" t="s">
        <v>1</v>
      </c>
      <c r="H7" s="175" t="s">
        <v>284</v>
      </c>
      <c r="I7" s="51" t="s">
        <v>1</v>
      </c>
      <c r="J7" s="175" t="s">
        <v>284</v>
      </c>
      <c r="K7" s="51" t="s">
        <v>1</v>
      </c>
      <c r="L7" s="175" t="s">
        <v>284</v>
      </c>
      <c r="M7" s="51" t="s">
        <v>1</v>
      </c>
      <c r="N7" s="175" t="s">
        <v>284</v>
      </c>
      <c r="O7" s="290" t="s">
        <v>1</v>
      </c>
    </row>
    <row r="8" spans="1:25" ht="15.95" customHeight="1">
      <c r="A8" s="351" t="s">
        <v>84</v>
      </c>
      <c r="B8" s="47" t="s">
        <v>46</v>
      </c>
      <c r="C8" s="48"/>
      <c r="D8" s="48"/>
      <c r="E8" s="100" t="s">
        <v>37</v>
      </c>
      <c r="F8" s="113">
        <v>4592</v>
      </c>
      <c r="G8" s="114">
        <v>7042</v>
      </c>
      <c r="H8" s="113">
        <v>13475</v>
      </c>
      <c r="I8" s="115">
        <v>13388</v>
      </c>
      <c r="J8" s="113">
        <v>20374</v>
      </c>
      <c r="K8" s="116">
        <v>20872</v>
      </c>
      <c r="L8" s="113">
        <v>5</v>
      </c>
      <c r="M8" s="115">
        <v>6</v>
      </c>
      <c r="N8" s="113">
        <v>2286</v>
      </c>
      <c r="O8" s="116">
        <v>2298</v>
      </c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52"/>
      <c r="B9" s="14"/>
      <c r="C9" s="61" t="s">
        <v>47</v>
      </c>
      <c r="D9" s="53"/>
      <c r="E9" s="101" t="s">
        <v>38</v>
      </c>
      <c r="F9" s="117">
        <v>3795</v>
      </c>
      <c r="G9" s="118">
        <v>4068</v>
      </c>
      <c r="H9" s="117">
        <v>13294</v>
      </c>
      <c r="I9" s="119">
        <v>13357</v>
      </c>
      <c r="J9" s="117">
        <v>20210</v>
      </c>
      <c r="K9" s="120">
        <v>20812</v>
      </c>
      <c r="L9" s="117">
        <v>5</v>
      </c>
      <c r="M9" s="119">
        <v>6</v>
      </c>
      <c r="N9" s="117">
        <v>2269</v>
      </c>
      <c r="O9" s="120">
        <v>2254</v>
      </c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52"/>
      <c r="B10" s="11"/>
      <c r="C10" s="61" t="s">
        <v>48</v>
      </c>
      <c r="D10" s="53"/>
      <c r="E10" s="101" t="s">
        <v>39</v>
      </c>
      <c r="F10" s="117">
        <v>797</v>
      </c>
      <c r="G10" s="118">
        <v>2974</v>
      </c>
      <c r="H10" s="117">
        <v>181</v>
      </c>
      <c r="I10" s="119">
        <v>31</v>
      </c>
      <c r="J10" s="121">
        <v>164</v>
      </c>
      <c r="K10" s="122">
        <v>60</v>
      </c>
      <c r="L10" s="117">
        <v>0</v>
      </c>
      <c r="M10" s="119">
        <v>0</v>
      </c>
      <c r="N10" s="117">
        <v>17</v>
      </c>
      <c r="O10" s="120">
        <v>44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52"/>
      <c r="B11" s="66" t="s">
        <v>49</v>
      </c>
      <c r="C11" s="67"/>
      <c r="D11" s="67"/>
      <c r="E11" s="103" t="s">
        <v>40</v>
      </c>
      <c r="F11" s="123">
        <v>7076</v>
      </c>
      <c r="G11" s="124">
        <v>10973</v>
      </c>
      <c r="H11" s="123">
        <v>10855</v>
      </c>
      <c r="I11" s="125">
        <v>10782</v>
      </c>
      <c r="J11" s="123">
        <v>18196</v>
      </c>
      <c r="K11" s="126">
        <v>18856</v>
      </c>
      <c r="L11" s="123">
        <v>4</v>
      </c>
      <c r="M11" s="125">
        <v>5</v>
      </c>
      <c r="N11" s="123">
        <v>2719</v>
      </c>
      <c r="O11" s="126">
        <v>2040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52"/>
      <c r="B12" s="8"/>
      <c r="C12" s="61" t="s">
        <v>50</v>
      </c>
      <c r="D12" s="53"/>
      <c r="E12" s="101" t="s">
        <v>41</v>
      </c>
      <c r="F12" s="117">
        <v>5760</v>
      </c>
      <c r="G12" s="118">
        <v>6134</v>
      </c>
      <c r="H12" s="123">
        <v>10837</v>
      </c>
      <c r="I12" s="119">
        <v>10683</v>
      </c>
      <c r="J12" s="123">
        <v>18152</v>
      </c>
      <c r="K12" s="120">
        <v>18793</v>
      </c>
      <c r="L12" s="117">
        <v>4</v>
      </c>
      <c r="M12" s="119">
        <v>5</v>
      </c>
      <c r="N12" s="117">
        <v>1968</v>
      </c>
      <c r="O12" s="120">
        <v>1982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52"/>
      <c r="B13" s="14"/>
      <c r="C13" s="50" t="s">
        <v>51</v>
      </c>
      <c r="D13" s="68"/>
      <c r="E13" s="104" t="s">
        <v>42</v>
      </c>
      <c r="F13" s="295">
        <v>1316</v>
      </c>
      <c r="G13" s="128">
        <v>4839</v>
      </c>
      <c r="H13" s="121">
        <v>18</v>
      </c>
      <c r="I13" s="122">
        <v>99</v>
      </c>
      <c r="J13" s="121">
        <v>44</v>
      </c>
      <c r="K13" s="122">
        <v>63</v>
      </c>
      <c r="L13" s="295">
        <v>0</v>
      </c>
      <c r="M13" s="129">
        <v>0</v>
      </c>
      <c r="N13" s="295">
        <v>751</v>
      </c>
      <c r="O13" s="130">
        <v>58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52"/>
      <c r="B14" s="52" t="s">
        <v>52</v>
      </c>
      <c r="C14" s="53"/>
      <c r="D14" s="53"/>
      <c r="E14" s="101" t="s">
        <v>194</v>
      </c>
      <c r="F14" s="158">
        <f>F9-F12</f>
        <v>-1965</v>
      </c>
      <c r="G14" s="149">
        <f t="shared" ref="G14:O15" si="0">G9-G12</f>
        <v>-2066</v>
      </c>
      <c r="H14" s="158">
        <f t="shared" si="0"/>
        <v>2457</v>
      </c>
      <c r="I14" s="149">
        <f t="shared" si="0"/>
        <v>2674</v>
      </c>
      <c r="J14" s="158">
        <f t="shared" si="0"/>
        <v>2058</v>
      </c>
      <c r="K14" s="149">
        <f t="shared" si="0"/>
        <v>2019</v>
      </c>
      <c r="L14" s="158">
        <f t="shared" si="0"/>
        <v>1</v>
      </c>
      <c r="M14" s="149">
        <f t="shared" si="0"/>
        <v>1</v>
      </c>
      <c r="N14" s="158">
        <f t="shared" si="0"/>
        <v>301</v>
      </c>
      <c r="O14" s="149">
        <f t="shared" si="0"/>
        <v>272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52"/>
      <c r="B15" s="52" t="s">
        <v>53</v>
      </c>
      <c r="C15" s="53"/>
      <c r="D15" s="53"/>
      <c r="E15" s="101" t="s">
        <v>195</v>
      </c>
      <c r="F15" s="158">
        <f t="shared" ref="F15" si="1">F10-F13</f>
        <v>-519</v>
      </c>
      <c r="G15" s="149">
        <f t="shared" si="0"/>
        <v>-1865</v>
      </c>
      <c r="H15" s="158">
        <f t="shared" si="0"/>
        <v>163</v>
      </c>
      <c r="I15" s="149">
        <f t="shared" si="0"/>
        <v>-68</v>
      </c>
      <c r="J15" s="158">
        <f t="shared" si="0"/>
        <v>120</v>
      </c>
      <c r="K15" s="149">
        <f t="shared" si="0"/>
        <v>-3</v>
      </c>
      <c r="L15" s="158">
        <f t="shared" si="0"/>
        <v>0</v>
      </c>
      <c r="M15" s="149">
        <f t="shared" si="0"/>
        <v>0</v>
      </c>
      <c r="N15" s="158">
        <f t="shared" si="0"/>
        <v>-734</v>
      </c>
      <c r="O15" s="149">
        <f t="shared" si="0"/>
        <v>-14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52"/>
      <c r="B16" s="52" t="s">
        <v>54</v>
      </c>
      <c r="C16" s="53"/>
      <c r="D16" s="53"/>
      <c r="E16" s="101" t="s">
        <v>196</v>
      </c>
      <c r="F16" s="158">
        <f t="shared" ref="F16" si="2">F8-F11</f>
        <v>-2484</v>
      </c>
      <c r="G16" s="149">
        <f t="shared" ref="G16:O16" si="3">G8-G11</f>
        <v>-3931</v>
      </c>
      <c r="H16" s="158">
        <f t="shared" si="3"/>
        <v>2620</v>
      </c>
      <c r="I16" s="149">
        <f t="shared" si="3"/>
        <v>2606</v>
      </c>
      <c r="J16" s="158">
        <f t="shared" si="3"/>
        <v>2178</v>
      </c>
      <c r="K16" s="149">
        <f t="shared" si="3"/>
        <v>2016</v>
      </c>
      <c r="L16" s="158">
        <f t="shared" si="3"/>
        <v>1</v>
      </c>
      <c r="M16" s="149">
        <f t="shared" si="3"/>
        <v>1</v>
      </c>
      <c r="N16" s="158">
        <f t="shared" si="3"/>
        <v>-433</v>
      </c>
      <c r="O16" s="149">
        <f t="shared" si="3"/>
        <v>258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52"/>
      <c r="B17" s="52" t="s">
        <v>55</v>
      </c>
      <c r="C17" s="53"/>
      <c r="D17" s="53"/>
      <c r="E17" s="43"/>
      <c r="F17" s="234">
        <v>17547</v>
      </c>
      <c r="G17" s="235">
        <v>15063</v>
      </c>
      <c r="H17" s="121"/>
      <c r="I17" s="122"/>
      <c r="J17" s="117"/>
      <c r="K17" s="120"/>
      <c r="L17" s="117"/>
      <c r="M17" s="119"/>
      <c r="N17" s="121">
        <v>0</v>
      </c>
      <c r="O17" s="131">
        <v>0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53"/>
      <c r="B18" s="59" t="s">
        <v>56</v>
      </c>
      <c r="C18" s="37"/>
      <c r="D18" s="37"/>
      <c r="E18" s="15"/>
      <c r="F18" s="299">
        <v>0</v>
      </c>
      <c r="G18" s="163">
        <v>0</v>
      </c>
      <c r="H18" s="298"/>
      <c r="I18" s="132"/>
      <c r="J18" s="298"/>
      <c r="K18" s="132"/>
      <c r="L18" s="298"/>
      <c r="M18" s="132"/>
      <c r="N18" s="298">
        <v>0</v>
      </c>
      <c r="O18" s="133"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52" t="s">
        <v>85</v>
      </c>
      <c r="B19" s="66" t="s">
        <v>57</v>
      </c>
      <c r="C19" s="69"/>
      <c r="D19" s="69"/>
      <c r="E19" s="105"/>
      <c r="F19" s="160">
        <v>11036</v>
      </c>
      <c r="G19" s="154">
        <v>1005</v>
      </c>
      <c r="H19" s="134">
        <v>3296</v>
      </c>
      <c r="I19" s="136">
        <v>2296</v>
      </c>
      <c r="J19" s="134">
        <v>14943</v>
      </c>
      <c r="K19" s="137">
        <v>12437</v>
      </c>
      <c r="L19" s="134">
        <v>4</v>
      </c>
      <c r="M19" s="136">
        <v>0</v>
      </c>
      <c r="N19" s="134">
        <v>308</v>
      </c>
      <c r="O19" s="137">
        <v>329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52"/>
      <c r="B20" s="13"/>
      <c r="C20" s="61" t="s">
        <v>58</v>
      </c>
      <c r="D20" s="53"/>
      <c r="E20" s="101"/>
      <c r="F20" s="158">
        <v>5742</v>
      </c>
      <c r="G20" s="149">
        <v>357</v>
      </c>
      <c r="H20" s="117">
        <v>1697</v>
      </c>
      <c r="I20" s="119">
        <v>1435</v>
      </c>
      <c r="J20" s="117">
        <v>7449</v>
      </c>
      <c r="K20" s="122">
        <v>6480</v>
      </c>
      <c r="L20" s="117">
        <v>0</v>
      </c>
      <c r="M20" s="119">
        <v>0</v>
      </c>
      <c r="N20" s="117">
        <v>125</v>
      </c>
      <c r="O20" s="120">
        <v>223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52"/>
      <c r="B21" s="26" t="s">
        <v>59</v>
      </c>
      <c r="C21" s="67"/>
      <c r="D21" s="67"/>
      <c r="E21" s="103" t="s">
        <v>197</v>
      </c>
      <c r="F21" s="161">
        <v>11036</v>
      </c>
      <c r="G21" s="148">
        <v>1005</v>
      </c>
      <c r="H21" s="123">
        <v>3296</v>
      </c>
      <c r="I21" s="125">
        <v>2296</v>
      </c>
      <c r="J21" s="123">
        <v>14943</v>
      </c>
      <c r="K21" s="126">
        <v>12437</v>
      </c>
      <c r="L21" s="123">
        <v>4</v>
      </c>
      <c r="M21" s="125">
        <v>0</v>
      </c>
      <c r="N21" s="123">
        <v>308</v>
      </c>
      <c r="O21" s="126">
        <v>329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52"/>
      <c r="B22" s="66" t="s">
        <v>60</v>
      </c>
      <c r="C22" s="69"/>
      <c r="D22" s="69"/>
      <c r="E22" s="105" t="s">
        <v>198</v>
      </c>
      <c r="F22" s="160">
        <v>11543</v>
      </c>
      <c r="G22" s="154">
        <v>1520</v>
      </c>
      <c r="H22" s="134">
        <v>9456</v>
      </c>
      <c r="I22" s="136">
        <v>8318</v>
      </c>
      <c r="J22" s="134">
        <v>22451</v>
      </c>
      <c r="K22" s="137">
        <v>18935</v>
      </c>
      <c r="L22" s="134">
        <v>6</v>
      </c>
      <c r="M22" s="136">
        <v>0</v>
      </c>
      <c r="N22" s="134">
        <v>670</v>
      </c>
      <c r="O22" s="137">
        <v>641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52"/>
      <c r="B23" s="8" t="s">
        <v>61</v>
      </c>
      <c r="C23" s="50" t="s">
        <v>62</v>
      </c>
      <c r="D23" s="68"/>
      <c r="E23" s="104"/>
      <c r="F23" s="296">
        <v>899</v>
      </c>
      <c r="G23" s="138">
        <v>1076</v>
      </c>
      <c r="H23" s="295">
        <v>1795</v>
      </c>
      <c r="I23" s="129">
        <v>1725</v>
      </c>
      <c r="J23" s="295">
        <v>9210</v>
      </c>
      <c r="K23" s="130">
        <v>9252</v>
      </c>
      <c r="L23" s="295">
        <v>0</v>
      </c>
      <c r="M23" s="129">
        <v>0</v>
      </c>
      <c r="N23" s="295">
        <v>371</v>
      </c>
      <c r="O23" s="130">
        <v>292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52"/>
      <c r="B24" s="52" t="s">
        <v>199</v>
      </c>
      <c r="C24" s="53"/>
      <c r="D24" s="53"/>
      <c r="E24" s="101" t="s">
        <v>200</v>
      </c>
      <c r="F24" s="158">
        <f>F21-F22</f>
        <v>-507</v>
      </c>
      <c r="G24" s="149">
        <f t="shared" ref="G24:O24" si="4">G21-G22</f>
        <v>-515</v>
      </c>
      <c r="H24" s="158">
        <f t="shared" si="4"/>
        <v>-6160</v>
      </c>
      <c r="I24" s="149">
        <f t="shared" si="4"/>
        <v>-6022</v>
      </c>
      <c r="J24" s="158">
        <f t="shared" si="4"/>
        <v>-7508</v>
      </c>
      <c r="K24" s="149">
        <f t="shared" si="4"/>
        <v>-6498</v>
      </c>
      <c r="L24" s="158">
        <f t="shared" si="4"/>
        <v>-2</v>
      </c>
      <c r="M24" s="149">
        <f t="shared" si="4"/>
        <v>0</v>
      </c>
      <c r="N24" s="158">
        <f t="shared" si="4"/>
        <v>-362</v>
      </c>
      <c r="O24" s="149">
        <f t="shared" si="4"/>
        <v>-312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52"/>
      <c r="B25" s="112" t="s">
        <v>63</v>
      </c>
      <c r="C25" s="68"/>
      <c r="D25" s="68"/>
      <c r="E25" s="354" t="s">
        <v>201</v>
      </c>
      <c r="F25" s="356">
        <v>17</v>
      </c>
      <c r="G25" s="334">
        <v>515</v>
      </c>
      <c r="H25" s="332">
        <v>6160</v>
      </c>
      <c r="I25" s="334">
        <v>6022</v>
      </c>
      <c r="J25" s="332">
        <v>7508</v>
      </c>
      <c r="K25" s="334">
        <v>6498</v>
      </c>
      <c r="L25" s="332">
        <v>2</v>
      </c>
      <c r="M25" s="334">
        <v>0</v>
      </c>
      <c r="N25" s="332">
        <v>362</v>
      </c>
      <c r="O25" s="334">
        <v>312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52"/>
      <c r="B26" s="26" t="s">
        <v>64</v>
      </c>
      <c r="C26" s="67"/>
      <c r="D26" s="67"/>
      <c r="E26" s="355"/>
      <c r="F26" s="357"/>
      <c r="G26" s="335"/>
      <c r="H26" s="333"/>
      <c r="I26" s="335"/>
      <c r="J26" s="333"/>
      <c r="K26" s="335"/>
      <c r="L26" s="333"/>
      <c r="M26" s="335"/>
      <c r="N26" s="333"/>
      <c r="O26" s="335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53"/>
      <c r="B27" s="59" t="s">
        <v>202</v>
      </c>
      <c r="C27" s="37"/>
      <c r="D27" s="37"/>
      <c r="E27" s="106" t="s">
        <v>203</v>
      </c>
      <c r="F27" s="162">
        <f t="shared" ref="F27" si="5">F24+F25</f>
        <v>-490</v>
      </c>
      <c r="G27" s="150">
        <f t="shared" ref="G27:O27" si="6">G24+G25</f>
        <v>0</v>
      </c>
      <c r="H27" s="162">
        <f t="shared" si="6"/>
        <v>0</v>
      </c>
      <c r="I27" s="150">
        <f t="shared" si="6"/>
        <v>0</v>
      </c>
      <c r="J27" s="162">
        <f t="shared" si="6"/>
        <v>0</v>
      </c>
      <c r="K27" s="150">
        <f t="shared" si="6"/>
        <v>0</v>
      </c>
      <c r="L27" s="162">
        <f t="shared" si="6"/>
        <v>0</v>
      </c>
      <c r="M27" s="150">
        <f t="shared" si="6"/>
        <v>0</v>
      </c>
      <c r="N27" s="162">
        <f t="shared" si="6"/>
        <v>0</v>
      </c>
      <c r="O27" s="150">
        <f t="shared" si="6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39" t="s">
        <v>65</v>
      </c>
      <c r="B30" s="340"/>
      <c r="C30" s="340"/>
      <c r="D30" s="340"/>
      <c r="E30" s="341"/>
      <c r="F30" s="330" t="s">
        <v>292</v>
      </c>
      <c r="G30" s="331"/>
      <c r="H30" s="330" t="s">
        <v>293</v>
      </c>
      <c r="I30" s="331"/>
      <c r="J30" s="330" t="s">
        <v>294</v>
      </c>
      <c r="K30" s="331"/>
      <c r="L30" s="330"/>
      <c r="M30" s="331"/>
      <c r="N30" s="330"/>
      <c r="O30" s="331"/>
      <c r="P30" s="147"/>
      <c r="Q30" s="72"/>
      <c r="R30" s="147"/>
      <c r="S30" s="72"/>
      <c r="T30" s="147"/>
      <c r="U30" s="72"/>
      <c r="V30" s="147"/>
      <c r="W30" s="72"/>
      <c r="X30" s="147"/>
      <c r="Y30" s="72"/>
    </row>
    <row r="31" spans="1:25" ht="15.95" customHeight="1">
      <c r="A31" s="342"/>
      <c r="B31" s="343"/>
      <c r="C31" s="343"/>
      <c r="D31" s="343"/>
      <c r="E31" s="344"/>
      <c r="F31" s="175" t="s">
        <v>284</v>
      </c>
      <c r="G31" s="51" t="s">
        <v>1</v>
      </c>
      <c r="H31" s="175" t="s">
        <v>284</v>
      </c>
      <c r="I31" s="51" t="s">
        <v>1</v>
      </c>
      <c r="J31" s="175" t="s">
        <v>284</v>
      </c>
      <c r="K31" s="51" t="s">
        <v>1</v>
      </c>
      <c r="L31" s="175" t="s">
        <v>284</v>
      </c>
      <c r="M31" s="51" t="s">
        <v>1</v>
      </c>
      <c r="N31" s="175" t="s">
        <v>284</v>
      </c>
      <c r="O31" s="233" t="s">
        <v>1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351" t="s">
        <v>86</v>
      </c>
      <c r="B32" s="47" t="s">
        <v>46</v>
      </c>
      <c r="C32" s="48"/>
      <c r="D32" s="48"/>
      <c r="E32" s="16" t="s">
        <v>37</v>
      </c>
      <c r="F32" s="113">
        <v>282</v>
      </c>
      <c r="G32" s="116">
        <v>205</v>
      </c>
      <c r="H32" s="134">
        <v>41</v>
      </c>
      <c r="I32" s="135">
        <v>12</v>
      </c>
      <c r="J32" s="113">
        <v>134</v>
      </c>
      <c r="K32" s="113">
        <v>186</v>
      </c>
      <c r="L32" s="134"/>
      <c r="M32" s="135"/>
      <c r="N32" s="113"/>
      <c r="O32" s="113"/>
      <c r="P32" s="135"/>
      <c r="Q32" s="135"/>
      <c r="R32" s="135"/>
      <c r="S32" s="135"/>
      <c r="T32" s="146"/>
      <c r="U32" s="146"/>
      <c r="V32" s="135"/>
      <c r="W32" s="135"/>
      <c r="X32" s="146"/>
      <c r="Y32" s="146"/>
    </row>
    <row r="33" spans="1:25" ht="15.95" customHeight="1">
      <c r="A33" s="358"/>
      <c r="B33" s="14"/>
      <c r="C33" s="50" t="s">
        <v>66</v>
      </c>
      <c r="D33" s="68"/>
      <c r="E33" s="108"/>
      <c r="F33" s="301">
        <v>33</v>
      </c>
      <c r="G33" s="130">
        <v>31</v>
      </c>
      <c r="H33" s="301">
        <v>35</v>
      </c>
      <c r="I33" s="128">
        <v>5</v>
      </c>
      <c r="J33" s="301">
        <v>122</v>
      </c>
      <c r="K33" s="301">
        <v>130</v>
      </c>
      <c r="L33" s="127"/>
      <c r="M33" s="128"/>
      <c r="N33" s="127"/>
      <c r="O33" s="297"/>
      <c r="P33" s="135"/>
      <c r="Q33" s="135"/>
      <c r="R33" s="135"/>
      <c r="S33" s="135"/>
      <c r="T33" s="146"/>
      <c r="U33" s="146"/>
      <c r="V33" s="135"/>
      <c r="W33" s="135"/>
      <c r="X33" s="146"/>
      <c r="Y33" s="146"/>
    </row>
    <row r="34" spans="1:25" ht="15.95" customHeight="1">
      <c r="A34" s="358"/>
      <c r="B34" s="14"/>
      <c r="C34" s="12"/>
      <c r="D34" s="61" t="s">
        <v>67</v>
      </c>
      <c r="E34" s="102"/>
      <c r="F34" s="117">
        <v>33</v>
      </c>
      <c r="G34" s="120">
        <v>31</v>
      </c>
      <c r="H34" s="117"/>
      <c r="I34" s="118"/>
      <c r="J34" s="117">
        <v>122</v>
      </c>
      <c r="K34" s="117">
        <v>130</v>
      </c>
      <c r="L34" s="117"/>
      <c r="M34" s="118"/>
      <c r="N34" s="117"/>
      <c r="O34" s="117"/>
      <c r="P34" s="135"/>
      <c r="Q34" s="135"/>
      <c r="R34" s="135"/>
      <c r="S34" s="135"/>
      <c r="T34" s="146"/>
      <c r="U34" s="146"/>
      <c r="V34" s="135"/>
      <c r="W34" s="135"/>
      <c r="X34" s="146"/>
      <c r="Y34" s="146"/>
    </row>
    <row r="35" spans="1:25" ht="15.95" customHeight="1">
      <c r="A35" s="358"/>
      <c r="B35" s="11"/>
      <c r="C35" s="31" t="s">
        <v>68</v>
      </c>
      <c r="D35" s="67"/>
      <c r="E35" s="109"/>
      <c r="F35" s="143">
        <v>250</v>
      </c>
      <c r="G35" s="144">
        <v>174</v>
      </c>
      <c r="H35" s="123">
        <v>6</v>
      </c>
      <c r="I35" s="124">
        <v>7</v>
      </c>
      <c r="J35" s="123">
        <v>12</v>
      </c>
      <c r="K35" s="302">
        <v>56</v>
      </c>
      <c r="L35" s="123"/>
      <c r="M35" s="124"/>
      <c r="N35" s="123"/>
      <c r="O35" s="302"/>
      <c r="P35" s="135"/>
      <c r="Q35" s="135"/>
      <c r="R35" s="135"/>
      <c r="S35" s="135"/>
      <c r="T35" s="146"/>
      <c r="U35" s="146"/>
      <c r="V35" s="135"/>
      <c r="W35" s="135"/>
      <c r="X35" s="146"/>
      <c r="Y35" s="146"/>
    </row>
    <row r="36" spans="1:25" ht="15.95" customHeight="1">
      <c r="A36" s="358"/>
      <c r="B36" s="66" t="s">
        <v>49</v>
      </c>
      <c r="C36" s="69"/>
      <c r="D36" s="69"/>
      <c r="E36" s="16" t="s">
        <v>38</v>
      </c>
      <c r="F36" s="134">
        <v>173</v>
      </c>
      <c r="G36" s="137">
        <v>163</v>
      </c>
      <c r="H36" s="134">
        <v>7</v>
      </c>
      <c r="I36" s="135">
        <v>7</v>
      </c>
      <c r="J36" s="134">
        <v>166</v>
      </c>
      <c r="K36" s="134">
        <v>165</v>
      </c>
      <c r="L36" s="134"/>
      <c r="M36" s="135"/>
      <c r="N36" s="134"/>
      <c r="O36" s="134"/>
      <c r="P36" s="135"/>
      <c r="Q36" s="135"/>
      <c r="R36" s="135"/>
      <c r="S36" s="135"/>
      <c r="T36" s="135"/>
      <c r="U36" s="135"/>
      <c r="V36" s="135"/>
      <c r="W36" s="135"/>
      <c r="X36" s="146"/>
      <c r="Y36" s="146"/>
    </row>
    <row r="37" spans="1:25" ht="15.95" customHeight="1">
      <c r="A37" s="358"/>
      <c r="B37" s="14"/>
      <c r="C37" s="61" t="s">
        <v>69</v>
      </c>
      <c r="D37" s="53"/>
      <c r="E37" s="102"/>
      <c r="F37" s="117">
        <v>153</v>
      </c>
      <c r="G37" s="120">
        <v>137</v>
      </c>
      <c r="H37" s="117">
        <v>1</v>
      </c>
      <c r="I37" s="118">
        <v>1</v>
      </c>
      <c r="J37" s="117">
        <v>163</v>
      </c>
      <c r="K37" s="117">
        <v>164</v>
      </c>
      <c r="L37" s="117"/>
      <c r="M37" s="118"/>
      <c r="N37" s="117"/>
      <c r="O37" s="117"/>
      <c r="P37" s="135"/>
      <c r="Q37" s="135"/>
      <c r="R37" s="135"/>
      <c r="S37" s="135"/>
      <c r="T37" s="135"/>
      <c r="U37" s="135"/>
      <c r="V37" s="135"/>
      <c r="W37" s="135"/>
      <c r="X37" s="146"/>
      <c r="Y37" s="146"/>
    </row>
    <row r="38" spans="1:25" ht="15.95" customHeight="1">
      <c r="A38" s="358"/>
      <c r="B38" s="11"/>
      <c r="C38" s="61" t="s">
        <v>70</v>
      </c>
      <c r="D38" s="53"/>
      <c r="E38" s="102"/>
      <c r="F38" s="117">
        <v>20</v>
      </c>
      <c r="G38" s="144">
        <v>26</v>
      </c>
      <c r="H38" s="117">
        <v>6</v>
      </c>
      <c r="I38" s="118">
        <v>6</v>
      </c>
      <c r="J38" s="117">
        <v>3</v>
      </c>
      <c r="K38" s="117">
        <v>1</v>
      </c>
      <c r="L38" s="117"/>
      <c r="M38" s="118"/>
      <c r="N38" s="117"/>
      <c r="O38" s="117"/>
      <c r="P38" s="135"/>
      <c r="Q38" s="135"/>
      <c r="R38" s="146"/>
      <c r="S38" s="146"/>
      <c r="T38" s="135"/>
      <c r="U38" s="135"/>
      <c r="V38" s="135"/>
      <c r="W38" s="135"/>
      <c r="X38" s="146"/>
      <c r="Y38" s="146"/>
    </row>
    <row r="39" spans="1:25" ht="15.95" customHeight="1">
      <c r="A39" s="359"/>
      <c r="B39" s="6" t="s">
        <v>71</v>
      </c>
      <c r="C39" s="7"/>
      <c r="D39" s="7"/>
      <c r="E39" s="110" t="s">
        <v>205</v>
      </c>
      <c r="F39" s="162">
        <f t="shared" ref="F39:K39" si="7">F32-F36</f>
        <v>109</v>
      </c>
      <c r="G39" s="150">
        <f t="shared" si="7"/>
        <v>42</v>
      </c>
      <c r="H39" s="162">
        <f t="shared" si="7"/>
        <v>34</v>
      </c>
      <c r="I39" s="150">
        <f t="shared" si="7"/>
        <v>5</v>
      </c>
      <c r="J39" s="162">
        <f t="shared" si="7"/>
        <v>-32</v>
      </c>
      <c r="K39" s="162">
        <f t="shared" si="7"/>
        <v>21</v>
      </c>
      <c r="L39" s="162">
        <f t="shared" ref="L39:O39" si="8">L32-L36</f>
        <v>0</v>
      </c>
      <c r="M39" s="150">
        <f t="shared" si="8"/>
        <v>0</v>
      </c>
      <c r="N39" s="162">
        <f t="shared" si="8"/>
        <v>0</v>
      </c>
      <c r="O39" s="162">
        <f t="shared" si="8"/>
        <v>0</v>
      </c>
      <c r="P39" s="135"/>
      <c r="Q39" s="135"/>
      <c r="R39" s="135"/>
      <c r="S39" s="135"/>
      <c r="T39" s="135"/>
      <c r="U39" s="135"/>
      <c r="V39" s="135"/>
      <c r="W39" s="135"/>
      <c r="X39" s="146"/>
      <c r="Y39" s="146"/>
    </row>
    <row r="40" spans="1:25" ht="15.95" customHeight="1">
      <c r="A40" s="351" t="s">
        <v>87</v>
      </c>
      <c r="B40" s="66" t="s">
        <v>72</v>
      </c>
      <c r="C40" s="69"/>
      <c r="D40" s="69"/>
      <c r="E40" s="16" t="s">
        <v>40</v>
      </c>
      <c r="F40" s="134"/>
      <c r="G40" s="137">
        <v>39</v>
      </c>
      <c r="H40" s="134">
        <v>54</v>
      </c>
      <c r="I40" s="135">
        <v>118</v>
      </c>
      <c r="J40" s="134"/>
      <c r="K40" s="134">
        <v>78</v>
      </c>
      <c r="L40" s="134"/>
      <c r="M40" s="135"/>
      <c r="N40" s="134"/>
      <c r="O40" s="134"/>
      <c r="P40" s="135"/>
      <c r="Q40" s="135"/>
      <c r="R40" s="135"/>
      <c r="S40" s="135"/>
      <c r="T40" s="146"/>
      <c r="U40" s="146"/>
      <c r="V40" s="146"/>
      <c r="W40" s="146"/>
      <c r="X40" s="135"/>
      <c r="Y40" s="135"/>
    </row>
    <row r="41" spans="1:25" ht="15.95" customHeight="1">
      <c r="A41" s="360"/>
      <c r="B41" s="11"/>
      <c r="C41" s="61" t="s">
        <v>73</v>
      </c>
      <c r="D41" s="53"/>
      <c r="E41" s="102"/>
      <c r="F41" s="117"/>
      <c r="G41" s="120">
        <v>38</v>
      </c>
      <c r="H41" s="117"/>
      <c r="I41" s="118"/>
      <c r="J41" s="117"/>
      <c r="K41" s="117">
        <v>78</v>
      </c>
      <c r="L41" s="117"/>
      <c r="M41" s="118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35"/>
      <c r="Y41" s="135"/>
    </row>
    <row r="42" spans="1:25" ht="15.95" customHeight="1">
      <c r="A42" s="360"/>
      <c r="B42" s="66" t="s">
        <v>60</v>
      </c>
      <c r="C42" s="69"/>
      <c r="D42" s="69"/>
      <c r="E42" s="16" t="s">
        <v>41</v>
      </c>
      <c r="F42" s="134">
        <v>85</v>
      </c>
      <c r="G42" s="137">
        <v>82</v>
      </c>
      <c r="H42" s="134">
        <v>89</v>
      </c>
      <c r="I42" s="135">
        <v>123</v>
      </c>
      <c r="J42" s="134">
        <v>2</v>
      </c>
      <c r="K42" s="134">
        <v>78</v>
      </c>
      <c r="L42" s="134"/>
      <c r="M42" s="135"/>
      <c r="N42" s="134"/>
      <c r="O42" s="134"/>
      <c r="P42" s="135"/>
      <c r="Q42" s="135"/>
      <c r="R42" s="135"/>
      <c r="S42" s="135"/>
      <c r="T42" s="146"/>
      <c r="U42" s="146"/>
      <c r="V42" s="135"/>
      <c r="W42" s="135"/>
      <c r="X42" s="135"/>
      <c r="Y42" s="135"/>
    </row>
    <row r="43" spans="1:25" ht="15.95" customHeight="1">
      <c r="A43" s="360"/>
      <c r="B43" s="11"/>
      <c r="C43" s="61" t="s">
        <v>74</v>
      </c>
      <c r="D43" s="53"/>
      <c r="E43" s="102"/>
      <c r="F43" s="143">
        <v>85</v>
      </c>
      <c r="G43" s="144">
        <v>82</v>
      </c>
      <c r="H43" s="117">
        <v>54</v>
      </c>
      <c r="I43" s="118">
        <v>61</v>
      </c>
      <c r="J43" s="117"/>
      <c r="K43" s="302">
        <v>0</v>
      </c>
      <c r="L43" s="117"/>
      <c r="M43" s="118"/>
      <c r="N43" s="117"/>
      <c r="O43" s="302"/>
      <c r="P43" s="135"/>
      <c r="Q43" s="135"/>
      <c r="R43" s="146"/>
      <c r="S43" s="135"/>
      <c r="T43" s="146"/>
      <c r="U43" s="146"/>
      <c r="V43" s="135"/>
      <c r="W43" s="135"/>
      <c r="X43" s="146"/>
      <c r="Y43" s="146"/>
    </row>
    <row r="44" spans="1:25" ht="15.95" customHeight="1">
      <c r="A44" s="361"/>
      <c r="B44" s="59" t="s">
        <v>71</v>
      </c>
      <c r="C44" s="37"/>
      <c r="D44" s="37"/>
      <c r="E44" s="110" t="s">
        <v>206</v>
      </c>
      <c r="F44" s="159">
        <f t="shared" ref="F44:K44" si="9">F40-F42</f>
        <v>-85</v>
      </c>
      <c r="G44" s="163">
        <f t="shared" si="9"/>
        <v>-43</v>
      </c>
      <c r="H44" s="159">
        <f t="shared" si="9"/>
        <v>-35</v>
      </c>
      <c r="I44" s="163">
        <f t="shared" si="9"/>
        <v>-5</v>
      </c>
      <c r="J44" s="159">
        <f t="shared" si="9"/>
        <v>-2</v>
      </c>
      <c r="K44" s="299">
        <f t="shared" si="9"/>
        <v>0</v>
      </c>
      <c r="L44" s="159">
        <f t="shared" ref="L44:O44" si="10">L40-L42</f>
        <v>0</v>
      </c>
      <c r="M44" s="163">
        <f t="shared" si="10"/>
        <v>0</v>
      </c>
      <c r="N44" s="159">
        <f t="shared" si="10"/>
        <v>0</v>
      </c>
      <c r="O44" s="299">
        <f t="shared" si="10"/>
        <v>0</v>
      </c>
      <c r="P44" s="146"/>
      <c r="Q44" s="146"/>
      <c r="R44" s="135"/>
      <c r="S44" s="135"/>
      <c r="T44" s="146"/>
      <c r="U44" s="146"/>
      <c r="V44" s="135"/>
      <c r="W44" s="135"/>
      <c r="X44" s="135"/>
      <c r="Y44" s="135"/>
    </row>
    <row r="45" spans="1:25" ht="15.95" customHeight="1">
      <c r="A45" s="336" t="s">
        <v>79</v>
      </c>
      <c r="B45" s="20" t="s">
        <v>75</v>
      </c>
      <c r="C45" s="9"/>
      <c r="D45" s="9"/>
      <c r="E45" s="111" t="s">
        <v>207</v>
      </c>
      <c r="F45" s="165">
        <f>F39+F44</f>
        <v>24</v>
      </c>
      <c r="G45" s="151">
        <f t="shared" ref="G45:K45" si="11">G39+G44</f>
        <v>-1</v>
      </c>
      <c r="H45" s="165">
        <f t="shared" si="11"/>
        <v>-1</v>
      </c>
      <c r="I45" s="151">
        <f t="shared" si="11"/>
        <v>0</v>
      </c>
      <c r="J45" s="165">
        <f t="shared" si="11"/>
        <v>-34</v>
      </c>
      <c r="K45" s="165">
        <f t="shared" si="11"/>
        <v>21</v>
      </c>
      <c r="L45" s="165">
        <f t="shared" ref="L45:O45" si="12">L39+L44</f>
        <v>0</v>
      </c>
      <c r="M45" s="151">
        <f t="shared" si="12"/>
        <v>0</v>
      </c>
      <c r="N45" s="165">
        <f t="shared" si="12"/>
        <v>0</v>
      </c>
      <c r="O45" s="165">
        <f t="shared" si="12"/>
        <v>0</v>
      </c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1:25" ht="15.95" customHeight="1">
      <c r="A46" s="337"/>
      <c r="B46" s="52" t="s">
        <v>76</v>
      </c>
      <c r="C46" s="53"/>
      <c r="D46" s="53"/>
      <c r="E46" s="53"/>
      <c r="F46" s="143"/>
      <c r="G46" s="144"/>
      <c r="H46" s="117"/>
      <c r="I46" s="118"/>
      <c r="J46" s="143"/>
      <c r="K46" s="302"/>
      <c r="L46" s="117"/>
      <c r="M46" s="118"/>
      <c r="N46" s="143"/>
      <c r="O46" s="302"/>
      <c r="P46" s="146"/>
      <c r="Q46" s="146"/>
      <c r="R46" s="146"/>
      <c r="S46" s="146"/>
      <c r="T46" s="146"/>
      <c r="U46" s="146"/>
      <c r="V46" s="146"/>
      <c r="W46" s="146"/>
      <c r="X46" s="146"/>
      <c r="Y46" s="146"/>
    </row>
    <row r="47" spans="1:25" ht="15.95" customHeight="1">
      <c r="A47" s="337"/>
      <c r="B47" s="52" t="s">
        <v>77</v>
      </c>
      <c r="C47" s="53"/>
      <c r="D47" s="53"/>
      <c r="E47" s="53"/>
      <c r="F47" s="117">
        <v>30</v>
      </c>
      <c r="G47" s="120">
        <v>6</v>
      </c>
      <c r="H47" s="117"/>
      <c r="I47" s="118">
        <v>1</v>
      </c>
      <c r="J47" s="117"/>
      <c r="K47" s="117">
        <v>34</v>
      </c>
      <c r="L47" s="117"/>
      <c r="M47" s="118"/>
      <c r="N47" s="117"/>
      <c r="O47" s="117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spans="1:25" ht="15.95" customHeight="1">
      <c r="A48" s="338"/>
      <c r="B48" s="59" t="s">
        <v>78</v>
      </c>
      <c r="C48" s="37"/>
      <c r="D48" s="37"/>
      <c r="E48" s="37"/>
      <c r="F48" s="139">
        <v>6</v>
      </c>
      <c r="G48" s="142"/>
      <c r="H48" s="139"/>
      <c r="I48" s="140">
        <v>1</v>
      </c>
      <c r="J48" s="139"/>
      <c r="K48" s="139">
        <v>10</v>
      </c>
      <c r="L48" s="139"/>
      <c r="M48" s="140"/>
      <c r="N48" s="139"/>
      <c r="O48" s="139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C2" sqref="C2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2" t="s">
        <v>0</v>
      </c>
      <c r="B1" s="182"/>
      <c r="C1" s="307" t="s">
        <v>303</v>
      </c>
      <c r="D1" s="236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37"/>
      <c r="B5" s="237" t="s">
        <v>285</v>
      </c>
      <c r="C5" s="237"/>
      <c r="D5" s="237"/>
      <c r="H5" s="46"/>
      <c r="L5" s="46"/>
      <c r="N5" s="46" t="s">
        <v>210</v>
      </c>
    </row>
    <row r="6" spans="1:14" ht="15" customHeight="1">
      <c r="A6" s="238"/>
      <c r="B6" s="239"/>
      <c r="C6" s="239"/>
      <c r="D6" s="239"/>
      <c r="E6" s="365"/>
      <c r="F6" s="366"/>
      <c r="G6" s="365"/>
      <c r="H6" s="366"/>
      <c r="I6" s="240"/>
      <c r="J6" s="241"/>
      <c r="K6" s="365"/>
      <c r="L6" s="366"/>
      <c r="M6" s="365"/>
      <c r="N6" s="366"/>
    </row>
    <row r="7" spans="1:14" ht="15" customHeight="1">
      <c r="A7" s="242"/>
      <c r="B7" s="243"/>
      <c r="C7" s="243"/>
      <c r="D7" s="243"/>
      <c r="E7" s="244" t="s">
        <v>284</v>
      </c>
      <c r="F7" s="35" t="s">
        <v>1</v>
      </c>
      <c r="G7" s="244" t="s">
        <v>284</v>
      </c>
      <c r="H7" s="35" t="s">
        <v>1</v>
      </c>
      <c r="I7" s="244" t="s">
        <v>284</v>
      </c>
      <c r="J7" s="35" t="s">
        <v>1</v>
      </c>
      <c r="K7" s="244" t="s">
        <v>284</v>
      </c>
      <c r="L7" s="35" t="s">
        <v>1</v>
      </c>
      <c r="M7" s="244" t="s">
        <v>284</v>
      </c>
      <c r="N7" s="291" t="s">
        <v>1</v>
      </c>
    </row>
    <row r="8" spans="1:14" ht="18" customHeight="1">
      <c r="A8" s="364" t="s">
        <v>211</v>
      </c>
      <c r="B8" s="245" t="s">
        <v>212</v>
      </c>
      <c r="C8" s="246"/>
      <c r="D8" s="246"/>
      <c r="E8" s="247"/>
      <c r="F8" s="248"/>
      <c r="G8" s="247"/>
      <c r="H8" s="249"/>
      <c r="I8" s="247"/>
      <c r="J8" s="248"/>
      <c r="K8" s="247"/>
      <c r="L8" s="249"/>
      <c r="M8" s="247"/>
      <c r="N8" s="249"/>
    </row>
    <row r="9" spans="1:14" ht="18" customHeight="1">
      <c r="A9" s="311"/>
      <c r="B9" s="364" t="s">
        <v>213</v>
      </c>
      <c r="C9" s="204" t="s">
        <v>214</v>
      </c>
      <c r="D9" s="205"/>
      <c r="E9" s="250"/>
      <c r="F9" s="251"/>
      <c r="G9" s="250"/>
      <c r="H9" s="252"/>
      <c r="I9" s="250"/>
      <c r="J9" s="251"/>
      <c r="K9" s="250"/>
      <c r="L9" s="252"/>
      <c r="M9" s="250"/>
      <c r="N9" s="252"/>
    </row>
    <row r="10" spans="1:14" ht="18" customHeight="1">
      <c r="A10" s="311"/>
      <c r="B10" s="311"/>
      <c r="C10" s="52" t="s">
        <v>215</v>
      </c>
      <c r="D10" s="53"/>
      <c r="E10" s="253"/>
      <c r="F10" s="254"/>
      <c r="G10" s="253"/>
      <c r="H10" s="255"/>
      <c r="I10" s="253"/>
      <c r="J10" s="254"/>
      <c r="K10" s="253"/>
      <c r="L10" s="255"/>
      <c r="M10" s="253"/>
      <c r="N10" s="255"/>
    </row>
    <row r="11" spans="1:14" ht="18" customHeight="1">
      <c r="A11" s="311"/>
      <c r="B11" s="311"/>
      <c r="C11" s="52" t="s">
        <v>216</v>
      </c>
      <c r="D11" s="53"/>
      <c r="E11" s="253"/>
      <c r="F11" s="254"/>
      <c r="G11" s="253"/>
      <c r="H11" s="255"/>
      <c r="I11" s="253"/>
      <c r="J11" s="254"/>
      <c r="K11" s="253"/>
      <c r="L11" s="255"/>
      <c r="M11" s="253"/>
      <c r="N11" s="255"/>
    </row>
    <row r="12" spans="1:14" ht="18" customHeight="1">
      <c r="A12" s="311"/>
      <c r="B12" s="311"/>
      <c r="C12" s="52" t="s">
        <v>217</v>
      </c>
      <c r="D12" s="53"/>
      <c r="E12" s="253"/>
      <c r="F12" s="254"/>
      <c r="G12" s="253"/>
      <c r="H12" s="255"/>
      <c r="I12" s="253"/>
      <c r="J12" s="254"/>
      <c r="K12" s="253"/>
      <c r="L12" s="255"/>
      <c r="M12" s="253"/>
      <c r="N12" s="255"/>
    </row>
    <row r="13" spans="1:14" ht="18" customHeight="1">
      <c r="A13" s="311"/>
      <c r="B13" s="311"/>
      <c r="C13" s="52" t="s">
        <v>218</v>
      </c>
      <c r="D13" s="53"/>
      <c r="E13" s="253"/>
      <c r="F13" s="254"/>
      <c r="G13" s="253"/>
      <c r="H13" s="255"/>
      <c r="I13" s="253"/>
      <c r="J13" s="254"/>
      <c r="K13" s="253"/>
      <c r="L13" s="255"/>
      <c r="M13" s="253"/>
      <c r="N13" s="255"/>
    </row>
    <row r="14" spans="1:14" ht="18" customHeight="1">
      <c r="A14" s="312"/>
      <c r="B14" s="312"/>
      <c r="C14" s="59" t="s">
        <v>79</v>
      </c>
      <c r="D14" s="37"/>
      <c r="E14" s="256"/>
      <c r="F14" s="257"/>
      <c r="G14" s="256"/>
      <c r="H14" s="258"/>
      <c r="I14" s="256"/>
      <c r="J14" s="257"/>
      <c r="K14" s="256"/>
      <c r="L14" s="258"/>
      <c r="M14" s="256"/>
      <c r="N14" s="258"/>
    </row>
    <row r="15" spans="1:14" ht="18" customHeight="1">
      <c r="A15" s="310" t="s">
        <v>219</v>
      </c>
      <c r="B15" s="364" t="s">
        <v>220</v>
      </c>
      <c r="C15" s="204" t="s">
        <v>221</v>
      </c>
      <c r="D15" s="205"/>
      <c r="E15" s="259"/>
      <c r="F15" s="260"/>
      <c r="G15" s="259"/>
      <c r="H15" s="151"/>
      <c r="I15" s="259"/>
      <c r="J15" s="260"/>
      <c r="K15" s="259"/>
      <c r="L15" s="151"/>
      <c r="M15" s="259"/>
      <c r="N15" s="151"/>
    </row>
    <row r="16" spans="1:14" ht="18" customHeight="1">
      <c r="A16" s="311"/>
      <c r="B16" s="311"/>
      <c r="C16" s="52" t="s">
        <v>222</v>
      </c>
      <c r="D16" s="53"/>
      <c r="E16" s="117"/>
      <c r="F16" s="119"/>
      <c r="G16" s="117"/>
      <c r="H16" s="149"/>
      <c r="I16" s="117"/>
      <c r="J16" s="119"/>
      <c r="K16" s="117"/>
      <c r="L16" s="149"/>
      <c r="M16" s="117"/>
      <c r="N16" s="149"/>
    </row>
    <row r="17" spans="1:15" ht="18" customHeight="1">
      <c r="A17" s="311"/>
      <c r="B17" s="311"/>
      <c r="C17" s="52" t="s">
        <v>223</v>
      </c>
      <c r="D17" s="53"/>
      <c r="E17" s="117"/>
      <c r="F17" s="119"/>
      <c r="G17" s="117"/>
      <c r="H17" s="149"/>
      <c r="I17" s="117"/>
      <c r="J17" s="119"/>
      <c r="K17" s="117"/>
      <c r="L17" s="149"/>
      <c r="M17" s="117"/>
      <c r="N17" s="149"/>
    </row>
    <row r="18" spans="1:15" ht="18" customHeight="1">
      <c r="A18" s="311"/>
      <c r="B18" s="312"/>
      <c r="C18" s="59" t="s">
        <v>224</v>
      </c>
      <c r="D18" s="37"/>
      <c r="E18" s="162"/>
      <c r="F18" s="261"/>
      <c r="G18" s="162"/>
      <c r="H18" s="261"/>
      <c r="I18" s="162"/>
      <c r="J18" s="261"/>
      <c r="K18" s="162"/>
      <c r="L18" s="261"/>
      <c r="M18" s="162"/>
      <c r="N18" s="261"/>
    </row>
    <row r="19" spans="1:15" ht="18" customHeight="1">
      <c r="A19" s="311"/>
      <c r="B19" s="364" t="s">
        <v>225</v>
      </c>
      <c r="C19" s="204" t="s">
        <v>226</v>
      </c>
      <c r="D19" s="205"/>
      <c r="E19" s="165"/>
      <c r="F19" s="151"/>
      <c r="G19" s="165"/>
      <c r="H19" s="151"/>
      <c r="I19" s="165"/>
      <c r="J19" s="151"/>
      <c r="K19" s="165"/>
      <c r="L19" s="151"/>
      <c r="M19" s="165"/>
      <c r="N19" s="151"/>
    </row>
    <row r="20" spans="1:15" ht="18" customHeight="1">
      <c r="A20" s="311"/>
      <c r="B20" s="311"/>
      <c r="C20" s="52" t="s">
        <v>227</v>
      </c>
      <c r="D20" s="53"/>
      <c r="E20" s="158"/>
      <c r="F20" s="149"/>
      <c r="G20" s="158"/>
      <c r="H20" s="149"/>
      <c r="I20" s="158"/>
      <c r="J20" s="149"/>
      <c r="K20" s="158"/>
      <c r="L20" s="149"/>
      <c r="M20" s="158"/>
      <c r="N20" s="149"/>
    </row>
    <row r="21" spans="1:15" s="266" customFormat="1" ht="18" customHeight="1">
      <c r="A21" s="311"/>
      <c r="B21" s="311"/>
      <c r="C21" s="262" t="s">
        <v>228</v>
      </c>
      <c r="D21" s="263"/>
      <c r="E21" s="264"/>
      <c r="F21" s="265"/>
      <c r="G21" s="264"/>
      <c r="H21" s="265"/>
      <c r="I21" s="264"/>
      <c r="J21" s="265"/>
      <c r="K21" s="264"/>
      <c r="L21" s="265"/>
      <c r="M21" s="264"/>
      <c r="N21" s="265"/>
    </row>
    <row r="22" spans="1:15" ht="18" customHeight="1">
      <c r="A22" s="311"/>
      <c r="B22" s="312"/>
      <c r="C22" s="6" t="s">
        <v>229</v>
      </c>
      <c r="D22" s="7"/>
      <c r="E22" s="162"/>
      <c r="F22" s="150"/>
      <c r="G22" s="162"/>
      <c r="H22" s="150"/>
      <c r="I22" s="162"/>
      <c r="J22" s="150"/>
      <c r="K22" s="162"/>
      <c r="L22" s="150"/>
      <c r="M22" s="162"/>
      <c r="N22" s="150"/>
    </row>
    <row r="23" spans="1:15" ht="18" customHeight="1">
      <c r="A23" s="311"/>
      <c r="B23" s="364" t="s">
        <v>230</v>
      </c>
      <c r="C23" s="204" t="s">
        <v>231</v>
      </c>
      <c r="D23" s="205"/>
      <c r="E23" s="165"/>
      <c r="F23" s="151"/>
      <c r="G23" s="165"/>
      <c r="H23" s="151"/>
      <c r="I23" s="165"/>
      <c r="J23" s="151"/>
      <c r="K23" s="165"/>
      <c r="L23" s="151"/>
      <c r="M23" s="165"/>
      <c r="N23" s="151"/>
    </row>
    <row r="24" spans="1:15" ht="18" customHeight="1">
      <c r="A24" s="311"/>
      <c r="B24" s="311"/>
      <c r="C24" s="52" t="s">
        <v>232</v>
      </c>
      <c r="D24" s="53"/>
      <c r="E24" s="158"/>
      <c r="F24" s="149"/>
      <c r="G24" s="158"/>
      <c r="H24" s="149"/>
      <c r="I24" s="158"/>
      <c r="J24" s="149"/>
      <c r="K24" s="158"/>
      <c r="L24" s="149"/>
      <c r="M24" s="158"/>
      <c r="N24" s="149"/>
    </row>
    <row r="25" spans="1:15" ht="18" customHeight="1">
      <c r="A25" s="311"/>
      <c r="B25" s="311"/>
      <c r="C25" s="52" t="s">
        <v>233</v>
      </c>
      <c r="D25" s="53"/>
      <c r="E25" s="158"/>
      <c r="F25" s="149"/>
      <c r="G25" s="158"/>
      <c r="H25" s="149"/>
      <c r="I25" s="158"/>
      <c r="J25" s="149"/>
      <c r="K25" s="158"/>
      <c r="L25" s="149"/>
      <c r="M25" s="158"/>
      <c r="N25" s="149"/>
    </row>
    <row r="26" spans="1:15" ht="18" customHeight="1">
      <c r="A26" s="311"/>
      <c r="B26" s="312"/>
      <c r="C26" s="57" t="s">
        <v>234</v>
      </c>
      <c r="D26" s="58"/>
      <c r="E26" s="267"/>
      <c r="F26" s="150"/>
      <c r="G26" s="267"/>
      <c r="H26" s="150"/>
      <c r="I26" s="141"/>
      <c r="J26" s="150"/>
      <c r="K26" s="267"/>
      <c r="L26" s="150"/>
      <c r="M26" s="267"/>
      <c r="N26" s="150"/>
    </row>
    <row r="27" spans="1:15" ht="18" customHeight="1">
      <c r="A27" s="312"/>
      <c r="B27" s="59" t="s">
        <v>235</v>
      </c>
      <c r="C27" s="37"/>
      <c r="D27" s="37"/>
      <c r="E27" s="268"/>
      <c r="F27" s="150"/>
      <c r="G27" s="162"/>
      <c r="H27" s="150"/>
      <c r="I27" s="268"/>
      <c r="J27" s="150"/>
      <c r="K27" s="162"/>
      <c r="L27" s="150"/>
      <c r="M27" s="162"/>
      <c r="N27" s="150"/>
    </row>
    <row r="28" spans="1:15" ht="18" customHeight="1">
      <c r="A28" s="364" t="s">
        <v>236</v>
      </c>
      <c r="B28" s="364" t="s">
        <v>237</v>
      </c>
      <c r="C28" s="204" t="s">
        <v>238</v>
      </c>
      <c r="D28" s="269" t="s">
        <v>37</v>
      </c>
      <c r="E28" s="165"/>
      <c r="F28" s="151"/>
      <c r="G28" s="165"/>
      <c r="H28" s="151"/>
      <c r="I28" s="165"/>
      <c r="J28" s="151"/>
      <c r="K28" s="165"/>
      <c r="L28" s="151"/>
      <c r="M28" s="165"/>
      <c r="N28" s="151"/>
    </row>
    <row r="29" spans="1:15" ht="18" customHeight="1">
      <c r="A29" s="311"/>
      <c r="B29" s="311"/>
      <c r="C29" s="52" t="s">
        <v>239</v>
      </c>
      <c r="D29" s="270" t="s">
        <v>38</v>
      </c>
      <c r="E29" s="158"/>
      <c r="F29" s="149"/>
      <c r="G29" s="158"/>
      <c r="H29" s="149"/>
      <c r="I29" s="158"/>
      <c r="J29" s="149"/>
      <c r="K29" s="158"/>
      <c r="L29" s="149"/>
      <c r="M29" s="158"/>
      <c r="N29" s="149"/>
    </row>
    <row r="30" spans="1:15" ht="18" customHeight="1">
      <c r="A30" s="311"/>
      <c r="B30" s="311"/>
      <c r="C30" s="52" t="s">
        <v>240</v>
      </c>
      <c r="D30" s="270" t="s">
        <v>241</v>
      </c>
      <c r="E30" s="158"/>
      <c r="F30" s="149"/>
      <c r="G30" s="117"/>
      <c r="H30" s="149"/>
      <c r="I30" s="158"/>
      <c r="J30" s="149"/>
      <c r="K30" s="158"/>
      <c r="L30" s="149"/>
      <c r="M30" s="158"/>
      <c r="N30" s="149"/>
    </row>
    <row r="31" spans="1:15" ht="18" customHeight="1">
      <c r="A31" s="311"/>
      <c r="B31" s="311"/>
      <c r="C31" s="6" t="s">
        <v>242</v>
      </c>
      <c r="D31" s="271" t="s">
        <v>243</v>
      </c>
      <c r="E31" s="162">
        <f t="shared" ref="E31:N31" si="0">E28-E29-E30</f>
        <v>0</v>
      </c>
      <c r="F31" s="261">
        <f t="shared" si="0"/>
        <v>0</v>
      </c>
      <c r="G31" s="162">
        <f t="shared" si="0"/>
        <v>0</v>
      </c>
      <c r="H31" s="261">
        <f t="shared" si="0"/>
        <v>0</v>
      </c>
      <c r="I31" s="162">
        <f t="shared" si="0"/>
        <v>0</v>
      </c>
      <c r="J31" s="272">
        <f t="shared" si="0"/>
        <v>0</v>
      </c>
      <c r="K31" s="162">
        <f t="shared" si="0"/>
        <v>0</v>
      </c>
      <c r="L31" s="272">
        <f t="shared" si="0"/>
        <v>0</v>
      </c>
      <c r="M31" s="162">
        <f t="shared" si="0"/>
        <v>0</v>
      </c>
      <c r="N31" s="261">
        <f t="shared" si="0"/>
        <v>0</v>
      </c>
      <c r="O31" s="8"/>
    </row>
    <row r="32" spans="1:15" ht="18" customHeight="1">
      <c r="A32" s="311"/>
      <c r="B32" s="311"/>
      <c r="C32" s="204" t="s">
        <v>244</v>
      </c>
      <c r="D32" s="269" t="s">
        <v>245</v>
      </c>
      <c r="E32" s="165"/>
      <c r="F32" s="151"/>
      <c r="G32" s="165"/>
      <c r="H32" s="151"/>
      <c r="I32" s="165"/>
      <c r="J32" s="151"/>
      <c r="K32" s="165"/>
      <c r="L32" s="151"/>
      <c r="M32" s="165"/>
      <c r="N32" s="151"/>
    </row>
    <row r="33" spans="1:14" ht="18" customHeight="1">
      <c r="A33" s="311"/>
      <c r="B33" s="311"/>
      <c r="C33" s="52" t="s">
        <v>246</v>
      </c>
      <c r="D33" s="270" t="s">
        <v>247</v>
      </c>
      <c r="E33" s="158"/>
      <c r="F33" s="149"/>
      <c r="G33" s="158"/>
      <c r="H33" s="149"/>
      <c r="I33" s="158"/>
      <c r="J33" s="149"/>
      <c r="K33" s="158"/>
      <c r="L33" s="149"/>
      <c r="M33" s="158"/>
      <c r="N33" s="149"/>
    </row>
    <row r="34" spans="1:14" ht="18" customHeight="1">
      <c r="A34" s="311"/>
      <c r="B34" s="312"/>
      <c r="C34" s="6" t="s">
        <v>248</v>
      </c>
      <c r="D34" s="271" t="s">
        <v>249</v>
      </c>
      <c r="E34" s="162">
        <f t="shared" ref="E34:N34" si="1">E31+E32-E33</f>
        <v>0</v>
      </c>
      <c r="F34" s="150">
        <f t="shared" si="1"/>
        <v>0</v>
      </c>
      <c r="G34" s="162">
        <f t="shared" si="1"/>
        <v>0</v>
      </c>
      <c r="H34" s="150">
        <f t="shared" si="1"/>
        <v>0</v>
      </c>
      <c r="I34" s="162">
        <f t="shared" si="1"/>
        <v>0</v>
      </c>
      <c r="J34" s="150">
        <f t="shared" si="1"/>
        <v>0</v>
      </c>
      <c r="K34" s="162">
        <f t="shared" si="1"/>
        <v>0</v>
      </c>
      <c r="L34" s="150">
        <f t="shared" si="1"/>
        <v>0</v>
      </c>
      <c r="M34" s="162">
        <f t="shared" si="1"/>
        <v>0</v>
      </c>
      <c r="N34" s="150">
        <f t="shared" si="1"/>
        <v>0</v>
      </c>
    </row>
    <row r="35" spans="1:14" ht="18" customHeight="1">
      <c r="A35" s="311"/>
      <c r="B35" s="364" t="s">
        <v>250</v>
      </c>
      <c r="C35" s="204" t="s">
        <v>251</v>
      </c>
      <c r="D35" s="269" t="s">
        <v>252</v>
      </c>
      <c r="E35" s="165"/>
      <c r="F35" s="151"/>
      <c r="G35" s="165"/>
      <c r="H35" s="151"/>
      <c r="I35" s="165"/>
      <c r="J35" s="151"/>
      <c r="K35" s="165"/>
      <c r="L35" s="151"/>
      <c r="M35" s="165"/>
      <c r="N35" s="151"/>
    </row>
    <row r="36" spans="1:14" ht="18" customHeight="1">
      <c r="A36" s="311"/>
      <c r="B36" s="311"/>
      <c r="C36" s="52" t="s">
        <v>253</v>
      </c>
      <c r="D36" s="270" t="s">
        <v>254</v>
      </c>
      <c r="E36" s="158"/>
      <c r="F36" s="149"/>
      <c r="G36" s="158"/>
      <c r="H36" s="149"/>
      <c r="I36" s="158"/>
      <c r="J36" s="149"/>
      <c r="K36" s="158"/>
      <c r="L36" s="149"/>
      <c r="M36" s="158"/>
      <c r="N36" s="149"/>
    </row>
    <row r="37" spans="1:14" ht="18" customHeight="1">
      <c r="A37" s="311"/>
      <c r="B37" s="311"/>
      <c r="C37" s="52" t="s">
        <v>255</v>
      </c>
      <c r="D37" s="270" t="s">
        <v>256</v>
      </c>
      <c r="E37" s="158">
        <f t="shared" ref="E37:N37" si="2">E34+E35-E36</f>
        <v>0</v>
      </c>
      <c r="F37" s="149">
        <f t="shared" si="2"/>
        <v>0</v>
      </c>
      <c r="G37" s="158">
        <f t="shared" si="2"/>
        <v>0</v>
      </c>
      <c r="H37" s="149">
        <f t="shared" si="2"/>
        <v>0</v>
      </c>
      <c r="I37" s="158">
        <f t="shared" si="2"/>
        <v>0</v>
      </c>
      <c r="J37" s="149">
        <f t="shared" si="2"/>
        <v>0</v>
      </c>
      <c r="K37" s="158">
        <f t="shared" si="2"/>
        <v>0</v>
      </c>
      <c r="L37" s="149">
        <f t="shared" si="2"/>
        <v>0</v>
      </c>
      <c r="M37" s="158">
        <f t="shared" si="2"/>
        <v>0</v>
      </c>
      <c r="N37" s="149">
        <f t="shared" si="2"/>
        <v>0</v>
      </c>
    </row>
    <row r="38" spans="1:14" ht="18" customHeight="1">
      <c r="A38" s="311"/>
      <c r="B38" s="311"/>
      <c r="C38" s="52" t="s">
        <v>257</v>
      </c>
      <c r="D38" s="270" t="s">
        <v>258</v>
      </c>
      <c r="E38" s="158"/>
      <c r="F38" s="149"/>
      <c r="G38" s="158"/>
      <c r="H38" s="149"/>
      <c r="I38" s="158"/>
      <c r="J38" s="149"/>
      <c r="K38" s="158"/>
      <c r="L38" s="149"/>
      <c r="M38" s="158"/>
      <c r="N38" s="149"/>
    </row>
    <row r="39" spans="1:14" ht="18" customHeight="1">
      <c r="A39" s="311"/>
      <c r="B39" s="311"/>
      <c r="C39" s="52" t="s">
        <v>259</v>
      </c>
      <c r="D39" s="270" t="s">
        <v>260</v>
      </c>
      <c r="E39" s="158"/>
      <c r="F39" s="149"/>
      <c r="G39" s="158"/>
      <c r="H39" s="149"/>
      <c r="I39" s="158"/>
      <c r="J39" s="149"/>
      <c r="K39" s="158"/>
      <c r="L39" s="149"/>
      <c r="M39" s="158"/>
      <c r="N39" s="149"/>
    </row>
    <row r="40" spans="1:14" ht="18" customHeight="1">
      <c r="A40" s="311"/>
      <c r="B40" s="311"/>
      <c r="C40" s="52" t="s">
        <v>261</v>
      </c>
      <c r="D40" s="270" t="s">
        <v>262</v>
      </c>
      <c r="E40" s="158"/>
      <c r="F40" s="149"/>
      <c r="G40" s="158"/>
      <c r="H40" s="149"/>
      <c r="I40" s="158"/>
      <c r="J40" s="149"/>
      <c r="K40" s="158"/>
      <c r="L40" s="149"/>
      <c r="M40" s="158"/>
      <c r="N40" s="149"/>
    </row>
    <row r="41" spans="1:14" ht="18" customHeight="1">
      <c r="A41" s="311"/>
      <c r="B41" s="311"/>
      <c r="C41" s="215" t="s">
        <v>263</v>
      </c>
      <c r="D41" s="270" t="s">
        <v>264</v>
      </c>
      <c r="E41" s="158">
        <f t="shared" ref="E41:N41" si="3">E34+E35-E36-E40</f>
        <v>0</v>
      </c>
      <c r="F41" s="149">
        <f t="shared" si="3"/>
        <v>0</v>
      </c>
      <c r="G41" s="158">
        <f t="shared" si="3"/>
        <v>0</v>
      </c>
      <c r="H41" s="149">
        <f t="shared" si="3"/>
        <v>0</v>
      </c>
      <c r="I41" s="158">
        <f t="shared" si="3"/>
        <v>0</v>
      </c>
      <c r="J41" s="149">
        <f t="shared" si="3"/>
        <v>0</v>
      </c>
      <c r="K41" s="158">
        <f t="shared" si="3"/>
        <v>0</v>
      </c>
      <c r="L41" s="149">
        <f t="shared" si="3"/>
        <v>0</v>
      </c>
      <c r="M41" s="158">
        <f t="shared" si="3"/>
        <v>0</v>
      </c>
      <c r="N41" s="149">
        <f t="shared" si="3"/>
        <v>0</v>
      </c>
    </row>
    <row r="42" spans="1:14" ht="18" customHeight="1">
      <c r="A42" s="311"/>
      <c r="B42" s="311"/>
      <c r="C42" s="362" t="s">
        <v>265</v>
      </c>
      <c r="D42" s="363"/>
      <c r="E42" s="117">
        <f t="shared" ref="E42:N42" si="4">E37+E38-E39-E40</f>
        <v>0</v>
      </c>
      <c r="F42" s="118">
        <f t="shared" si="4"/>
        <v>0</v>
      </c>
      <c r="G42" s="117">
        <f t="shared" si="4"/>
        <v>0</v>
      </c>
      <c r="H42" s="118">
        <f t="shared" si="4"/>
        <v>0</v>
      </c>
      <c r="I42" s="117">
        <f t="shared" si="4"/>
        <v>0</v>
      </c>
      <c r="J42" s="118">
        <f t="shared" si="4"/>
        <v>0</v>
      </c>
      <c r="K42" s="117">
        <f t="shared" si="4"/>
        <v>0</v>
      </c>
      <c r="L42" s="118">
        <f t="shared" si="4"/>
        <v>0</v>
      </c>
      <c r="M42" s="117">
        <f t="shared" si="4"/>
        <v>0</v>
      </c>
      <c r="N42" s="149">
        <f t="shared" si="4"/>
        <v>0</v>
      </c>
    </row>
    <row r="43" spans="1:14" ht="18" customHeight="1">
      <c r="A43" s="311"/>
      <c r="B43" s="311"/>
      <c r="C43" s="52" t="s">
        <v>266</v>
      </c>
      <c r="D43" s="270" t="s">
        <v>267</v>
      </c>
      <c r="E43" s="158"/>
      <c r="F43" s="149"/>
      <c r="G43" s="158"/>
      <c r="H43" s="149"/>
      <c r="I43" s="158"/>
      <c r="J43" s="149"/>
      <c r="K43" s="158"/>
      <c r="L43" s="149"/>
      <c r="M43" s="158"/>
      <c r="N43" s="149"/>
    </row>
    <row r="44" spans="1:14" ht="18" customHeight="1">
      <c r="A44" s="312"/>
      <c r="B44" s="312"/>
      <c r="C44" s="6" t="s">
        <v>268</v>
      </c>
      <c r="D44" s="110" t="s">
        <v>269</v>
      </c>
      <c r="E44" s="162">
        <f t="shared" ref="E44:N44" si="5">E41+E43</f>
        <v>0</v>
      </c>
      <c r="F44" s="150">
        <f t="shared" si="5"/>
        <v>0</v>
      </c>
      <c r="G44" s="162">
        <f t="shared" si="5"/>
        <v>0</v>
      </c>
      <c r="H44" s="150">
        <f t="shared" si="5"/>
        <v>0</v>
      </c>
      <c r="I44" s="162">
        <f t="shared" si="5"/>
        <v>0</v>
      </c>
      <c r="J44" s="150">
        <f t="shared" si="5"/>
        <v>0</v>
      </c>
      <c r="K44" s="162">
        <f t="shared" si="5"/>
        <v>0</v>
      </c>
      <c r="L44" s="150">
        <f t="shared" si="5"/>
        <v>0</v>
      </c>
      <c r="M44" s="162">
        <f t="shared" si="5"/>
        <v>0</v>
      </c>
      <c r="N44" s="150">
        <f t="shared" si="5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73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5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鶴長</cp:lastModifiedBy>
  <cp:lastPrinted>2020-09-28T04:13:58Z</cp:lastPrinted>
  <dcterms:modified xsi:type="dcterms:W3CDTF">2020-09-28T05:12:27Z</dcterms:modified>
</cp:coreProperties>
</file>