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R:\500　歳入系\90 照会・回答\R5年度\01_国・他府県等\20230706_【地方債協会】都道府県及び指定都市の財政状況について（照会）（825〆）\03_回答\"/>
    </mc:Choice>
  </mc:AlternateContent>
  <xr:revisionPtr revIDLastSave="0" documentId="13_ncr:1_{BD02F38F-874C-4E08-9457-4F1CE99DBA35}" xr6:coauthVersionLast="47" xr6:coauthVersionMax="47" xr10:uidLastSave="{00000000-0000-0000-0000-000000000000}"/>
  <bookViews>
    <workbookView xWindow="2355" yWindow="150" windowWidth="25875" windowHeight="15600" tabRatio="663" xr2:uid="{00000000-000D-0000-FFFF-FFFF00000000}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2" l="1"/>
  <c r="N45" i="7"/>
  <c r="M45" i="7"/>
  <c r="F45" i="7"/>
  <c r="O44" i="7"/>
  <c r="O45" i="7" s="1"/>
  <c r="N44" i="7"/>
  <c r="M44" i="7"/>
  <c r="L44" i="7"/>
  <c r="K44" i="7"/>
  <c r="J44" i="7"/>
  <c r="I44" i="7"/>
  <c r="H44" i="7"/>
  <c r="H45" i="7" s="1"/>
  <c r="G44" i="7"/>
  <c r="G45" i="7" s="1"/>
  <c r="F44" i="7"/>
  <c r="O39" i="7"/>
  <c r="N39" i="7"/>
  <c r="M39" i="7"/>
  <c r="L39" i="7"/>
  <c r="L45" i="7" s="1"/>
  <c r="K39" i="7"/>
  <c r="K45" i="7" s="1"/>
  <c r="J39" i="7"/>
  <c r="J45" i="7" s="1"/>
  <c r="I39" i="7"/>
  <c r="I45" i="7" s="1"/>
  <c r="H39" i="7"/>
  <c r="G39" i="7"/>
  <c r="F39" i="7"/>
  <c r="L27" i="7"/>
  <c r="K27" i="7"/>
  <c r="O24" i="7"/>
  <c r="O27" i="7" s="1"/>
  <c r="N24" i="7"/>
  <c r="N27" i="7" s="1"/>
  <c r="M24" i="7"/>
  <c r="M27" i="7" s="1"/>
  <c r="L24" i="7"/>
  <c r="K24" i="7"/>
  <c r="J24" i="7"/>
  <c r="J27" i="7" s="1"/>
  <c r="I24" i="7"/>
  <c r="I27" i="7" s="1"/>
  <c r="H24" i="7"/>
  <c r="H27" i="7" s="1"/>
  <c r="G24" i="7"/>
  <c r="G27" i="7" s="1"/>
  <c r="F24" i="7"/>
  <c r="F27" i="7" s="1"/>
  <c r="O16" i="7"/>
  <c r="N16" i="7"/>
  <c r="M16" i="7"/>
  <c r="L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K11" i="7"/>
  <c r="K16" i="7" s="1"/>
  <c r="M45" i="4"/>
  <c r="L45" i="4"/>
  <c r="O44" i="4"/>
  <c r="O45" i="4" s="1"/>
  <c r="N44" i="4"/>
  <c r="N45" i="4" s="1"/>
  <c r="M44" i="4"/>
  <c r="L44" i="4"/>
  <c r="K44" i="4"/>
  <c r="J44" i="4"/>
  <c r="I44" i="4"/>
  <c r="H44" i="4"/>
  <c r="H45" i="4" s="1"/>
  <c r="G44" i="4"/>
  <c r="G45" i="4" s="1"/>
  <c r="F44" i="4"/>
  <c r="F45" i="4" s="1"/>
  <c r="G42" i="4"/>
  <c r="O39" i="4"/>
  <c r="N39" i="4"/>
  <c r="M39" i="4"/>
  <c r="L39" i="4"/>
  <c r="K39" i="4"/>
  <c r="K45" i="4" s="1"/>
  <c r="J39" i="4"/>
  <c r="J45" i="4" s="1"/>
  <c r="I39" i="4"/>
  <c r="I45" i="4" s="1"/>
  <c r="H39" i="4"/>
  <c r="G39" i="4"/>
  <c r="F39" i="4"/>
  <c r="L27" i="4"/>
  <c r="K27" i="4"/>
  <c r="O24" i="4"/>
  <c r="O27" i="4" s="1"/>
  <c r="N24" i="4"/>
  <c r="N27" i="4" s="1"/>
  <c r="M24" i="4"/>
  <c r="M27" i="4" s="1"/>
  <c r="L24" i="4"/>
  <c r="K24" i="4"/>
  <c r="J24" i="4"/>
  <c r="J27" i="4" s="1"/>
  <c r="I24" i="4"/>
  <c r="I27" i="4" s="1"/>
  <c r="H24" i="4"/>
  <c r="H27" i="4" s="1"/>
  <c r="G24" i="4"/>
  <c r="G27" i="4" s="1"/>
  <c r="F24" i="4"/>
  <c r="F27" i="4" s="1"/>
  <c r="O16" i="4"/>
  <c r="N16" i="4"/>
  <c r="M16" i="4"/>
  <c r="L16" i="4"/>
  <c r="K16" i="4"/>
  <c r="J16" i="4"/>
  <c r="I16" i="4"/>
  <c r="H16" i="4"/>
  <c r="G16" i="4"/>
  <c r="F16" i="4"/>
  <c r="O15" i="4"/>
  <c r="N15" i="4"/>
  <c r="M15" i="4"/>
  <c r="L15" i="4"/>
  <c r="K15" i="4"/>
  <c r="J15" i="4"/>
  <c r="I15" i="4"/>
  <c r="H15" i="4"/>
  <c r="G15" i="4"/>
  <c r="F15" i="4"/>
  <c r="O14" i="4"/>
  <c r="N14" i="4"/>
  <c r="M14" i="4"/>
  <c r="L14" i="4"/>
  <c r="K14" i="4"/>
  <c r="J14" i="4"/>
  <c r="I14" i="4"/>
  <c r="H14" i="4"/>
  <c r="G14" i="4"/>
  <c r="F14" i="4"/>
  <c r="E27" i="8"/>
  <c r="E26" i="8"/>
  <c r="E22" i="8"/>
  <c r="E18" i="8"/>
  <c r="F27" i="5" l="1"/>
  <c r="F32" i="5" l="1"/>
  <c r="F39" i="5"/>
  <c r="F40" i="5"/>
  <c r="F28" i="5"/>
  <c r="F39" i="2"/>
  <c r="F32" i="2"/>
  <c r="F28" i="2"/>
  <c r="G24" i="6" l="1"/>
  <c r="G22" i="6" s="1"/>
  <c r="H22" i="6"/>
  <c r="F22" i="6"/>
  <c r="E22" i="6"/>
  <c r="H20" i="6"/>
  <c r="G20" i="6"/>
  <c r="F20" i="6"/>
  <c r="E20" i="6"/>
  <c r="H19" i="6"/>
  <c r="H23" i="6" s="1"/>
  <c r="G19" i="6"/>
  <c r="G23" i="6" s="1"/>
  <c r="F19" i="6"/>
  <c r="F23" i="6" s="1"/>
  <c r="E19" i="6"/>
  <c r="E23" i="6" s="1"/>
  <c r="H40" i="5"/>
  <c r="H39" i="5" s="1"/>
  <c r="H32" i="5"/>
  <c r="H28" i="5"/>
  <c r="H45" i="5" s="1"/>
  <c r="H27" i="5"/>
  <c r="H32" i="2"/>
  <c r="H39" i="2"/>
  <c r="H40" i="2"/>
  <c r="H28" i="2"/>
  <c r="H21" i="6" l="1"/>
  <c r="E21" i="6"/>
  <c r="F21" i="6"/>
  <c r="G21" i="6"/>
  <c r="E1" i="5" l="1"/>
  <c r="C1" i="6" s="1"/>
  <c r="C1" i="8" s="1"/>
  <c r="I9" i="2"/>
  <c r="F45" i="2"/>
  <c r="G45" i="2" s="1"/>
  <c r="F27" i="2"/>
  <c r="G27" i="2" s="1"/>
  <c r="F45" i="5"/>
  <c r="G44" i="5" s="1"/>
  <c r="G19" i="5"/>
  <c r="H27" i="2"/>
  <c r="H45" i="2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/>
  <c r="G41" i="8" s="1"/>
  <c r="G44" i="8" s="1"/>
  <c r="E31" i="8"/>
  <c r="E34" i="8" s="1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G41" i="5"/>
  <c r="G35" i="5" l="1"/>
  <c r="G40" i="5"/>
  <c r="G38" i="5"/>
  <c r="G34" i="5"/>
  <c r="G30" i="5"/>
  <c r="G39" i="5"/>
  <c r="G37" i="5"/>
  <c r="G28" i="5"/>
  <c r="G42" i="5"/>
  <c r="G33" i="5"/>
  <c r="G29" i="2"/>
  <c r="G41" i="2"/>
  <c r="G14" i="2"/>
  <c r="I45" i="5"/>
  <c r="G45" i="5"/>
  <c r="G29" i="5"/>
  <c r="G28" i="2"/>
  <c r="J37" i="8"/>
  <c r="J42" i="8" s="1"/>
  <c r="G21" i="2"/>
  <c r="G43" i="5"/>
  <c r="G16" i="2"/>
  <c r="G18" i="2"/>
  <c r="G36" i="5"/>
  <c r="G31" i="5"/>
  <c r="G32" i="5"/>
  <c r="G9" i="2"/>
  <c r="G37" i="8"/>
  <c r="G42" i="8" s="1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I23" i="6"/>
  <c r="E41" i="8"/>
  <c r="E44" i="8" s="1"/>
  <c r="E37" i="8"/>
  <c r="E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  <c r="I2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44" authorId="0" shapeId="0" xr:uid="{84C054BE-F96E-4704-A2CF-8B18A78B68EC}">
      <text>
        <r>
          <rPr>
            <sz val="9"/>
            <color indexed="81"/>
            <rFont val="MS P ゴシック"/>
            <family val="3"/>
            <charset val="128"/>
          </rPr>
          <t>端数調整△1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H27" authorId="0" shapeId="0" xr:uid="{16AD9AA1-29A1-42BF-918A-2E29A94DACBB}">
      <text>
        <r>
          <rPr>
            <sz val="9"/>
            <color indexed="81"/>
            <rFont val="MS P ゴシック"/>
            <family val="3"/>
            <charset val="128"/>
          </rPr>
          <t>端数調整+1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K11" authorId="0" shapeId="0" xr:uid="{381141F9-E383-44CA-B398-4BBA7B739E8E}">
      <text>
        <r>
          <rPr>
            <sz val="9"/>
            <color indexed="81"/>
            <rFont val="MS P ゴシック"/>
            <family val="3"/>
            <charset val="128"/>
          </rPr>
          <t>端数調整△1</t>
        </r>
      </text>
    </comment>
    <comment ref="G16" authorId="0" shapeId="0" xr:uid="{26C188B2-2996-41AE-A76D-649168A0EA74}">
      <text>
        <r>
          <rPr>
            <sz val="9"/>
            <color indexed="81"/>
            <rFont val="MS P ゴシック"/>
            <family val="3"/>
            <charset val="128"/>
          </rPr>
          <t>端数調整+1</t>
        </r>
      </text>
    </comment>
    <comment ref="K16" authorId="0" shapeId="0" xr:uid="{86AC0423-306C-4DE6-A9E0-903F00BDAD68}">
      <text>
        <r>
          <rPr>
            <sz val="9"/>
            <color indexed="81"/>
            <rFont val="MS P ゴシック"/>
            <family val="3"/>
            <charset val="128"/>
          </rPr>
          <t>端数調整△1</t>
        </r>
      </text>
    </comment>
    <comment ref="G45" authorId="0" shapeId="0" xr:uid="{2C973905-70A9-4E6E-B1A2-3500BD21B67D}">
      <text>
        <r>
          <rPr>
            <sz val="9"/>
            <color indexed="81"/>
            <rFont val="MS P ゴシック"/>
            <family val="3"/>
            <charset val="128"/>
          </rPr>
          <t>端数調整△1</t>
        </r>
      </text>
    </comment>
  </commentList>
</comments>
</file>

<file path=xl/sharedStrings.xml><?xml version="1.0" encoding="utf-8"?>
<sst xmlns="http://schemas.openxmlformats.org/spreadsheetml/2006/main" count="438" uniqueCount="248">
  <si>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</si>
  <si>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</si>
  <si>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</si>
  <si>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</si>
  <si>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</si>
  <si>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</si>
  <si>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</si>
  <si>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</si>
  <si>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</si>
  <si>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</si>
  <si>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</si>
  <si>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</si>
  <si>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</si>
  <si>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</si>
  <si>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</si>
  <si>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</si>
  <si>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</si>
  <si>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</si>
  <si>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</si>
  <si>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</si>
  <si>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</si>
  <si>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</si>
  <si>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</si>
  <si>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</si>
  <si>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</si>
  <si>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</si>
  <si>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</si>
  <si>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</si>
  <si>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</si>
  <si>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</si>
  <si>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</si>
  <si>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</si>
  <si>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</si>
  <si>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</si>
  <si>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</si>
  <si>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</si>
  <si>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</si>
  <si>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</si>
  <si>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</si>
  <si>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</si>
  <si>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</si>
  <si>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</si>
  <si>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</si>
  <si>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</si>
  <si>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</si>
  <si>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</si>
  <si>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</si>
  <si>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</si>
  <si>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</si>
  <si>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</si>
  <si>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</si>
  <si>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</si>
  <si>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</si>
  <si>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</si>
  <si>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</si>
  <si>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</si>
  <si>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</si>
  <si>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</si>
  <si>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</si>
  <si>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</si>
  <si>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</si>
  <si>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</si>
  <si>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</si>
  <si>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</si>
  <si>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</si>
  <si>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</si>
  <si>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</si>
  <si>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</si>
  <si>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</si>
  <si>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</si>
  <si>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</si>
  <si>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</si>
  <si>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</si>
  <si>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</si>
  <si>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</si>
  <si>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</si>
  <si>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</si>
  <si>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</si>
  <si>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</si>
  <si>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</si>
  <si>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</si>
  <si>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</si>
  <si>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</si>
  <si>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</si>
  <si>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</si>
  <si>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</si>
  <si>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</si>
  <si>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</si>
  <si>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</si>
  <si>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</si>
  <si>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</si>
  <si>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</si>
  <si>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</si>
  <si>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</si>
  <si>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</si>
  <si>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</si>
  <si>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</si>
  <si>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</si>
  <si>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</si>
  <si>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</si>
  <si>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</si>
  <si>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</si>
  <si>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</si>
  <si>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</si>
  <si>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</si>
  <si>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</si>
  <si>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</si>
  <si>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</si>
  <si>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</si>
  <si>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</si>
  <si>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</si>
  <si>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</si>
  <si>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</si>
  <si>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</si>
  <si>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</si>
  <si>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</si>
  <si>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</si>
  <si>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</si>
  <si>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</si>
  <si>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</si>
  <si>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</si>
  <si>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</si>
  <si>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</si>
  <si>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</si>
  <si>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</si>
  <si>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</si>
  <si>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</si>
  <si>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</si>
  <si>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</si>
  <si>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</si>
  <si>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</si>
  <si>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</si>
  <si>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</si>
  <si>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</si>
  <si>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</si>
  <si>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</si>
  <si>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</si>
  <si>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</si>
  <si>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</si>
  <si>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</si>
  <si>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</si>
  <si>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</si>
  <si>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</si>
  <si>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</si>
  <si>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</si>
  <si>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</si>
  <si>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</si>
  <si>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</si>
  <si>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</si>
  <si>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</si>
  <si>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</si>
  <si>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</si>
  <si>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</si>
  <si>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</si>
  <si>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</si>
  <si>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</si>
  <si>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</si>
  <si>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</si>
  <si>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</si>
  <si>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</si>
  <si>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</si>
  <si>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</si>
  <si>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</si>
  <si>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</si>
  <si>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</si>
  <si>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</si>
  <si>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</si>
  <si>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</si>
  <si>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</si>
  <si>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</si>
  <si>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</si>
  <si>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</si>
  <si>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</si>
  <si>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</si>
  <si>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</si>
  <si>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</si>
  <si>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</si>
  <si>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</si>
  <si>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</si>
  <si>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</si>
  <si>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</si>
  <si>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</si>
  <si>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</si>
  <si>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</si>
  <si>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</si>
  <si>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</si>
  <si>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</si>
  <si>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</si>
  <si>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</si>
  <si>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</si>
  <si>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</si>
  <si>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</si>
  <si>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</si>
  <si>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</si>
  <si>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</si>
  <si>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</si>
  <si>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</si>
  <si>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</si>
  <si>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</si>
  <si>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</si>
  <si>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</si>
  <si>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</si>
  <si>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</si>
  <si>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</si>
  <si>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</si>
  <si>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</si>
  <si>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</si>
  <si>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</si>
  <si>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</si>
  <si>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</si>
  <si>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</si>
  <si>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</si>
  <si>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</si>
  <si>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</si>
  <si>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</si>
  <si>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</si>
  <si>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</si>
  <si>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</si>
  <si>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</si>
  <si>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</si>
  <si>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</si>
  <si>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</si>
  <si>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</si>
  <si>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</si>
  <si>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</si>
  <si>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</si>
  <si>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</si>
  <si>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</si>
  <si>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</si>
  <si>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</si>
  <si>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</si>
  <si>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</si>
  <si>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</si>
  <si>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</si>
  <si>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</si>
  <si>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奈良県</t>
    <rPh sb="0" eb="3">
      <t>ナラケン</t>
    </rPh>
    <phoneticPr fontId="9"/>
  </si>
  <si>
    <t>-</t>
    <phoneticPr fontId="9"/>
  </si>
  <si>
    <t>水道事業</t>
    <rPh sb="0" eb="2">
      <t>スイドウ</t>
    </rPh>
    <rPh sb="2" eb="4">
      <t>ジギョウ</t>
    </rPh>
    <phoneticPr fontId="9"/>
  </si>
  <si>
    <t>病院事業</t>
    <rPh sb="0" eb="2">
      <t>ビョウイン</t>
    </rPh>
    <rPh sb="2" eb="4">
      <t>ジギョウ</t>
    </rPh>
    <phoneticPr fontId="14"/>
  </si>
  <si>
    <t>下水道事業</t>
    <rPh sb="0" eb="3">
      <t>ゲスイドウ</t>
    </rPh>
    <rPh sb="3" eb="5">
      <t>ジギョウ</t>
    </rPh>
    <phoneticPr fontId="14"/>
  </si>
  <si>
    <t>市場事業</t>
    <rPh sb="0" eb="2">
      <t>イチバ</t>
    </rPh>
    <rPh sb="2" eb="4">
      <t>ジギョウ</t>
    </rPh>
    <phoneticPr fontId="14"/>
  </si>
  <si>
    <t>駐車場整備事業</t>
    <phoneticPr fontId="9"/>
  </si>
  <si>
    <t>水道事業</t>
    <rPh sb="0" eb="2">
      <t>スイドウ</t>
    </rPh>
    <rPh sb="2" eb="4">
      <t>ジギョウ</t>
    </rPh>
    <phoneticPr fontId="14"/>
  </si>
  <si>
    <t>駐車場整備事業</t>
    <rPh sb="0" eb="3">
      <t>チュウシャバ</t>
    </rPh>
    <rPh sb="3" eb="5">
      <t>セイビ</t>
    </rPh>
    <rPh sb="5" eb="7">
      <t>ジギョウ</t>
    </rPh>
    <phoneticPr fontId="14"/>
  </si>
  <si>
    <t>土地開発公社</t>
    <rPh sb="0" eb="2">
      <t>トチ</t>
    </rPh>
    <rPh sb="2" eb="4">
      <t>カイハツ</t>
    </rPh>
    <rPh sb="4" eb="6">
      <t>コウシャ</t>
    </rPh>
    <phoneticPr fontId="14"/>
  </si>
  <si>
    <t>道路公社</t>
    <rPh sb="0" eb="2">
      <t>ドウロ</t>
    </rPh>
    <rPh sb="2" eb="4">
      <t>コウシャ</t>
    </rPh>
    <phoneticPr fontId="14"/>
  </si>
  <si>
    <t>住宅供給公社</t>
    <rPh sb="0" eb="2">
      <t>ジュウタク</t>
    </rPh>
    <rPh sb="2" eb="4">
      <t>キョウキュウ</t>
    </rPh>
    <rPh sb="4" eb="6">
      <t>コウシャ</t>
    </rPh>
    <phoneticPr fontId="14"/>
  </si>
  <si>
    <t>奈良県</t>
    <rPh sb="0" eb="3">
      <t>ナラケン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</si>
</sst>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  <numFmt numFmtId="183" formatCode="#,##0.0;[Red]\-#,##0.0"/>
  </numFmts>
  <fonts count="23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9"/>
      <color indexed="81"/>
      <name val="MS P ゴシック"/>
      <family val="3"/>
      <charset val="128"/>
    </font>
    <font>
      <b/>
      <sz val="11"/>
      <name val="ＭＳ Ｐ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8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2" fillId="0" borderId="8" xfId="1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41" fontId="10" fillId="0" borderId="8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9" xfId="0" applyNumberFormat="1" applyBorder="1" applyAlignment="1">
      <alignment horizontal="left"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right"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1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82" fontId="0" fillId="0" borderId="8" xfId="0" applyNumberFormat="1" applyBorder="1" applyAlignment="1">
      <alignment vertical="center"/>
    </xf>
    <xf numFmtId="182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11" xfId="0" applyNumberFormat="1" applyBorder="1" applyAlignment="1">
      <alignment horizontal="left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177" fontId="20" fillId="0" borderId="8" xfId="1" applyNumberFormat="1" applyFont="1" applyBorder="1" applyAlignment="1">
      <alignment horizontal="right" vertical="center"/>
    </xf>
    <xf numFmtId="177" fontId="2" fillId="2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2" fillId="0" borderId="11" xfId="1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Border="1" applyAlignment="1">
      <alignment horizontal="right" vertical="center"/>
    </xf>
    <xf numFmtId="177" fontId="2" fillId="0" borderId="11" xfId="1" applyNumberFormat="1" applyBorder="1" applyAlignment="1">
      <alignment horizontal="right" vertical="center"/>
    </xf>
    <xf numFmtId="177" fontId="0" fillId="0" borderId="9" xfId="0" applyNumberFormat="1" applyBorder="1" applyAlignment="1">
      <alignment vertical="center"/>
    </xf>
    <xf numFmtId="177" fontId="2" fillId="0" borderId="9" xfId="1" applyNumberFormat="1" applyBorder="1" applyAlignment="1">
      <alignment horizontal="right" vertical="center"/>
    </xf>
    <xf numFmtId="181" fontId="0" fillId="0" borderId="11" xfId="0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2" fillId="0" borderId="11" xfId="1" applyNumberFormat="1" applyBorder="1" applyAlignment="1">
      <alignment vertical="center"/>
    </xf>
    <xf numFmtId="178" fontId="2" fillId="0" borderId="11" xfId="1" applyNumberFormat="1" applyFill="1" applyBorder="1" applyAlignment="1">
      <alignment vertical="center"/>
    </xf>
    <xf numFmtId="183" fontId="2" fillId="0" borderId="8" xfId="1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0" fontId="22" fillId="0" borderId="5" xfId="0" applyFont="1" applyBorder="1" applyAlignment="1">
      <alignment horizontal="distributed" vertical="center" justifyLastLine="1"/>
    </xf>
    <xf numFmtId="177" fontId="2" fillId="0" borderId="8" xfId="1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 textRotation="255"/>
    </xf>
    <xf numFmtId="41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180" fontId="15" fillId="0" borderId="8" xfId="1" applyNumberFormat="1" applyFont="1" applyBorder="1" applyAlignment="1">
      <alignment vertical="center" textRotation="255"/>
    </xf>
    <xf numFmtId="0" fontId="13" fillId="0" borderId="8" xfId="3" applyBorder="1" applyAlignment="1">
      <alignment vertical="center"/>
    </xf>
    <xf numFmtId="0" fontId="12" fillId="0" borderId="8" xfId="2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8" xfId="3" applyBorder="1" applyAlignment="1">
      <alignment vertical="center" textRotation="255"/>
    </xf>
    <xf numFmtId="0" fontId="2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2" fillId="0" borderId="9" xfId="1" applyNumberFormat="1" applyBorder="1" applyAlignment="1">
      <alignment vertical="center"/>
    </xf>
    <xf numFmtId="177" fontId="2" fillId="0" borderId="11" xfId="1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17" fillId="0" borderId="8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268941</xdr:colOff>
      <xdr:row>9</xdr:row>
      <xdr:rowOff>1</xdr:rowOff>
    </xdr:from>
    <xdr:to>
      <xdr:col>7</xdr:col>
      <xdr:colOff>748890</xdr:colOff>
      <xdr:row>17</xdr:row>
      <xdr:rowOff>76538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5F7199E-14CD-4DEC-8773-FD1014CD06EE}"/>
            </a:ext>
          </a:extLst>
        </xdr:cNvPr>
        <xdr:cNvSpPr/>
      </xdr:nvSpPr>
      <xdr:spPr bwMode="auto">
        <a:xfrm>
          <a:off x="5905500" y="1994648"/>
          <a:ext cx="1443655" cy="186947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400"/>
            <a:t>H31.3.31</a:t>
          </a:r>
        </a:p>
        <a:p>
          <a:pPr algn="ctr"/>
          <a:r>
            <a:rPr kumimoji="1" lang="ja-JP" altLang="en-US" sz="1400"/>
            <a:t>解散</a:t>
          </a:r>
        </a:p>
      </xdr:txBody>
    </xdr:sp>
    <xdr:clientData/>
  </xdr:twoCellAnchor>
  <xdr:twoCellAnchor>
    <xdr:from>
      <xdr:col>8</xdr:col>
      <xdr:colOff>313765</xdr:colOff>
      <xdr:row>8</xdr:row>
      <xdr:rowOff>212913</xdr:rowOff>
    </xdr:from>
    <xdr:to>
      <xdr:col>9</xdr:col>
      <xdr:colOff>750123</xdr:colOff>
      <xdr:row>17</xdr:row>
      <xdr:rowOff>92226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5D96D11-8C20-4085-8730-722B128F3E23}"/>
            </a:ext>
          </a:extLst>
        </xdr:cNvPr>
        <xdr:cNvSpPr/>
      </xdr:nvSpPr>
      <xdr:spPr bwMode="auto">
        <a:xfrm>
          <a:off x="7877736" y="1983442"/>
          <a:ext cx="1400063" cy="1896372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400"/>
            <a:t>H26.3.31</a:t>
          </a:r>
        </a:p>
        <a:p>
          <a:pPr algn="ctr"/>
          <a:r>
            <a:rPr kumimoji="1" lang="ja-JP" altLang="en-US" sz="1400"/>
            <a:t>解散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235</v>
      </c>
      <c r="F1" s="1"/>
    </row>
    <row r="3" spans="1:11" ht="14.25">
      <c r="A3" s="10" t="s">
        <v>92</v>
      </c>
    </row>
    <row r="5" spans="1:11">
      <c r="A5" s="17" t="s">
        <v>223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8"/>
      <c r="F7" s="48" t="s">
        <v>224</v>
      </c>
      <c r="G7" s="48"/>
      <c r="H7" s="48" t="s">
        <v>233</v>
      </c>
      <c r="I7" s="49" t="s">
        <v>21</v>
      </c>
    </row>
    <row r="8" spans="1:11" ht="17.100000000000001" customHeight="1">
      <c r="A8" s="18"/>
      <c r="B8" s="19"/>
      <c r="C8" s="19"/>
      <c r="D8" s="19"/>
      <c r="E8" s="59"/>
      <c r="F8" s="51" t="s">
        <v>90</v>
      </c>
      <c r="G8" s="51" t="s">
        <v>2</v>
      </c>
      <c r="H8" s="51" t="s">
        <v>221</v>
      </c>
      <c r="I8" s="52"/>
    </row>
    <row r="9" spans="1:11" ht="18" customHeight="1">
      <c r="A9" s="113" t="s">
        <v>87</v>
      </c>
      <c r="B9" s="113" t="s">
        <v>89</v>
      </c>
      <c r="C9" s="60" t="s">
        <v>3</v>
      </c>
      <c r="D9" s="53"/>
      <c r="E9" s="53"/>
      <c r="F9" s="82">
        <v>167131</v>
      </c>
      <c r="G9" s="55">
        <f>F9/$F$27*100</f>
        <v>31.824110623016121</v>
      </c>
      <c r="H9" s="54">
        <v>180438</v>
      </c>
      <c r="I9" s="55">
        <f>(F9/H9-1)*100</f>
        <v>-7.3748323523869725</v>
      </c>
      <c r="K9" s="25"/>
    </row>
    <row r="10" spans="1:11" ht="18" customHeight="1">
      <c r="A10" s="113"/>
      <c r="B10" s="113"/>
      <c r="C10" s="62"/>
      <c r="D10" s="64" t="s">
        <v>22</v>
      </c>
      <c r="E10" s="53"/>
      <c r="F10" s="82">
        <v>57864</v>
      </c>
      <c r="G10" s="55">
        <f t="shared" ref="G10:G26" si="0">F10/$F$27*100</f>
        <v>11.018125524829056</v>
      </c>
      <c r="H10" s="54">
        <v>58624</v>
      </c>
      <c r="I10" s="55">
        <f t="shared" ref="I10:I27" si="1">(F10/H10-1)*100</f>
        <v>-1.2963973799126616</v>
      </c>
    </row>
    <row r="11" spans="1:11" ht="18" customHeight="1">
      <c r="A11" s="113"/>
      <c r="B11" s="113"/>
      <c r="C11" s="62"/>
      <c r="D11" s="62"/>
      <c r="E11" s="47" t="s">
        <v>23</v>
      </c>
      <c r="F11" s="82">
        <v>46435</v>
      </c>
      <c r="G11" s="55">
        <f t="shared" si="0"/>
        <v>8.841881977489237</v>
      </c>
      <c r="H11" s="54">
        <v>46488</v>
      </c>
      <c r="I11" s="55">
        <f t="shared" si="1"/>
        <v>-0.11400791602134142</v>
      </c>
    </row>
    <row r="12" spans="1:11" ht="18" customHeight="1">
      <c r="A12" s="113"/>
      <c r="B12" s="113"/>
      <c r="C12" s="62"/>
      <c r="D12" s="62"/>
      <c r="E12" s="47" t="s">
        <v>24</v>
      </c>
      <c r="F12" s="82">
        <v>1189</v>
      </c>
      <c r="G12" s="55">
        <f t="shared" si="0"/>
        <v>0.22640244796456771</v>
      </c>
      <c r="H12" s="54">
        <v>1220</v>
      </c>
      <c r="I12" s="55">
        <f t="shared" si="1"/>
        <v>-2.5409836065573788</v>
      </c>
    </row>
    <row r="13" spans="1:11" ht="18" customHeight="1">
      <c r="A13" s="113"/>
      <c r="B13" s="113"/>
      <c r="C13" s="62"/>
      <c r="D13" s="63"/>
      <c r="E13" s="47" t="s">
        <v>25</v>
      </c>
      <c r="F13" s="82">
        <v>158</v>
      </c>
      <c r="G13" s="55">
        <f t="shared" si="0"/>
        <v>3.0085438838016568E-2</v>
      </c>
      <c r="H13" s="54">
        <v>317</v>
      </c>
      <c r="I13" s="55">
        <f t="shared" si="1"/>
        <v>-50.157728706624603</v>
      </c>
    </row>
    <row r="14" spans="1:11" ht="18" customHeight="1">
      <c r="A14" s="113"/>
      <c r="B14" s="113"/>
      <c r="C14" s="62"/>
      <c r="D14" s="60" t="s">
        <v>26</v>
      </c>
      <c r="E14" s="53"/>
      <c r="F14" s="82">
        <v>22660</v>
      </c>
      <c r="G14" s="55">
        <f t="shared" si="0"/>
        <v>4.3147850890471862</v>
      </c>
      <c r="H14" s="54">
        <v>22579</v>
      </c>
      <c r="I14" s="55">
        <f t="shared" si="1"/>
        <v>0.3587404225164903</v>
      </c>
    </row>
    <row r="15" spans="1:11" ht="18" customHeight="1">
      <c r="A15" s="113"/>
      <c r="B15" s="113"/>
      <c r="C15" s="62"/>
      <c r="D15" s="62"/>
      <c r="E15" s="47" t="s">
        <v>27</v>
      </c>
      <c r="F15" s="82">
        <v>1542</v>
      </c>
      <c r="G15" s="55">
        <f t="shared" si="0"/>
        <v>0.29361864992545289</v>
      </c>
      <c r="H15" s="54">
        <v>1504</v>
      </c>
      <c r="I15" s="55">
        <f t="shared" si="1"/>
        <v>2.5265957446808596</v>
      </c>
    </row>
    <row r="16" spans="1:11" ht="18" customHeight="1">
      <c r="A16" s="113"/>
      <c r="B16" s="113"/>
      <c r="C16" s="62"/>
      <c r="D16" s="63"/>
      <c r="E16" s="47" t="s">
        <v>28</v>
      </c>
      <c r="F16" s="82">
        <v>21118</v>
      </c>
      <c r="G16" s="55">
        <f t="shared" si="0"/>
        <v>4.0211664391217337</v>
      </c>
      <c r="H16" s="54">
        <v>21075</v>
      </c>
      <c r="I16" s="55">
        <f t="shared" si="1"/>
        <v>0.20403321470936486</v>
      </c>
      <c r="K16" s="26"/>
    </row>
    <row r="17" spans="1:26" ht="18" customHeight="1">
      <c r="A17" s="113"/>
      <c r="B17" s="113"/>
      <c r="C17" s="62"/>
      <c r="D17" s="114" t="s">
        <v>29</v>
      </c>
      <c r="E17" s="115"/>
      <c r="F17" s="82">
        <v>17708</v>
      </c>
      <c r="G17" s="55">
        <f t="shared" si="0"/>
        <v>3.3718541198961858</v>
      </c>
      <c r="H17" s="54">
        <v>17442</v>
      </c>
      <c r="I17" s="55">
        <f t="shared" si="1"/>
        <v>1.5250544662309462</v>
      </c>
    </row>
    <row r="18" spans="1:26" ht="18" customHeight="1">
      <c r="A18" s="113"/>
      <c r="B18" s="113"/>
      <c r="C18" s="62"/>
      <c r="D18" s="114" t="s">
        <v>93</v>
      </c>
      <c r="E18" s="116"/>
      <c r="F18" s="82">
        <v>2109</v>
      </c>
      <c r="G18" s="55">
        <f t="shared" si="0"/>
        <v>0.40158348423656298</v>
      </c>
      <c r="H18" s="54">
        <v>2069</v>
      </c>
      <c r="I18" s="55">
        <f t="shared" si="1"/>
        <v>1.9333011116481336</v>
      </c>
    </row>
    <row r="19" spans="1:26" ht="18" customHeight="1">
      <c r="A19" s="113"/>
      <c r="B19" s="113"/>
      <c r="C19" s="61"/>
      <c r="D19" s="114" t="s">
        <v>94</v>
      </c>
      <c r="E19" s="116"/>
      <c r="F19" s="112">
        <v>0</v>
      </c>
      <c r="G19" s="55">
        <f t="shared" si="0"/>
        <v>0</v>
      </c>
      <c r="H19" s="54">
        <v>0</v>
      </c>
      <c r="I19" s="55" t="e">
        <f t="shared" si="1"/>
        <v>#DIV/0!</v>
      </c>
      <c r="Z19" s="2" t="s">
        <v>95</v>
      </c>
    </row>
    <row r="20" spans="1:26" ht="18" customHeight="1">
      <c r="A20" s="113"/>
      <c r="B20" s="113"/>
      <c r="C20" s="53" t="s">
        <v>4</v>
      </c>
      <c r="D20" s="53"/>
      <c r="E20" s="53"/>
      <c r="F20" s="82">
        <v>24830</v>
      </c>
      <c r="G20" s="55">
        <f t="shared" si="0"/>
        <v>4.7279838376452625</v>
      </c>
      <c r="H20" s="54">
        <v>24738</v>
      </c>
      <c r="I20" s="55">
        <f t="shared" si="1"/>
        <v>0.37189748564960823</v>
      </c>
    </row>
    <row r="21" spans="1:26" ht="18" customHeight="1">
      <c r="A21" s="113"/>
      <c r="B21" s="113"/>
      <c r="C21" s="53" t="s">
        <v>5</v>
      </c>
      <c r="D21" s="53"/>
      <c r="E21" s="53"/>
      <c r="F21" s="54">
        <v>167900</v>
      </c>
      <c r="G21" s="55">
        <f t="shared" si="0"/>
        <v>31.970539119639131</v>
      </c>
      <c r="H21" s="54">
        <v>167200</v>
      </c>
      <c r="I21" s="55">
        <f t="shared" si="1"/>
        <v>0.41866028708132941</v>
      </c>
    </row>
    <row r="22" spans="1:26" ht="18" customHeight="1">
      <c r="A22" s="113"/>
      <c r="B22" s="113"/>
      <c r="C22" s="53" t="s">
        <v>30</v>
      </c>
      <c r="D22" s="53"/>
      <c r="E22" s="53"/>
      <c r="F22" s="54">
        <v>7295</v>
      </c>
      <c r="G22" s="55">
        <f t="shared" si="0"/>
        <v>1.3890713691350056</v>
      </c>
      <c r="H22" s="54">
        <v>7572</v>
      </c>
      <c r="I22" s="55">
        <f t="shared" si="1"/>
        <v>-3.6582144743792955</v>
      </c>
    </row>
    <row r="23" spans="1:26" ht="18" customHeight="1">
      <c r="A23" s="113"/>
      <c r="B23" s="113"/>
      <c r="C23" s="53" t="s">
        <v>6</v>
      </c>
      <c r="D23" s="53"/>
      <c r="E23" s="53"/>
      <c r="F23" s="54">
        <v>56988</v>
      </c>
      <c r="G23" s="55">
        <f t="shared" si="0"/>
        <v>10.851322712030939</v>
      </c>
      <c r="H23" s="54">
        <v>73719</v>
      </c>
      <c r="I23" s="55">
        <f t="shared" si="1"/>
        <v>-22.695641557807345</v>
      </c>
    </row>
    <row r="24" spans="1:26" ht="18" customHeight="1">
      <c r="A24" s="113"/>
      <c r="B24" s="113"/>
      <c r="C24" s="53" t="s">
        <v>31</v>
      </c>
      <c r="D24" s="53"/>
      <c r="E24" s="53"/>
      <c r="F24" s="54">
        <v>1446</v>
      </c>
      <c r="G24" s="55">
        <f t="shared" si="0"/>
        <v>0.27533888961880987</v>
      </c>
      <c r="H24" s="54">
        <v>2049</v>
      </c>
      <c r="I24" s="55">
        <f t="shared" si="1"/>
        <v>-29.428989751098101</v>
      </c>
    </row>
    <row r="25" spans="1:26" ht="18" customHeight="1">
      <c r="A25" s="113"/>
      <c r="B25" s="113"/>
      <c r="C25" s="53" t="s">
        <v>7</v>
      </c>
      <c r="D25" s="53"/>
      <c r="E25" s="53"/>
      <c r="F25" s="54">
        <v>47744</v>
      </c>
      <c r="G25" s="55">
        <f t="shared" si="0"/>
        <v>9.0911341258371081</v>
      </c>
      <c r="H25" s="54">
        <v>58794</v>
      </c>
      <c r="I25" s="55">
        <f t="shared" si="1"/>
        <v>-18.794434806272754</v>
      </c>
    </row>
    <row r="26" spans="1:26" ht="18" customHeight="1">
      <c r="A26" s="113"/>
      <c r="B26" s="113"/>
      <c r="C26" s="53" t="s">
        <v>8</v>
      </c>
      <c r="D26" s="53"/>
      <c r="E26" s="53"/>
      <c r="F26" s="54">
        <v>51837</v>
      </c>
      <c r="G26" s="55">
        <f t="shared" si="0"/>
        <v>9.8704993230776257</v>
      </c>
      <c r="H26" s="54">
        <v>63764</v>
      </c>
      <c r="I26" s="55">
        <f t="shared" si="1"/>
        <v>-18.704911862492946</v>
      </c>
    </row>
    <row r="27" spans="1:26" ht="18" customHeight="1">
      <c r="A27" s="113"/>
      <c r="B27" s="113"/>
      <c r="C27" s="53" t="s">
        <v>9</v>
      </c>
      <c r="D27" s="53"/>
      <c r="E27" s="53"/>
      <c r="F27" s="54">
        <f>SUM(F9,F20:F26)</f>
        <v>525171</v>
      </c>
      <c r="G27" s="55">
        <f>F27/$F$27*100</f>
        <v>100</v>
      </c>
      <c r="H27" s="54">
        <f>SUM(H9,H20:H26)</f>
        <v>578274</v>
      </c>
      <c r="I27" s="55">
        <f t="shared" si="1"/>
        <v>-9.1830170472820818</v>
      </c>
    </row>
    <row r="28" spans="1:26" ht="18" customHeight="1">
      <c r="A28" s="113"/>
      <c r="B28" s="113" t="s">
        <v>88</v>
      </c>
      <c r="C28" s="60" t="s">
        <v>10</v>
      </c>
      <c r="D28" s="53"/>
      <c r="E28" s="53"/>
      <c r="F28" s="54">
        <f>SUM(F29:F31)</f>
        <v>237846</v>
      </c>
      <c r="G28" s="55">
        <f>F28/$F$45*100</f>
        <v>45.289248644727145</v>
      </c>
      <c r="H28" s="54">
        <f>SUM(H29:H31)</f>
        <v>246878</v>
      </c>
      <c r="I28" s="55">
        <f>(F28/H28-1)*100</f>
        <v>-3.6584871880037895</v>
      </c>
    </row>
    <row r="29" spans="1:26" ht="18" customHeight="1">
      <c r="A29" s="113"/>
      <c r="B29" s="113"/>
      <c r="C29" s="62"/>
      <c r="D29" s="53" t="s">
        <v>11</v>
      </c>
      <c r="E29" s="53"/>
      <c r="F29" s="54">
        <v>137122</v>
      </c>
      <c r="G29" s="55">
        <f t="shared" ref="G29:G44" si="2">F29/$F$45*100</f>
        <v>26.109971799661441</v>
      </c>
      <c r="H29" s="54">
        <v>143305</v>
      </c>
      <c r="I29" s="55">
        <f t="shared" ref="I29:I45" si="3">(F29/H29-1)*100</f>
        <v>-4.3145738111021963</v>
      </c>
    </row>
    <row r="30" spans="1:26" ht="18" customHeight="1">
      <c r="A30" s="113"/>
      <c r="B30" s="113"/>
      <c r="C30" s="62"/>
      <c r="D30" s="53" t="s">
        <v>32</v>
      </c>
      <c r="E30" s="53"/>
      <c r="F30" s="54">
        <v>16263</v>
      </c>
      <c r="G30" s="55">
        <f t="shared" si="2"/>
        <v>3.0967056444472374</v>
      </c>
      <c r="H30" s="54">
        <v>15391</v>
      </c>
      <c r="I30" s="55">
        <f t="shared" si="3"/>
        <v>5.6656487557663615</v>
      </c>
    </row>
    <row r="31" spans="1:26" ht="18" customHeight="1">
      <c r="A31" s="113"/>
      <c r="B31" s="113"/>
      <c r="C31" s="61"/>
      <c r="D31" s="53" t="s">
        <v>12</v>
      </c>
      <c r="E31" s="53"/>
      <c r="F31" s="54">
        <v>84461</v>
      </c>
      <c r="G31" s="55">
        <f t="shared" si="2"/>
        <v>16.082571200618464</v>
      </c>
      <c r="H31" s="54">
        <v>88182</v>
      </c>
      <c r="I31" s="55">
        <f t="shared" si="3"/>
        <v>-4.2196820212741848</v>
      </c>
    </row>
    <row r="32" spans="1:26" ht="18" customHeight="1">
      <c r="A32" s="113"/>
      <c r="B32" s="113"/>
      <c r="C32" s="60" t="s">
        <v>13</v>
      </c>
      <c r="D32" s="53"/>
      <c r="E32" s="53"/>
      <c r="F32" s="54">
        <f>SUM(F33:F38)+200</f>
        <v>199859</v>
      </c>
      <c r="G32" s="55">
        <f t="shared" si="2"/>
        <v>38.05598557422249</v>
      </c>
      <c r="H32" s="54">
        <f>SUM(H33:H38)+200</f>
        <v>238798</v>
      </c>
      <c r="I32" s="55">
        <f t="shared" si="3"/>
        <v>-16.306250471109472</v>
      </c>
    </row>
    <row r="33" spans="1:9" ht="18" customHeight="1">
      <c r="A33" s="113"/>
      <c r="B33" s="113"/>
      <c r="C33" s="62"/>
      <c r="D33" s="53" t="s">
        <v>14</v>
      </c>
      <c r="E33" s="53"/>
      <c r="F33" s="54">
        <v>19554</v>
      </c>
      <c r="G33" s="55">
        <f t="shared" si="2"/>
        <v>3.7233586774593417</v>
      </c>
      <c r="H33" s="54">
        <v>19951</v>
      </c>
      <c r="I33" s="55">
        <f t="shared" si="3"/>
        <v>-1.9898751942258541</v>
      </c>
    </row>
    <row r="34" spans="1:9" ht="18" customHeight="1">
      <c r="A34" s="113"/>
      <c r="B34" s="113"/>
      <c r="C34" s="62"/>
      <c r="D34" s="53" t="s">
        <v>33</v>
      </c>
      <c r="E34" s="53"/>
      <c r="F34" s="54">
        <v>4744</v>
      </c>
      <c r="G34" s="55">
        <f t="shared" si="2"/>
        <v>0.90332482181994056</v>
      </c>
      <c r="H34" s="54">
        <v>5383</v>
      </c>
      <c r="I34" s="55">
        <f t="shared" si="3"/>
        <v>-11.87070406836337</v>
      </c>
    </row>
    <row r="35" spans="1:9" ht="18" customHeight="1">
      <c r="A35" s="113"/>
      <c r="B35" s="113"/>
      <c r="C35" s="62"/>
      <c r="D35" s="53" t="s">
        <v>34</v>
      </c>
      <c r="E35" s="53"/>
      <c r="F35" s="54">
        <v>154841</v>
      </c>
      <c r="G35" s="55">
        <f t="shared" si="2"/>
        <v>29.4839204754261</v>
      </c>
      <c r="H35" s="54">
        <v>174666</v>
      </c>
      <c r="I35" s="55">
        <f t="shared" si="3"/>
        <v>-11.35023416119909</v>
      </c>
    </row>
    <row r="36" spans="1:9" ht="18" customHeight="1">
      <c r="A36" s="113"/>
      <c r="B36" s="113"/>
      <c r="C36" s="62"/>
      <c r="D36" s="53" t="s">
        <v>35</v>
      </c>
      <c r="E36" s="53"/>
      <c r="F36" s="54">
        <v>8594</v>
      </c>
      <c r="G36" s="55">
        <f t="shared" si="2"/>
        <v>1.6364193757842684</v>
      </c>
      <c r="H36" s="54">
        <v>25035</v>
      </c>
      <c r="I36" s="55">
        <f t="shared" si="3"/>
        <v>-65.672059117235875</v>
      </c>
    </row>
    <row r="37" spans="1:9" ht="18" customHeight="1">
      <c r="A37" s="113"/>
      <c r="B37" s="113"/>
      <c r="C37" s="62"/>
      <c r="D37" s="53" t="s">
        <v>15</v>
      </c>
      <c r="E37" s="53"/>
      <c r="F37" s="54">
        <v>5377</v>
      </c>
      <c r="G37" s="55">
        <f t="shared" si="2"/>
        <v>1.0238569913418676</v>
      </c>
      <c r="H37" s="54">
        <v>5926</v>
      </c>
      <c r="I37" s="55">
        <f t="shared" si="3"/>
        <v>-9.2642591967600385</v>
      </c>
    </row>
    <row r="38" spans="1:9" ht="18" customHeight="1">
      <c r="A38" s="113"/>
      <c r="B38" s="113"/>
      <c r="C38" s="61"/>
      <c r="D38" s="53" t="s">
        <v>36</v>
      </c>
      <c r="E38" s="53"/>
      <c r="F38" s="54">
        <v>6549</v>
      </c>
      <c r="G38" s="55">
        <f t="shared" si="2"/>
        <v>1.2470223984188007</v>
      </c>
      <c r="H38" s="54">
        <v>7637</v>
      </c>
      <c r="I38" s="55">
        <f t="shared" si="3"/>
        <v>-14.246431844965301</v>
      </c>
    </row>
    <row r="39" spans="1:9" ht="18" customHeight="1">
      <c r="A39" s="113"/>
      <c r="B39" s="113"/>
      <c r="C39" s="60" t="s">
        <v>16</v>
      </c>
      <c r="D39" s="53"/>
      <c r="E39" s="53"/>
      <c r="F39" s="54">
        <f>F40+F43</f>
        <v>87466</v>
      </c>
      <c r="G39" s="55">
        <f t="shared" si="2"/>
        <v>16.654765781050362</v>
      </c>
      <c r="H39" s="54">
        <f>H40+H43</f>
        <v>92599</v>
      </c>
      <c r="I39" s="55">
        <f t="shared" si="3"/>
        <v>-5.5432564066566599</v>
      </c>
    </row>
    <row r="40" spans="1:9" ht="18" customHeight="1">
      <c r="A40" s="113"/>
      <c r="B40" s="113"/>
      <c r="C40" s="62"/>
      <c r="D40" s="60" t="s">
        <v>17</v>
      </c>
      <c r="E40" s="53"/>
      <c r="F40" s="54">
        <f>SUM(F41:F42)</f>
        <v>85729</v>
      </c>
      <c r="G40" s="55">
        <f t="shared" si="2"/>
        <v>16.324016368002042</v>
      </c>
      <c r="H40" s="54">
        <f>SUM(H41:H42)</f>
        <v>86231</v>
      </c>
      <c r="I40" s="55">
        <f t="shared" si="3"/>
        <v>-0.58215722883881993</v>
      </c>
    </row>
    <row r="41" spans="1:9" ht="18" customHeight="1">
      <c r="A41" s="113"/>
      <c r="B41" s="113"/>
      <c r="C41" s="62"/>
      <c r="D41" s="62"/>
      <c r="E41" s="56" t="s">
        <v>91</v>
      </c>
      <c r="F41" s="54">
        <v>42537</v>
      </c>
      <c r="G41" s="55">
        <f t="shared" si="2"/>
        <v>8.0996475433715887</v>
      </c>
      <c r="H41" s="54">
        <v>53415</v>
      </c>
      <c r="I41" s="57">
        <f t="shared" si="3"/>
        <v>-20.365065992698682</v>
      </c>
    </row>
    <row r="42" spans="1:9" ht="18" customHeight="1">
      <c r="A42" s="113"/>
      <c r="B42" s="113"/>
      <c r="C42" s="62"/>
      <c r="D42" s="61"/>
      <c r="E42" s="47" t="s">
        <v>37</v>
      </c>
      <c r="F42" s="54">
        <v>43192</v>
      </c>
      <c r="G42" s="55">
        <f t="shared" si="2"/>
        <v>8.2243688246304547</v>
      </c>
      <c r="H42" s="54">
        <v>32816</v>
      </c>
      <c r="I42" s="57">
        <f t="shared" si="3"/>
        <v>31.618722574353963</v>
      </c>
    </row>
    <row r="43" spans="1:9" ht="18" customHeight="1">
      <c r="A43" s="113"/>
      <c r="B43" s="113"/>
      <c r="C43" s="62"/>
      <c r="D43" s="53" t="s">
        <v>38</v>
      </c>
      <c r="E43" s="53"/>
      <c r="F43" s="54">
        <v>1737</v>
      </c>
      <c r="G43" s="55">
        <f t="shared" si="2"/>
        <v>0.33074941304832139</v>
      </c>
      <c r="H43" s="54">
        <v>6368</v>
      </c>
      <c r="I43" s="57">
        <f t="shared" si="3"/>
        <v>-72.722989949748751</v>
      </c>
    </row>
    <row r="44" spans="1:9" ht="18" customHeight="1">
      <c r="A44" s="113"/>
      <c r="B44" s="113"/>
      <c r="C44" s="61"/>
      <c r="D44" s="53" t="s">
        <v>39</v>
      </c>
      <c r="E44" s="53"/>
      <c r="F44" s="89" t="s">
        <v>236</v>
      </c>
      <c r="G44" s="55" t="e">
        <f t="shared" si="2"/>
        <v>#VALUE!</v>
      </c>
      <c r="H44" s="88">
        <v>0</v>
      </c>
      <c r="I44" s="55" t="e">
        <f t="shared" si="3"/>
        <v>#VALUE!</v>
      </c>
    </row>
    <row r="45" spans="1:9" ht="18" customHeight="1">
      <c r="A45" s="113"/>
      <c r="B45" s="113"/>
      <c r="C45" s="47" t="s">
        <v>18</v>
      </c>
      <c r="D45" s="47"/>
      <c r="E45" s="47"/>
      <c r="F45" s="54">
        <f>SUM(F28,F32,F39)</f>
        <v>525171</v>
      </c>
      <c r="G45" s="55">
        <f>F45/$F$45*100</f>
        <v>100</v>
      </c>
      <c r="H45" s="54">
        <f>SUM(H28,H32,H39)</f>
        <v>578275</v>
      </c>
      <c r="I45" s="55">
        <f t="shared" si="3"/>
        <v>-9.18317409536985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J19" sqref="J19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235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225</v>
      </c>
      <c r="B5" s="12"/>
      <c r="C5" s="12"/>
      <c r="D5" s="12"/>
      <c r="K5" s="15"/>
      <c r="O5" s="15" t="s">
        <v>47</v>
      </c>
    </row>
    <row r="6" spans="1:25" ht="15.95" customHeight="1">
      <c r="A6" s="119" t="s">
        <v>48</v>
      </c>
      <c r="B6" s="120"/>
      <c r="C6" s="120"/>
      <c r="D6" s="120"/>
      <c r="E6" s="120"/>
      <c r="F6" s="124" t="s">
        <v>237</v>
      </c>
      <c r="G6" s="124"/>
      <c r="H6" s="125" t="s">
        <v>238</v>
      </c>
      <c r="I6" s="126"/>
      <c r="J6" s="125" t="s">
        <v>239</v>
      </c>
      <c r="K6" s="126"/>
      <c r="L6" s="124"/>
      <c r="M6" s="124"/>
      <c r="N6" s="124"/>
      <c r="O6" s="124"/>
    </row>
    <row r="7" spans="1:25" ht="15.95" customHeight="1">
      <c r="A7" s="120"/>
      <c r="B7" s="120"/>
      <c r="C7" s="120"/>
      <c r="D7" s="120"/>
      <c r="E7" s="120"/>
      <c r="F7" s="51" t="s">
        <v>226</v>
      </c>
      <c r="G7" s="51" t="s">
        <v>233</v>
      </c>
      <c r="H7" s="51" t="s">
        <v>226</v>
      </c>
      <c r="I7" s="51" t="s">
        <v>233</v>
      </c>
      <c r="J7" s="51" t="s">
        <v>226</v>
      </c>
      <c r="K7" s="51" t="s">
        <v>233</v>
      </c>
      <c r="L7" s="51" t="s">
        <v>226</v>
      </c>
      <c r="M7" s="51" t="s">
        <v>233</v>
      </c>
      <c r="N7" s="51" t="s">
        <v>226</v>
      </c>
      <c r="O7" s="51" t="s">
        <v>233</v>
      </c>
    </row>
    <row r="8" spans="1:25" ht="15.95" customHeight="1">
      <c r="A8" s="117" t="s">
        <v>82</v>
      </c>
      <c r="B8" s="60" t="s">
        <v>49</v>
      </c>
      <c r="C8" s="107"/>
      <c r="D8" s="107"/>
      <c r="E8" s="108" t="s">
        <v>40</v>
      </c>
      <c r="F8" s="110">
        <v>11830</v>
      </c>
      <c r="G8" s="110">
        <v>11930</v>
      </c>
      <c r="H8" s="110"/>
      <c r="I8" s="110"/>
      <c r="J8" s="110">
        <v>13229</v>
      </c>
      <c r="K8" s="110">
        <v>13258</v>
      </c>
      <c r="L8" s="110"/>
      <c r="M8" s="110"/>
      <c r="N8" s="110"/>
      <c r="O8" s="110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7"/>
      <c r="B9" s="62"/>
      <c r="C9" s="107" t="s">
        <v>50</v>
      </c>
      <c r="D9" s="107"/>
      <c r="E9" s="108" t="s">
        <v>41</v>
      </c>
      <c r="F9" s="110">
        <v>11830</v>
      </c>
      <c r="G9" s="110">
        <v>11930</v>
      </c>
      <c r="H9" s="110"/>
      <c r="I9" s="110"/>
      <c r="J9" s="110">
        <v>13229</v>
      </c>
      <c r="K9" s="110">
        <v>13258</v>
      </c>
      <c r="L9" s="110"/>
      <c r="M9" s="110"/>
      <c r="N9" s="110"/>
      <c r="O9" s="110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7"/>
      <c r="B10" s="61"/>
      <c r="C10" s="107" t="s">
        <v>51</v>
      </c>
      <c r="D10" s="107"/>
      <c r="E10" s="108" t="s">
        <v>42</v>
      </c>
      <c r="F10" s="110">
        <v>0</v>
      </c>
      <c r="G10" s="110">
        <v>0</v>
      </c>
      <c r="H10" s="110"/>
      <c r="I10" s="110"/>
      <c r="J10" s="66">
        <v>0</v>
      </c>
      <c r="K10" s="66">
        <v>0</v>
      </c>
      <c r="L10" s="110"/>
      <c r="M10" s="110"/>
      <c r="N10" s="110"/>
      <c r="O10" s="110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7"/>
      <c r="B11" s="60" t="s">
        <v>52</v>
      </c>
      <c r="C11" s="107"/>
      <c r="D11" s="107"/>
      <c r="E11" s="108" t="s">
        <v>43</v>
      </c>
      <c r="F11" s="110">
        <v>10856</v>
      </c>
      <c r="G11" s="110">
        <v>10601</v>
      </c>
      <c r="H11" s="110"/>
      <c r="I11" s="110"/>
      <c r="J11" s="110">
        <v>14123</v>
      </c>
      <c r="K11" s="110">
        <v>13258</v>
      </c>
      <c r="L11" s="110"/>
      <c r="M11" s="110"/>
      <c r="N11" s="110"/>
      <c r="O11" s="110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7"/>
      <c r="B12" s="62"/>
      <c r="C12" s="107" t="s">
        <v>53</v>
      </c>
      <c r="D12" s="107"/>
      <c r="E12" s="108" t="s">
        <v>44</v>
      </c>
      <c r="F12" s="110">
        <v>10856</v>
      </c>
      <c r="G12" s="110">
        <v>10601</v>
      </c>
      <c r="H12" s="110"/>
      <c r="I12" s="110"/>
      <c r="J12" s="110">
        <v>14123</v>
      </c>
      <c r="K12" s="110">
        <v>13258</v>
      </c>
      <c r="L12" s="110"/>
      <c r="M12" s="110"/>
      <c r="N12" s="110"/>
      <c r="O12" s="110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7"/>
      <c r="B13" s="61"/>
      <c r="C13" s="107" t="s">
        <v>54</v>
      </c>
      <c r="D13" s="107"/>
      <c r="E13" s="108" t="s">
        <v>45</v>
      </c>
      <c r="F13" s="110">
        <v>0</v>
      </c>
      <c r="G13" s="110">
        <v>0</v>
      </c>
      <c r="H13" s="66"/>
      <c r="I13" s="66"/>
      <c r="J13" s="66">
        <v>0</v>
      </c>
      <c r="K13" s="66">
        <v>0</v>
      </c>
      <c r="L13" s="110"/>
      <c r="M13" s="110"/>
      <c r="N13" s="110"/>
      <c r="O13" s="110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7"/>
      <c r="B14" s="107" t="s">
        <v>55</v>
      </c>
      <c r="C14" s="107"/>
      <c r="D14" s="107"/>
      <c r="E14" s="108" t="s">
        <v>96</v>
      </c>
      <c r="F14" s="110">
        <f t="shared" ref="F14:O15" si="0">F9-F12</f>
        <v>974</v>
      </c>
      <c r="G14" s="110">
        <f t="shared" si="0"/>
        <v>1329</v>
      </c>
      <c r="H14" s="110">
        <f t="shared" si="0"/>
        <v>0</v>
      </c>
      <c r="I14" s="110">
        <f t="shared" si="0"/>
        <v>0</v>
      </c>
      <c r="J14" s="110">
        <f t="shared" si="0"/>
        <v>-894</v>
      </c>
      <c r="K14" s="110">
        <f t="shared" si="0"/>
        <v>0</v>
      </c>
      <c r="L14" s="110">
        <f t="shared" si="0"/>
        <v>0</v>
      </c>
      <c r="M14" s="110">
        <f t="shared" si="0"/>
        <v>0</v>
      </c>
      <c r="N14" s="110">
        <f t="shared" si="0"/>
        <v>0</v>
      </c>
      <c r="O14" s="110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7"/>
      <c r="B15" s="107" t="s">
        <v>56</v>
      </c>
      <c r="C15" s="107"/>
      <c r="D15" s="107"/>
      <c r="E15" s="108" t="s">
        <v>97</v>
      </c>
      <c r="F15" s="110">
        <f t="shared" si="0"/>
        <v>0</v>
      </c>
      <c r="G15" s="110">
        <f t="shared" si="0"/>
        <v>0</v>
      </c>
      <c r="H15" s="110">
        <f t="shared" si="0"/>
        <v>0</v>
      </c>
      <c r="I15" s="110">
        <f t="shared" si="0"/>
        <v>0</v>
      </c>
      <c r="J15" s="110">
        <f t="shared" si="0"/>
        <v>0</v>
      </c>
      <c r="K15" s="110">
        <f t="shared" si="0"/>
        <v>0</v>
      </c>
      <c r="L15" s="110">
        <f t="shared" si="0"/>
        <v>0</v>
      </c>
      <c r="M15" s="110">
        <f t="shared" si="0"/>
        <v>0</v>
      </c>
      <c r="N15" s="110">
        <f t="shared" si="0"/>
        <v>0</v>
      </c>
      <c r="O15" s="110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7"/>
      <c r="B16" s="107" t="s">
        <v>57</v>
      </c>
      <c r="C16" s="107"/>
      <c r="D16" s="107"/>
      <c r="E16" s="108" t="s">
        <v>98</v>
      </c>
      <c r="F16" s="110">
        <f t="shared" ref="F16:O16" si="1">F8-F11</f>
        <v>974</v>
      </c>
      <c r="G16" s="110">
        <f t="shared" si="1"/>
        <v>1329</v>
      </c>
      <c r="H16" s="110">
        <f t="shared" si="1"/>
        <v>0</v>
      </c>
      <c r="I16" s="110">
        <f t="shared" si="1"/>
        <v>0</v>
      </c>
      <c r="J16" s="110">
        <f t="shared" si="1"/>
        <v>-894</v>
      </c>
      <c r="K16" s="110">
        <f t="shared" si="1"/>
        <v>0</v>
      </c>
      <c r="L16" s="110">
        <f t="shared" si="1"/>
        <v>0</v>
      </c>
      <c r="M16" s="110">
        <f t="shared" si="1"/>
        <v>0</v>
      </c>
      <c r="N16" s="110">
        <f t="shared" si="1"/>
        <v>0</v>
      </c>
      <c r="O16" s="110">
        <f t="shared" si="1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7"/>
      <c r="B17" s="107" t="s">
        <v>58</v>
      </c>
      <c r="C17" s="107"/>
      <c r="D17" s="107"/>
      <c r="E17" s="51"/>
      <c r="F17" s="110">
        <v>0</v>
      </c>
      <c r="G17" s="89" t="s">
        <v>236</v>
      </c>
      <c r="H17" s="66"/>
      <c r="I17" s="66"/>
      <c r="J17" s="110">
        <v>0</v>
      </c>
      <c r="K17" s="110">
        <v>0</v>
      </c>
      <c r="L17" s="110"/>
      <c r="M17" s="110"/>
      <c r="N17" s="66"/>
      <c r="O17" s="6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7"/>
      <c r="B18" s="107" t="s">
        <v>59</v>
      </c>
      <c r="C18" s="107"/>
      <c r="D18" s="107"/>
      <c r="E18" s="51"/>
      <c r="F18" s="67">
        <v>0</v>
      </c>
      <c r="G18" s="89" t="s">
        <v>236</v>
      </c>
      <c r="H18" s="67"/>
      <c r="I18" s="67"/>
      <c r="J18" s="67">
        <v>0</v>
      </c>
      <c r="K18" s="67">
        <v>0</v>
      </c>
      <c r="L18" s="67"/>
      <c r="M18" s="67"/>
      <c r="N18" s="67"/>
      <c r="O18" s="6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7" t="s">
        <v>83</v>
      </c>
      <c r="B19" s="60" t="s">
        <v>60</v>
      </c>
      <c r="C19" s="107"/>
      <c r="D19" s="107"/>
      <c r="E19" s="108"/>
      <c r="F19" s="110">
        <v>269</v>
      </c>
      <c r="G19" s="110">
        <v>871</v>
      </c>
      <c r="H19" s="110"/>
      <c r="I19" s="110"/>
      <c r="J19" s="110">
        <v>4406</v>
      </c>
      <c r="K19" s="110">
        <v>3681</v>
      </c>
      <c r="L19" s="110"/>
      <c r="M19" s="110"/>
      <c r="N19" s="110"/>
      <c r="O19" s="110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7"/>
      <c r="B20" s="61"/>
      <c r="C20" s="107" t="s">
        <v>61</v>
      </c>
      <c r="D20" s="107"/>
      <c r="E20" s="108"/>
      <c r="F20" s="110">
        <v>0</v>
      </c>
      <c r="G20" s="89" t="s">
        <v>236</v>
      </c>
      <c r="H20" s="110"/>
      <c r="I20" s="110"/>
      <c r="J20" s="110">
        <v>1071</v>
      </c>
      <c r="K20" s="110">
        <v>904</v>
      </c>
      <c r="L20" s="110"/>
      <c r="M20" s="110"/>
      <c r="N20" s="110"/>
      <c r="O20" s="110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7"/>
      <c r="B21" s="107" t="s">
        <v>62</v>
      </c>
      <c r="C21" s="107"/>
      <c r="D21" s="107"/>
      <c r="E21" s="108" t="s">
        <v>99</v>
      </c>
      <c r="F21" s="110">
        <v>269</v>
      </c>
      <c r="G21" s="110">
        <v>871</v>
      </c>
      <c r="H21" s="110"/>
      <c r="I21" s="110"/>
      <c r="J21" s="110">
        <v>4406</v>
      </c>
      <c r="K21" s="110">
        <v>3681</v>
      </c>
      <c r="L21" s="110"/>
      <c r="M21" s="110"/>
      <c r="N21" s="110"/>
      <c r="O21" s="110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7"/>
      <c r="B22" s="60" t="s">
        <v>63</v>
      </c>
      <c r="C22" s="107"/>
      <c r="D22" s="107"/>
      <c r="E22" s="108" t="s">
        <v>100</v>
      </c>
      <c r="F22" s="110">
        <v>6381</v>
      </c>
      <c r="G22" s="110">
        <v>7393</v>
      </c>
      <c r="H22" s="110"/>
      <c r="I22" s="110"/>
      <c r="J22" s="110">
        <v>5893</v>
      </c>
      <c r="K22" s="110">
        <v>5203</v>
      </c>
      <c r="L22" s="110"/>
      <c r="M22" s="110"/>
      <c r="N22" s="110"/>
      <c r="O22" s="110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7"/>
      <c r="B23" s="61" t="s">
        <v>64</v>
      </c>
      <c r="C23" s="107" t="s">
        <v>65</v>
      </c>
      <c r="D23" s="107"/>
      <c r="E23" s="108"/>
      <c r="F23" s="110">
        <v>2146</v>
      </c>
      <c r="G23" s="110">
        <v>2265</v>
      </c>
      <c r="H23" s="110"/>
      <c r="I23" s="110"/>
      <c r="J23" s="110">
        <v>1437</v>
      </c>
      <c r="K23" s="110">
        <v>1484</v>
      </c>
      <c r="L23" s="110"/>
      <c r="M23" s="110"/>
      <c r="N23" s="110"/>
      <c r="O23" s="110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7"/>
      <c r="B24" s="107" t="s">
        <v>101</v>
      </c>
      <c r="C24" s="107"/>
      <c r="D24" s="107"/>
      <c r="E24" s="108" t="s">
        <v>102</v>
      </c>
      <c r="F24" s="110">
        <f t="shared" ref="F24:O24" si="2">F21-F22</f>
        <v>-6112</v>
      </c>
      <c r="G24" s="110">
        <f t="shared" si="2"/>
        <v>-6522</v>
      </c>
      <c r="H24" s="110">
        <f t="shared" si="2"/>
        <v>0</v>
      </c>
      <c r="I24" s="110">
        <f t="shared" si="2"/>
        <v>0</v>
      </c>
      <c r="J24" s="110">
        <f t="shared" si="2"/>
        <v>-1487</v>
      </c>
      <c r="K24" s="110">
        <f t="shared" si="2"/>
        <v>-1522</v>
      </c>
      <c r="L24" s="110">
        <f t="shared" si="2"/>
        <v>0</v>
      </c>
      <c r="M24" s="110">
        <f t="shared" si="2"/>
        <v>0</v>
      </c>
      <c r="N24" s="110">
        <f t="shared" si="2"/>
        <v>0</v>
      </c>
      <c r="O24" s="110">
        <f t="shared" si="2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7"/>
      <c r="B25" s="60" t="s">
        <v>66</v>
      </c>
      <c r="C25" s="60"/>
      <c r="D25" s="60"/>
      <c r="E25" s="121" t="s">
        <v>103</v>
      </c>
      <c r="F25" s="127">
        <v>6112</v>
      </c>
      <c r="G25" s="127">
        <v>6522</v>
      </c>
      <c r="H25" s="127"/>
      <c r="I25" s="127"/>
      <c r="J25" s="127">
        <v>1487</v>
      </c>
      <c r="K25" s="127">
        <v>1522</v>
      </c>
      <c r="L25" s="127"/>
      <c r="M25" s="127"/>
      <c r="N25" s="127"/>
      <c r="O25" s="1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7"/>
      <c r="B26" s="78" t="s">
        <v>67</v>
      </c>
      <c r="C26" s="78"/>
      <c r="D26" s="78"/>
      <c r="E26" s="122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7"/>
      <c r="B27" s="107" t="s">
        <v>104</v>
      </c>
      <c r="C27" s="107"/>
      <c r="D27" s="107"/>
      <c r="E27" s="108" t="s">
        <v>105</v>
      </c>
      <c r="F27" s="110">
        <f>F24+F25</f>
        <v>0</v>
      </c>
      <c r="G27" s="110">
        <f t="shared" ref="G27:O27" si="3">G24+G25</f>
        <v>0</v>
      </c>
      <c r="H27" s="110">
        <f t="shared" si="3"/>
        <v>0</v>
      </c>
      <c r="I27" s="110">
        <f t="shared" si="3"/>
        <v>0</v>
      </c>
      <c r="J27" s="110">
        <f t="shared" si="3"/>
        <v>0</v>
      </c>
      <c r="K27" s="110">
        <f t="shared" si="3"/>
        <v>0</v>
      </c>
      <c r="L27" s="110">
        <f t="shared" si="3"/>
        <v>0</v>
      </c>
      <c r="M27" s="110">
        <f t="shared" si="3"/>
        <v>0</v>
      </c>
      <c r="N27" s="110">
        <f t="shared" si="3"/>
        <v>0</v>
      </c>
      <c r="O27" s="110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20" t="s">
        <v>68</v>
      </c>
      <c r="B30" s="120"/>
      <c r="C30" s="120"/>
      <c r="D30" s="120"/>
      <c r="E30" s="120"/>
      <c r="F30" s="130" t="s">
        <v>240</v>
      </c>
      <c r="G30" s="131"/>
      <c r="H30" s="132" t="s">
        <v>241</v>
      </c>
      <c r="I30" s="133"/>
      <c r="J30" s="129"/>
      <c r="K30" s="129"/>
      <c r="L30" s="129"/>
      <c r="M30" s="129"/>
      <c r="N30" s="129"/>
      <c r="O30" s="129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20"/>
      <c r="B31" s="120"/>
      <c r="C31" s="120"/>
      <c r="D31" s="120"/>
      <c r="E31" s="120"/>
      <c r="F31" s="51" t="s">
        <v>226</v>
      </c>
      <c r="G31" s="51" t="s">
        <v>233</v>
      </c>
      <c r="H31" s="51" t="s">
        <v>226</v>
      </c>
      <c r="I31" s="51" t="s">
        <v>233</v>
      </c>
      <c r="J31" s="51" t="s">
        <v>226</v>
      </c>
      <c r="K31" s="51" t="s">
        <v>233</v>
      </c>
      <c r="L31" s="51" t="s">
        <v>226</v>
      </c>
      <c r="M31" s="51" t="s">
        <v>233</v>
      </c>
      <c r="N31" s="51" t="s">
        <v>226</v>
      </c>
      <c r="O31" s="51" t="s">
        <v>233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17" t="s">
        <v>84</v>
      </c>
      <c r="B32" s="60" t="s">
        <v>49</v>
      </c>
      <c r="C32" s="107"/>
      <c r="D32" s="107"/>
      <c r="E32" s="108" t="s">
        <v>40</v>
      </c>
      <c r="F32" s="110">
        <v>911</v>
      </c>
      <c r="G32" s="110">
        <v>783</v>
      </c>
      <c r="H32" s="110">
        <v>52</v>
      </c>
      <c r="I32" s="110">
        <v>56</v>
      </c>
      <c r="J32" s="110"/>
      <c r="K32" s="110"/>
      <c r="L32" s="110"/>
      <c r="M32" s="110"/>
      <c r="N32" s="110"/>
      <c r="O32" s="110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23"/>
      <c r="B33" s="62"/>
      <c r="C33" s="60" t="s">
        <v>69</v>
      </c>
      <c r="D33" s="107"/>
      <c r="E33" s="108"/>
      <c r="F33" s="110">
        <v>626</v>
      </c>
      <c r="G33" s="110">
        <v>505</v>
      </c>
      <c r="H33" s="110">
        <v>52</v>
      </c>
      <c r="I33" s="110">
        <v>56</v>
      </c>
      <c r="J33" s="110"/>
      <c r="K33" s="110"/>
      <c r="L33" s="110"/>
      <c r="M33" s="110"/>
      <c r="N33" s="110"/>
      <c r="O33" s="110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23"/>
      <c r="B34" s="62"/>
      <c r="C34" s="61"/>
      <c r="D34" s="107" t="s">
        <v>70</v>
      </c>
      <c r="E34" s="108"/>
      <c r="F34" s="110">
        <v>400</v>
      </c>
      <c r="G34" s="110">
        <v>401</v>
      </c>
      <c r="H34" s="110">
        <v>52</v>
      </c>
      <c r="I34" s="110">
        <v>56</v>
      </c>
      <c r="J34" s="110"/>
      <c r="K34" s="110"/>
      <c r="L34" s="110"/>
      <c r="M34" s="110"/>
      <c r="N34" s="110"/>
      <c r="O34" s="110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23"/>
      <c r="B35" s="61"/>
      <c r="C35" s="107" t="s">
        <v>71</v>
      </c>
      <c r="D35" s="107"/>
      <c r="E35" s="108"/>
      <c r="F35" s="110">
        <v>284</v>
      </c>
      <c r="G35" s="110">
        <v>266</v>
      </c>
      <c r="H35" s="110">
        <v>0</v>
      </c>
      <c r="I35" s="110">
        <v>0</v>
      </c>
      <c r="J35" s="67"/>
      <c r="K35" s="67"/>
      <c r="L35" s="110"/>
      <c r="M35" s="110"/>
      <c r="N35" s="110"/>
      <c r="O35" s="110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23"/>
      <c r="B36" s="60" t="s">
        <v>52</v>
      </c>
      <c r="C36" s="107"/>
      <c r="D36" s="107"/>
      <c r="E36" s="108" t="s">
        <v>41</v>
      </c>
      <c r="F36" s="110">
        <v>723</v>
      </c>
      <c r="G36" s="110">
        <v>548</v>
      </c>
      <c r="H36" s="110">
        <v>52</v>
      </c>
      <c r="I36" s="110">
        <v>56</v>
      </c>
      <c r="J36" s="110"/>
      <c r="K36" s="110"/>
      <c r="L36" s="110"/>
      <c r="M36" s="110"/>
      <c r="N36" s="110"/>
      <c r="O36" s="110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23"/>
      <c r="B37" s="62"/>
      <c r="C37" s="107" t="s">
        <v>72</v>
      </c>
      <c r="D37" s="107"/>
      <c r="E37" s="108"/>
      <c r="F37" s="110">
        <v>699</v>
      </c>
      <c r="G37" s="110">
        <v>529</v>
      </c>
      <c r="H37" s="110">
        <v>49</v>
      </c>
      <c r="I37" s="110">
        <v>55</v>
      </c>
      <c r="J37" s="110"/>
      <c r="K37" s="110"/>
      <c r="L37" s="110"/>
      <c r="M37" s="110"/>
      <c r="N37" s="110"/>
      <c r="O37" s="110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23"/>
      <c r="B38" s="61"/>
      <c r="C38" s="107" t="s">
        <v>73</v>
      </c>
      <c r="D38" s="107"/>
      <c r="E38" s="108"/>
      <c r="F38" s="110">
        <v>24</v>
      </c>
      <c r="G38" s="110">
        <v>19</v>
      </c>
      <c r="H38" s="110">
        <v>3</v>
      </c>
      <c r="I38" s="110">
        <v>1</v>
      </c>
      <c r="J38" s="110"/>
      <c r="K38" s="67"/>
      <c r="L38" s="110"/>
      <c r="M38" s="110"/>
      <c r="N38" s="110"/>
      <c r="O38" s="110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23"/>
      <c r="B39" s="47" t="s">
        <v>74</v>
      </c>
      <c r="C39" s="47"/>
      <c r="D39" s="47"/>
      <c r="E39" s="108" t="s">
        <v>107</v>
      </c>
      <c r="F39" s="110">
        <f>F32-F36</f>
        <v>188</v>
      </c>
      <c r="G39" s="110">
        <f>G32-G36</f>
        <v>235</v>
      </c>
      <c r="H39" s="110">
        <f>H32-H36</f>
        <v>0</v>
      </c>
      <c r="I39" s="110">
        <f t="shared" ref="I39:O39" si="4">I32-I36</f>
        <v>0</v>
      </c>
      <c r="J39" s="110">
        <f t="shared" si="4"/>
        <v>0</v>
      </c>
      <c r="K39" s="110">
        <f t="shared" si="4"/>
        <v>0</v>
      </c>
      <c r="L39" s="110">
        <f t="shared" si="4"/>
        <v>0</v>
      </c>
      <c r="M39" s="110">
        <f t="shared" si="4"/>
        <v>0</v>
      </c>
      <c r="N39" s="110">
        <f t="shared" si="4"/>
        <v>0</v>
      </c>
      <c r="O39" s="110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17" t="s">
        <v>85</v>
      </c>
      <c r="B40" s="60" t="s">
        <v>75</v>
      </c>
      <c r="C40" s="107"/>
      <c r="D40" s="107"/>
      <c r="E40" s="108" t="s">
        <v>43</v>
      </c>
      <c r="F40" s="110">
        <v>555</v>
      </c>
      <c r="G40" s="110">
        <v>1085</v>
      </c>
      <c r="H40" s="110">
        <v>0</v>
      </c>
      <c r="I40" s="110">
        <v>0</v>
      </c>
      <c r="J40" s="110"/>
      <c r="K40" s="110"/>
      <c r="L40" s="110"/>
      <c r="M40" s="110"/>
      <c r="N40" s="110"/>
      <c r="O40" s="110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18"/>
      <c r="B41" s="61"/>
      <c r="C41" s="107" t="s">
        <v>76</v>
      </c>
      <c r="D41" s="107"/>
      <c r="E41" s="108"/>
      <c r="F41" s="67">
        <v>555</v>
      </c>
      <c r="G41" s="67">
        <v>1085</v>
      </c>
      <c r="H41" s="67">
        <v>0</v>
      </c>
      <c r="I41" s="67">
        <v>0</v>
      </c>
      <c r="J41" s="110"/>
      <c r="K41" s="110"/>
      <c r="L41" s="110"/>
      <c r="M41" s="110"/>
      <c r="N41" s="110"/>
      <c r="O41" s="110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18"/>
      <c r="B42" s="60" t="s">
        <v>63</v>
      </c>
      <c r="C42" s="107"/>
      <c r="D42" s="107"/>
      <c r="E42" s="108" t="s">
        <v>44</v>
      </c>
      <c r="F42" s="110">
        <v>743</v>
      </c>
      <c r="G42" s="110">
        <f>1319</f>
        <v>1319</v>
      </c>
      <c r="H42" s="110">
        <v>0</v>
      </c>
      <c r="I42" s="110">
        <v>0</v>
      </c>
      <c r="J42" s="110"/>
      <c r="K42" s="110"/>
      <c r="L42" s="110"/>
      <c r="M42" s="110"/>
      <c r="N42" s="110"/>
      <c r="O42" s="110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18"/>
      <c r="B43" s="61"/>
      <c r="C43" s="107" t="s">
        <v>77</v>
      </c>
      <c r="D43" s="107"/>
      <c r="E43" s="108"/>
      <c r="F43" s="110">
        <v>15</v>
      </c>
      <c r="G43" s="110">
        <v>13</v>
      </c>
      <c r="H43" s="110">
        <v>0</v>
      </c>
      <c r="I43" s="110">
        <v>0</v>
      </c>
      <c r="J43" s="67"/>
      <c r="K43" s="67"/>
      <c r="L43" s="110"/>
      <c r="M43" s="110"/>
      <c r="N43" s="110"/>
      <c r="O43" s="110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18"/>
      <c r="B44" s="107" t="s">
        <v>74</v>
      </c>
      <c r="C44" s="107"/>
      <c r="D44" s="107"/>
      <c r="E44" s="108" t="s">
        <v>108</v>
      </c>
      <c r="F44" s="67">
        <f>F40-F42</f>
        <v>-188</v>
      </c>
      <c r="G44" s="67">
        <f>G40-G42-1</f>
        <v>-235</v>
      </c>
      <c r="H44" s="67">
        <f t="shared" ref="H44:O44" si="5">H40-H42</f>
        <v>0</v>
      </c>
      <c r="I44" s="67">
        <f t="shared" si="5"/>
        <v>0</v>
      </c>
      <c r="J44" s="67">
        <f t="shared" si="5"/>
        <v>0</v>
      </c>
      <c r="K44" s="67">
        <f t="shared" si="5"/>
        <v>0</v>
      </c>
      <c r="L44" s="67">
        <f t="shared" si="5"/>
        <v>0</v>
      </c>
      <c r="M44" s="67">
        <f t="shared" si="5"/>
        <v>0</v>
      </c>
      <c r="N44" s="67">
        <f t="shared" si="5"/>
        <v>0</v>
      </c>
      <c r="O44" s="67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17" t="s">
        <v>86</v>
      </c>
      <c r="B45" s="47" t="s">
        <v>78</v>
      </c>
      <c r="C45" s="47"/>
      <c r="D45" s="47"/>
      <c r="E45" s="108" t="s">
        <v>109</v>
      </c>
      <c r="F45" s="110">
        <f>F39+F44</f>
        <v>0</v>
      </c>
      <c r="G45" s="90">
        <f>G39+G44</f>
        <v>0</v>
      </c>
      <c r="H45" s="110">
        <f t="shared" ref="H45:O45" si="6">H39+H44</f>
        <v>0</v>
      </c>
      <c r="I45" s="110">
        <f t="shared" si="6"/>
        <v>0</v>
      </c>
      <c r="J45" s="110">
        <f t="shared" si="6"/>
        <v>0</v>
      </c>
      <c r="K45" s="110">
        <f t="shared" si="6"/>
        <v>0</v>
      </c>
      <c r="L45" s="110">
        <f t="shared" si="6"/>
        <v>0</v>
      </c>
      <c r="M45" s="110">
        <f t="shared" si="6"/>
        <v>0</v>
      </c>
      <c r="N45" s="110">
        <f t="shared" si="6"/>
        <v>0</v>
      </c>
      <c r="O45" s="110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18"/>
      <c r="B46" s="107" t="s">
        <v>79</v>
      </c>
      <c r="C46" s="107"/>
      <c r="D46" s="107"/>
      <c r="E46" s="107"/>
      <c r="F46" s="67">
        <v>0</v>
      </c>
      <c r="G46" s="67">
        <v>0</v>
      </c>
      <c r="H46" s="67">
        <v>0</v>
      </c>
      <c r="I46" s="67">
        <v>0</v>
      </c>
      <c r="J46" s="67"/>
      <c r="K46" s="67"/>
      <c r="L46" s="110"/>
      <c r="M46" s="110"/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18"/>
      <c r="B47" s="107" t="s">
        <v>80</v>
      </c>
      <c r="C47" s="107"/>
      <c r="D47" s="107"/>
      <c r="E47" s="107"/>
      <c r="F47" s="110">
        <v>0</v>
      </c>
      <c r="G47" s="110">
        <v>0</v>
      </c>
      <c r="H47" s="110">
        <v>0</v>
      </c>
      <c r="I47" s="110">
        <v>0</v>
      </c>
      <c r="J47" s="110"/>
      <c r="K47" s="110"/>
      <c r="L47" s="110"/>
      <c r="M47" s="110"/>
      <c r="N47" s="110"/>
      <c r="O47" s="110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18"/>
      <c r="B48" s="107" t="s">
        <v>81</v>
      </c>
      <c r="C48" s="107"/>
      <c r="D48" s="107"/>
      <c r="E48" s="107"/>
      <c r="F48" s="110">
        <v>0</v>
      </c>
      <c r="G48" s="110">
        <v>0</v>
      </c>
      <c r="H48" s="110">
        <v>0</v>
      </c>
      <c r="I48" s="110">
        <v>0</v>
      </c>
      <c r="J48" s="110"/>
      <c r="K48" s="110"/>
      <c r="L48" s="110"/>
      <c r="M48" s="110"/>
      <c r="N48" s="110"/>
      <c r="O48" s="110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view="pageBreakPreview" zoomScaleNormal="100" zoomScaleSheetLayoutView="100" workbookViewId="0">
      <pane xSplit="5" ySplit="8" topLeftCell="F30" activePane="bottomRight" state="frozen"/>
      <selection activeCell="L8" sqref="L8"/>
      <selection pane="topRight" activeCell="L8" sqref="L8"/>
      <selection pane="bottomLeft" activeCell="L8" sqref="L8"/>
      <selection pane="bottomRight" activeCell="F44" sqref="F44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tr">
        <f>'2.公営企業会計予算(R4-5年度)'!D1</f>
        <v>奈良県</v>
      </c>
      <c r="F1" s="1"/>
    </row>
    <row r="3" spans="1:9" ht="14.25">
      <c r="A3" s="10" t="s">
        <v>111</v>
      </c>
    </row>
    <row r="5" spans="1:9">
      <c r="A5" s="17" t="s">
        <v>227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8"/>
      <c r="F7" s="48" t="s">
        <v>228</v>
      </c>
      <c r="G7" s="48"/>
      <c r="H7" s="48" t="s">
        <v>231</v>
      </c>
      <c r="I7" s="68" t="s">
        <v>21</v>
      </c>
    </row>
    <row r="8" spans="1:9" ht="17.100000000000001" customHeight="1">
      <c r="A8" s="18"/>
      <c r="B8" s="19"/>
      <c r="C8" s="19"/>
      <c r="D8" s="19"/>
      <c r="E8" s="59"/>
      <c r="F8" s="51" t="s">
        <v>222</v>
      </c>
      <c r="G8" s="51" t="s">
        <v>2</v>
      </c>
      <c r="H8" s="51" t="s">
        <v>222</v>
      </c>
      <c r="I8" s="52"/>
    </row>
    <row r="9" spans="1:9" ht="18" customHeight="1">
      <c r="A9" s="113" t="s">
        <v>87</v>
      </c>
      <c r="B9" s="113" t="s">
        <v>89</v>
      </c>
      <c r="C9" s="60" t="s">
        <v>3</v>
      </c>
      <c r="D9" s="53"/>
      <c r="E9" s="53"/>
      <c r="F9" s="82">
        <v>164968</v>
      </c>
      <c r="G9" s="55">
        <f>F9/$F$27*100</f>
        <v>26.263394939574514</v>
      </c>
      <c r="H9" s="85">
        <v>155400</v>
      </c>
      <c r="I9" s="55">
        <f t="shared" ref="I9:I45" si="0">(F9/H9-1)*100</f>
        <v>6.1570141570141512</v>
      </c>
    </row>
    <row r="10" spans="1:9" ht="18" customHeight="1">
      <c r="A10" s="113"/>
      <c r="B10" s="113"/>
      <c r="C10" s="62"/>
      <c r="D10" s="60" t="s">
        <v>22</v>
      </c>
      <c r="E10" s="53"/>
      <c r="F10" s="82">
        <v>58565</v>
      </c>
      <c r="G10" s="55">
        <f t="shared" ref="G10:G27" si="1">F10/$F$27*100</f>
        <v>9.3237217195830802</v>
      </c>
      <c r="H10" s="85">
        <v>57183</v>
      </c>
      <c r="I10" s="55">
        <f t="shared" si="0"/>
        <v>2.4168021964569908</v>
      </c>
    </row>
    <row r="11" spans="1:9" ht="18" customHeight="1">
      <c r="A11" s="113"/>
      <c r="B11" s="113"/>
      <c r="C11" s="62"/>
      <c r="D11" s="62"/>
      <c r="E11" s="47" t="s">
        <v>23</v>
      </c>
      <c r="F11" s="82">
        <v>46603</v>
      </c>
      <c r="G11" s="55">
        <f t="shared" si="1"/>
        <v>7.419335837065316</v>
      </c>
      <c r="H11" s="85">
        <v>47239</v>
      </c>
      <c r="I11" s="55">
        <f t="shared" si="0"/>
        <v>-1.3463451808886751</v>
      </c>
    </row>
    <row r="12" spans="1:9" ht="18" customHeight="1">
      <c r="A12" s="113"/>
      <c r="B12" s="113"/>
      <c r="C12" s="62"/>
      <c r="D12" s="62"/>
      <c r="E12" s="47" t="s">
        <v>24</v>
      </c>
      <c r="F12" s="82">
        <v>1273</v>
      </c>
      <c r="G12" s="55">
        <f t="shared" si="1"/>
        <v>0.20266537606128676</v>
      </c>
      <c r="H12" s="85">
        <v>1544</v>
      </c>
      <c r="I12" s="55">
        <f t="shared" si="0"/>
        <v>-17.551813471502587</v>
      </c>
    </row>
    <row r="13" spans="1:9" ht="18" customHeight="1">
      <c r="A13" s="113"/>
      <c r="B13" s="113"/>
      <c r="C13" s="62"/>
      <c r="D13" s="61"/>
      <c r="E13" s="47" t="s">
        <v>25</v>
      </c>
      <c r="F13" s="82">
        <v>268</v>
      </c>
      <c r="G13" s="55">
        <f t="shared" si="1"/>
        <v>4.2666394960270901E-2</v>
      </c>
      <c r="H13" s="85">
        <v>505</v>
      </c>
      <c r="I13" s="55">
        <f t="shared" si="0"/>
        <v>-46.930693069306926</v>
      </c>
    </row>
    <row r="14" spans="1:9" ht="18" customHeight="1">
      <c r="A14" s="113"/>
      <c r="B14" s="113"/>
      <c r="C14" s="62"/>
      <c r="D14" s="60" t="s">
        <v>26</v>
      </c>
      <c r="E14" s="53"/>
      <c r="F14" s="82">
        <v>22839</v>
      </c>
      <c r="G14" s="55">
        <f t="shared" si="1"/>
        <v>3.636036546632937</v>
      </c>
      <c r="H14" s="85">
        <v>19888</v>
      </c>
      <c r="I14" s="55">
        <f t="shared" si="0"/>
        <v>14.838093322606593</v>
      </c>
    </row>
    <row r="15" spans="1:9" ht="18" customHeight="1">
      <c r="A15" s="113"/>
      <c r="B15" s="113"/>
      <c r="C15" s="62"/>
      <c r="D15" s="62"/>
      <c r="E15" s="47" t="s">
        <v>27</v>
      </c>
      <c r="F15" s="82">
        <v>1479</v>
      </c>
      <c r="G15" s="55">
        <f t="shared" si="1"/>
        <v>0.23546118711283828</v>
      </c>
      <c r="H15" s="85">
        <v>1418</v>
      </c>
      <c r="I15" s="55">
        <f t="shared" si="0"/>
        <v>4.3018335684062103</v>
      </c>
    </row>
    <row r="16" spans="1:9" ht="18" customHeight="1">
      <c r="A16" s="113"/>
      <c r="B16" s="113"/>
      <c r="C16" s="62"/>
      <c r="D16" s="61"/>
      <c r="E16" s="47" t="s">
        <v>28</v>
      </c>
      <c r="F16" s="82">
        <v>21360</v>
      </c>
      <c r="G16" s="55">
        <f t="shared" si="1"/>
        <v>3.4005753595200985</v>
      </c>
      <c r="H16" s="85">
        <v>18470</v>
      </c>
      <c r="I16" s="55">
        <f t="shared" si="0"/>
        <v>15.646995127233353</v>
      </c>
    </row>
    <row r="17" spans="1:9" ht="18" customHeight="1">
      <c r="A17" s="113"/>
      <c r="B17" s="113"/>
      <c r="C17" s="62"/>
      <c r="D17" s="114" t="s">
        <v>29</v>
      </c>
      <c r="E17" s="115"/>
      <c r="F17" s="82">
        <v>19079</v>
      </c>
      <c r="G17" s="55">
        <f t="shared" si="1"/>
        <v>3.0374333934589872</v>
      </c>
      <c r="H17" s="85">
        <v>17578</v>
      </c>
      <c r="I17" s="55">
        <f t="shared" si="0"/>
        <v>8.5390829445898255</v>
      </c>
    </row>
    <row r="18" spans="1:9" ht="18" customHeight="1">
      <c r="A18" s="113"/>
      <c r="B18" s="113"/>
      <c r="C18" s="62"/>
      <c r="D18" s="114" t="s">
        <v>93</v>
      </c>
      <c r="E18" s="116"/>
      <c r="F18" s="82">
        <v>2145</v>
      </c>
      <c r="G18" s="55">
        <f t="shared" si="1"/>
        <v>0.34149036264843685</v>
      </c>
      <c r="H18" s="85">
        <v>2114</v>
      </c>
      <c r="I18" s="55">
        <f t="shared" si="0"/>
        <v>1.4664143803216678</v>
      </c>
    </row>
    <row r="19" spans="1:9" ht="18" customHeight="1">
      <c r="A19" s="113"/>
      <c r="B19" s="113"/>
      <c r="C19" s="61"/>
      <c r="D19" s="114" t="s">
        <v>94</v>
      </c>
      <c r="E19" s="116"/>
      <c r="F19" s="82">
        <v>0</v>
      </c>
      <c r="G19" s="55">
        <f t="shared" si="1"/>
        <v>0</v>
      </c>
      <c r="H19" s="85">
        <v>0</v>
      </c>
      <c r="I19" s="55" t="e">
        <f t="shared" si="0"/>
        <v>#DIV/0!</v>
      </c>
    </row>
    <row r="20" spans="1:9" ht="18" customHeight="1">
      <c r="A20" s="113"/>
      <c r="B20" s="113"/>
      <c r="C20" s="53" t="s">
        <v>4</v>
      </c>
      <c r="D20" s="53"/>
      <c r="E20" s="53"/>
      <c r="F20" s="82">
        <v>23265</v>
      </c>
      <c r="G20" s="55">
        <f t="shared" si="1"/>
        <v>3.7038570102638153</v>
      </c>
      <c r="H20" s="85">
        <v>21108</v>
      </c>
      <c r="I20" s="55">
        <f t="shared" si="0"/>
        <v>10.218874360432073</v>
      </c>
    </row>
    <row r="21" spans="1:9" ht="18" customHeight="1">
      <c r="A21" s="113"/>
      <c r="B21" s="113"/>
      <c r="C21" s="53" t="s">
        <v>5</v>
      </c>
      <c r="D21" s="53"/>
      <c r="E21" s="53"/>
      <c r="F21" s="54">
        <v>182458</v>
      </c>
      <c r="G21" s="55">
        <f t="shared" si="1"/>
        <v>29.047854819630999</v>
      </c>
      <c r="H21" s="85">
        <v>159594</v>
      </c>
      <c r="I21" s="55">
        <f t="shared" si="0"/>
        <v>14.326353121044644</v>
      </c>
    </row>
    <row r="22" spans="1:9" ht="18" customHeight="1">
      <c r="A22" s="113"/>
      <c r="B22" s="113"/>
      <c r="C22" s="53" t="s">
        <v>30</v>
      </c>
      <c r="D22" s="53"/>
      <c r="E22" s="53"/>
      <c r="F22" s="54">
        <v>7122</v>
      </c>
      <c r="G22" s="55">
        <f t="shared" si="1"/>
        <v>1.1338435257725721</v>
      </c>
      <c r="H22" s="85">
        <v>7141</v>
      </c>
      <c r="I22" s="55">
        <f t="shared" si="0"/>
        <v>-0.26606917798627228</v>
      </c>
    </row>
    <row r="23" spans="1:9" ht="18" customHeight="1">
      <c r="A23" s="113"/>
      <c r="B23" s="113"/>
      <c r="C23" s="53" t="s">
        <v>6</v>
      </c>
      <c r="D23" s="53"/>
      <c r="E23" s="53"/>
      <c r="F23" s="54">
        <v>145608</v>
      </c>
      <c r="G23" s="55">
        <f t="shared" si="1"/>
        <v>23.181225512593752</v>
      </c>
      <c r="H23" s="85">
        <v>131530</v>
      </c>
      <c r="I23" s="55">
        <f t="shared" si="0"/>
        <v>10.703261613320159</v>
      </c>
    </row>
    <row r="24" spans="1:9" ht="18" customHeight="1">
      <c r="A24" s="113"/>
      <c r="B24" s="113"/>
      <c r="C24" s="53" t="s">
        <v>31</v>
      </c>
      <c r="D24" s="53"/>
      <c r="E24" s="53"/>
      <c r="F24" s="54">
        <v>597</v>
      </c>
      <c r="G24" s="55">
        <f t="shared" si="1"/>
        <v>9.5044170862991523E-2</v>
      </c>
      <c r="H24" s="85">
        <v>828</v>
      </c>
      <c r="I24" s="55">
        <f t="shared" si="0"/>
        <v>-27.898550724637683</v>
      </c>
    </row>
    <row r="25" spans="1:9" ht="18" customHeight="1">
      <c r="A25" s="113"/>
      <c r="B25" s="113"/>
      <c r="C25" s="53" t="s">
        <v>7</v>
      </c>
      <c r="D25" s="53"/>
      <c r="E25" s="53"/>
      <c r="F25" s="54">
        <v>65354</v>
      </c>
      <c r="G25" s="55">
        <f t="shared" si="1"/>
        <v>10.404550657587851</v>
      </c>
      <c r="H25" s="85">
        <v>68516</v>
      </c>
      <c r="I25" s="55">
        <f t="shared" si="0"/>
        <v>-4.6149804425243746</v>
      </c>
    </row>
    <row r="26" spans="1:9" ht="18" customHeight="1">
      <c r="A26" s="113"/>
      <c r="B26" s="113"/>
      <c r="C26" s="53" t="s">
        <v>8</v>
      </c>
      <c r="D26" s="53"/>
      <c r="E26" s="53"/>
      <c r="F26" s="54">
        <v>38757</v>
      </c>
      <c r="G26" s="55">
        <f t="shared" si="1"/>
        <v>6.1702293637135046</v>
      </c>
      <c r="H26" s="85">
        <v>77822</v>
      </c>
      <c r="I26" s="55">
        <f t="shared" si="0"/>
        <v>-50.197887486828918</v>
      </c>
    </row>
    <row r="27" spans="1:9" ht="18" customHeight="1">
      <c r="A27" s="113"/>
      <c r="B27" s="113"/>
      <c r="C27" s="53" t="s">
        <v>9</v>
      </c>
      <c r="D27" s="53"/>
      <c r="E27" s="53"/>
      <c r="F27" s="54">
        <f>SUM(F9,F20:F26)</f>
        <v>628129</v>
      </c>
      <c r="G27" s="55">
        <f t="shared" si="1"/>
        <v>100</v>
      </c>
      <c r="H27" s="85">
        <f>SUM(H9,H20:H26)+1</f>
        <v>621940</v>
      </c>
      <c r="I27" s="55">
        <f t="shared" si="0"/>
        <v>0.99511206868829749</v>
      </c>
    </row>
    <row r="28" spans="1:9" ht="18" customHeight="1">
      <c r="A28" s="113"/>
      <c r="B28" s="113" t="s">
        <v>88</v>
      </c>
      <c r="C28" s="60" t="s">
        <v>10</v>
      </c>
      <c r="D28" s="53"/>
      <c r="E28" s="53"/>
      <c r="F28" s="54">
        <f>SUM(F29:F31)</f>
        <v>246592</v>
      </c>
      <c r="G28" s="55">
        <f t="shared" ref="G28:G45" si="2">F28/$F$45*100</f>
        <v>39.649733248006996</v>
      </c>
      <c r="H28" s="85">
        <f>SUM(H29:H31)</f>
        <v>262019</v>
      </c>
      <c r="I28" s="55">
        <f t="shared" si="0"/>
        <v>-5.8877409653498418</v>
      </c>
    </row>
    <row r="29" spans="1:9" ht="18" customHeight="1">
      <c r="A29" s="113"/>
      <c r="B29" s="113"/>
      <c r="C29" s="62"/>
      <c r="D29" s="53" t="s">
        <v>11</v>
      </c>
      <c r="E29" s="53"/>
      <c r="F29" s="54">
        <v>139760</v>
      </c>
      <c r="G29" s="55">
        <f t="shared" si="2"/>
        <v>22.472126908989175</v>
      </c>
      <c r="H29" s="85">
        <v>142893</v>
      </c>
      <c r="I29" s="55">
        <f t="shared" si="0"/>
        <v>-2.1925496700328173</v>
      </c>
    </row>
    <row r="30" spans="1:9" ht="18" customHeight="1">
      <c r="A30" s="113"/>
      <c r="B30" s="113"/>
      <c r="C30" s="62"/>
      <c r="D30" s="53" t="s">
        <v>32</v>
      </c>
      <c r="E30" s="53"/>
      <c r="F30" s="54">
        <v>17802</v>
      </c>
      <c r="G30" s="55">
        <f t="shared" si="2"/>
        <v>2.8623984203908504</v>
      </c>
      <c r="H30" s="85">
        <v>16458</v>
      </c>
      <c r="I30" s="55">
        <f t="shared" si="0"/>
        <v>8.1662413415968018</v>
      </c>
    </row>
    <row r="31" spans="1:9" ht="18" customHeight="1">
      <c r="A31" s="113"/>
      <c r="B31" s="113"/>
      <c r="C31" s="61"/>
      <c r="D31" s="53" t="s">
        <v>12</v>
      </c>
      <c r="E31" s="53"/>
      <c r="F31" s="54">
        <v>89030</v>
      </c>
      <c r="G31" s="55">
        <f t="shared" si="2"/>
        <v>14.315207918626975</v>
      </c>
      <c r="H31" s="85">
        <v>102668</v>
      </c>
      <c r="I31" s="55">
        <f t="shared" si="0"/>
        <v>-13.283593719562081</v>
      </c>
    </row>
    <row r="32" spans="1:9" ht="18" customHeight="1">
      <c r="A32" s="113"/>
      <c r="B32" s="113"/>
      <c r="C32" s="60" t="s">
        <v>13</v>
      </c>
      <c r="D32" s="53"/>
      <c r="E32" s="53"/>
      <c r="F32" s="54">
        <f>SUM(F33:F38)</f>
        <v>281153</v>
      </c>
      <c r="G32" s="55">
        <f t="shared" si="2"/>
        <v>45.206825249306185</v>
      </c>
      <c r="H32" s="85">
        <f>SUM(H33:H38)</f>
        <v>258654</v>
      </c>
      <c r="I32" s="55">
        <f t="shared" si="0"/>
        <v>8.6984929674391189</v>
      </c>
    </row>
    <row r="33" spans="1:9" ht="18" customHeight="1">
      <c r="A33" s="113"/>
      <c r="B33" s="113"/>
      <c r="C33" s="62"/>
      <c r="D33" s="53" t="s">
        <v>14</v>
      </c>
      <c r="E33" s="53"/>
      <c r="F33" s="54">
        <v>28568</v>
      </c>
      <c r="G33" s="55">
        <f t="shared" si="2"/>
        <v>4.5934725353177068</v>
      </c>
      <c r="H33" s="85">
        <v>19361</v>
      </c>
      <c r="I33" s="55">
        <f t="shared" si="0"/>
        <v>47.554361861474106</v>
      </c>
    </row>
    <row r="34" spans="1:9" ht="18" customHeight="1">
      <c r="A34" s="113"/>
      <c r="B34" s="113"/>
      <c r="C34" s="62"/>
      <c r="D34" s="53" t="s">
        <v>33</v>
      </c>
      <c r="E34" s="53"/>
      <c r="F34" s="54">
        <v>4594</v>
      </c>
      <c r="G34" s="55">
        <f t="shared" si="2"/>
        <v>0.73867308972450108</v>
      </c>
      <c r="H34" s="85">
        <v>4389</v>
      </c>
      <c r="I34" s="55">
        <f t="shared" si="0"/>
        <v>4.6707678286625587</v>
      </c>
    </row>
    <row r="35" spans="1:9" ht="18" customHeight="1">
      <c r="A35" s="113"/>
      <c r="B35" s="113"/>
      <c r="C35" s="62"/>
      <c r="D35" s="53" t="s">
        <v>34</v>
      </c>
      <c r="E35" s="53"/>
      <c r="F35" s="54">
        <v>201347</v>
      </c>
      <c r="G35" s="55">
        <f t="shared" si="2"/>
        <v>32.374751980139116</v>
      </c>
      <c r="H35" s="85">
        <v>184247</v>
      </c>
      <c r="I35" s="55">
        <f t="shared" si="0"/>
        <v>9.2810195009959351</v>
      </c>
    </row>
    <row r="36" spans="1:9" ht="18" customHeight="1">
      <c r="A36" s="113"/>
      <c r="B36" s="113"/>
      <c r="C36" s="62"/>
      <c r="D36" s="53" t="s">
        <v>35</v>
      </c>
      <c r="E36" s="53"/>
      <c r="F36" s="54">
        <v>8166</v>
      </c>
      <c r="G36" s="55">
        <f t="shared" si="2"/>
        <v>1.3130179474728505</v>
      </c>
      <c r="H36" s="85">
        <v>8349</v>
      </c>
      <c r="I36" s="55">
        <f t="shared" si="0"/>
        <v>-2.1918792669780807</v>
      </c>
    </row>
    <row r="37" spans="1:9" ht="18" customHeight="1">
      <c r="A37" s="113"/>
      <c r="B37" s="113"/>
      <c r="C37" s="62"/>
      <c r="D37" s="53" t="s">
        <v>15</v>
      </c>
      <c r="E37" s="53"/>
      <c r="F37" s="54">
        <v>33203</v>
      </c>
      <c r="G37" s="55">
        <f t="shared" si="2"/>
        <v>5.3387380492212904</v>
      </c>
      <c r="H37" s="85">
        <v>37286</v>
      </c>
      <c r="I37" s="55">
        <f t="shared" si="0"/>
        <v>-10.950490800836777</v>
      </c>
    </row>
    <row r="38" spans="1:9" ht="18" customHeight="1">
      <c r="A38" s="113"/>
      <c r="B38" s="113"/>
      <c r="C38" s="61"/>
      <c r="D38" s="53" t="s">
        <v>36</v>
      </c>
      <c r="E38" s="53"/>
      <c r="F38" s="54">
        <v>5275</v>
      </c>
      <c r="G38" s="55">
        <f t="shared" si="2"/>
        <v>0.84817164743072326</v>
      </c>
      <c r="H38" s="85">
        <v>5022</v>
      </c>
      <c r="I38" s="55">
        <f t="shared" si="0"/>
        <v>5.0378335324571921</v>
      </c>
    </row>
    <row r="39" spans="1:9" ht="18" customHeight="1">
      <c r="A39" s="113"/>
      <c r="B39" s="113"/>
      <c r="C39" s="60" t="s">
        <v>16</v>
      </c>
      <c r="D39" s="53"/>
      <c r="E39" s="53"/>
      <c r="F39" s="54">
        <f>F40+F43</f>
        <v>94181</v>
      </c>
      <c r="G39" s="55">
        <f t="shared" si="2"/>
        <v>15.143441502686814</v>
      </c>
      <c r="H39" s="85">
        <f>H40+H43+H44</f>
        <v>93097</v>
      </c>
      <c r="I39" s="55">
        <f t="shared" si="0"/>
        <v>1.1643769401806781</v>
      </c>
    </row>
    <row r="40" spans="1:9" ht="18" customHeight="1">
      <c r="A40" s="113"/>
      <c r="B40" s="113"/>
      <c r="C40" s="62"/>
      <c r="D40" s="60" t="s">
        <v>17</v>
      </c>
      <c r="E40" s="53"/>
      <c r="F40" s="54">
        <f>SUM(F41:F42)</f>
        <v>90865</v>
      </c>
      <c r="G40" s="55">
        <f t="shared" si="2"/>
        <v>14.610259098349321</v>
      </c>
      <c r="H40" s="85">
        <f>SUM(H41:H42)</f>
        <v>90753</v>
      </c>
      <c r="I40" s="55">
        <f t="shared" si="0"/>
        <v>0.12341189822926424</v>
      </c>
    </row>
    <row r="41" spans="1:9" ht="18" customHeight="1">
      <c r="A41" s="113"/>
      <c r="B41" s="113"/>
      <c r="C41" s="62"/>
      <c r="D41" s="62"/>
      <c r="E41" s="56" t="s">
        <v>91</v>
      </c>
      <c r="F41" s="54">
        <v>64099</v>
      </c>
      <c r="G41" s="55">
        <f t="shared" si="2"/>
        <v>10.306531645243968</v>
      </c>
      <c r="H41" s="85">
        <v>67079</v>
      </c>
      <c r="I41" s="57">
        <f t="shared" si="0"/>
        <v>-4.442522995274234</v>
      </c>
    </row>
    <row r="42" spans="1:9" ht="18" customHeight="1">
      <c r="A42" s="113"/>
      <c r="B42" s="113"/>
      <c r="C42" s="62"/>
      <c r="D42" s="61"/>
      <c r="E42" s="47" t="s">
        <v>37</v>
      </c>
      <c r="F42" s="54">
        <v>26766</v>
      </c>
      <c r="G42" s="55">
        <f t="shared" si="2"/>
        <v>4.3037274531053535</v>
      </c>
      <c r="H42" s="85">
        <v>23674</v>
      </c>
      <c r="I42" s="57">
        <f t="shared" si="0"/>
        <v>13.060741741995429</v>
      </c>
    </row>
    <row r="43" spans="1:9" ht="18" customHeight="1">
      <c r="A43" s="113"/>
      <c r="B43" s="113"/>
      <c r="C43" s="62"/>
      <c r="D43" s="53" t="s">
        <v>38</v>
      </c>
      <c r="E43" s="53"/>
      <c r="F43" s="54">
        <v>3316</v>
      </c>
      <c r="G43" s="55">
        <f t="shared" si="2"/>
        <v>0.53318240433749353</v>
      </c>
      <c r="H43" s="85">
        <v>2344</v>
      </c>
      <c r="I43" s="57">
        <f t="shared" si="0"/>
        <v>41.467576791808881</v>
      </c>
    </row>
    <row r="44" spans="1:9" ht="18" customHeight="1">
      <c r="A44" s="113"/>
      <c r="B44" s="113"/>
      <c r="C44" s="61"/>
      <c r="D44" s="53" t="s">
        <v>39</v>
      </c>
      <c r="E44" s="53"/>
      <c r="F44" s="54">
        <v>0</v>
      </c>
      <c r="G44" s="55">
        <f t="shared" si="2"/>
        <v>0</v>
      </c>
      <c r="H44" s="85">
        <v>0</v>
      </c>
      <c r="I44" s="55" t="e">
        <f t="shared" si="0"/>
        <v>#DIV/0!</v>
      </c>
    </row>
    <row r="45" spans="1:9" ht="18" customHeight="1">
      <c r="A45" s="113"/>
      <c r="B45" s="113"/>
      <c r="C45" s="47" t="s">
        <v>18</v>
      </c>
      <c r="D45" s="47"/>
      <c r="E45" s="47"/>
      <c r="F45" s="54">
        <f>SUM(F28,F32,F39)</f>
        <v>621926</v>
      </c>
      <c r="G45" s="55">
        <f t="shared" si="2"/>
        <v>100</v>
      </c>
      <c r="H45" s="85">
        <f>SUM(H28,H32,H39)</f>
        <v>613770</v>
      </c>
      <c r="I45" s="55">
        <f t="shared" si="0"/>
        <v>1.3288365348583353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I18" sqref="I18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21" t="str">
        <f>'3.(1)普通会計決算（R2-3年度)'!E1</f>
        <v>奈良県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217</v>
      </c>
      <c r="F6" s="36" t="s">
        <v>218</v>
      </c>
      <c r="G6" s="36" t="s">
        <v>219</v>
      </c>
      <c r="H6" s="36" t="s">
        <v>220</v>
      </c>
      <c r="I6" s="36" t="s">
        <v>234</v>
      </c>
    </row>
    <row r="7" spans="1:9" ht="27" customHeight="1">
      <c r="A7" s="113" t="s">
        <v>115</v>
      </c>
      <c r="B7" s="60" t="s">
        <v>116</v>
      </c>
      <c r="C7" s="53"/>
      <c r="D7" s="65" t="s">
        <v>117</v>
      </c>
      <c r="E7" s="91">
        <v>498847</v>
      </c>
      <c r="F7" s="91">
        <v>499122</v>
      </c>
      <c r="G7" s="91">
        <v>514284</v>
      </c>
      <c r="H7" s="87">
        <v>621940</v>
      </c>
      <c r="I7" s="36">
        <v>628129</v>
      </c>
    </row>
    <row r="8" spans="1:9" ht="27" customHeight="1">
      <c r="A8" s="113"/>
      <c r="B8" s="78"/>
      <c r="C8" s="53" t="s">
        <v>118</v>
      </c>
      <c r="D8" s="65" t="s">
        <v>41</v>
      </c>
      <c r="E8" s="86">
        <v>322912</v>
      </c>
      <c r="F8" s="86">
        <v>326565</v>
      </c>
      <c r="G8" s="70">
        <v>328019</v>
      </c>
      <c r="H8" s="70">
        <v>337032</v>
      </c>
      <c r="I8" s="70">
        <v>371579</v>
      </c>
    </row>
    <row r="9" spans="1:9" ht="27" customHeight="1">
      <c r="A9" s="113"/>
      <c r="B9" s="53" t="s">
        <v>119</v>
      </c>
      <c r="C9" s="53"/>
      <c r="D9" s="65"/>
      <c r="E9" s="86">
        <v>492305</v>
      </c>
      <c r="F9" s="86">
        <v>493624</v>
      </c>
      <c r="G9" s="71">
        <v>506793</v>
      </c>
      <c r="H9" s="71">
        <v>613770</v>
      </c>
      <c r="I9" s="71">
        <v>621926</v>
      </c>
    </row>
    <row r="10" spans="1:9" ht="27" customHeight="1">
      <c r="A10" s="113"/>
      <c r="B10" s="53" t="s">
        <v>120</v>
      </c>
      <c r="C10" s="53"/>
      <c r="D10" s="65"/>
      <c r="E10" s="92">
        <v>6542</v>
      </c>
      <c r="F10" s="92">
        <v>5498</v>
      </c>
      <c r="G10" s="93">
        <v>7492</v>
      </c>
      <c r="H10" s="71">
        <v>8170</v>
      </c>
      <c r="I10" s="71">
        <v>6204</v>
      </c>
    </row>
    <row r="11" spans="1:9" ht="27" customHeight="1">
      <c r="A11" s="113"/>
      <c r="B11" s="53" t="s">
        <v>121</v>
      </c>
      <c r="C11" s="53"/>
      <c r="D11" s="65"/>
      <c r="E11" s="94">
        <v>4726</v>
      </c>
      <c r="F11" s="94">
        <v>4230</v>
      </c>
      <c r="G11" s="95">
        <v>6028</v>
      </c>
      <c r="H11" s="71">
        <v>6864</v>
      </c>
      <c r="I11" s="71">
        <v>4854</v>
      </c>
    </row>
    <row r="12" spans="1:9" ht="27" customHeight="1">
      <c r="A12" s="113"/>
      <c r="B12" s="53" t="s">
        <v>122</v>
      </c>
      <c r="C12" s="53"/>
      <c r="D12" s="65"/>
      <c r="E12" s="86">
        <v>1817</v>
      </c>
      <c r="F12" s="86">
        <v>1268</v>
      </c>
      <c r="G12" s="71">
        <v>1464</v>
      </c>
      <c r="H12" s="71">
        <v>1306</v>
      </c>
      <c r="I12" s="71">
        <v>1350</v>
      </c>
    </row>
    <row r="13" spans="1:9" ht="27" customHeight="1">
      <c r="A13" s="113"/>
      <c r="B13" s="53" t="s">
        <v>123</v>
      </c>
      <c r="C13" s="53"/>
      <c r="D13" s="65"/>
      <c r="E13" s="94">
        <v>13</v>
      </c>
      <c r="F13" s="94">
        <v>-549</v>
      </c>
      <c r="G13" s="95">
        <v>196</v>
      </c>
      <c r="H13" s="71">
        <v>-158</v>
      </c>
      <c r="I13" s="71">
        <v>44</v>
      </c>
    </row>
    <row r="14" spans="1:9" ht="27" customHeight="1">
      <c r="A14" s="113"/>
      <c r="B14" s="53" t="s">
        <v>124</v>
      </c>
      <c r="C14" s="53"/>
      <c r="D14" s="65"/>
      <c r="E14" s="86">
        <v>6050</v>
      </c>
      <c r="F14" s="86">
        <v>15799</v>
      </c>
      <c r="G14" s="71">
        <v>16286</v>
      </c>
      <c r="H14" s="71">
        <v>23812</v>
      </c>
      <c r="I14" s="71">
        <v>11155</v>
      </c>
    </row>
    <row r="15" spans="1:9" ht="27" customHeight="1">
      <c r="A15" s="113"/>
      <c r="B15" s="53" t="s">
        <v>125</v>
      </c>
      <c r="C15" s="53"/>
      <c r="D15" s="65"/>
      <c r="E15" s="92">
        <v>7033</v>
      </c>
      <c r="F15" s="92">
        <v>14198</v>
      </c>
      <c r="G15" s="96">
        <v>15153</v>
      </c>
      <c r="H15" s="71">
        <v>23412</v>
      </c>
      <c r="I15" s="71">
        <v>10869</v>
      </c>
    </row>
    <row r="16" spans="1:9" ht="27" customHeight="1">
      <c r="A16" s="113"/>
      <c r="B16" s="53" t="s">
        <v>126</v>
      </c>
      <c r="C16" s="53"/>
      <c r="D16" s="65" t="s">
        <v>42</v>
      </c>
      <c r="E16" s="97">
        <v>173273</v>
      </c>
      <c r="F16" s="97">
        <v>162449</v>
      </c>
      <c r="G16" s="98">
        <v>136654</v>
      </c>
      <c r="H16" s="71">
        <v>151555</v>
      </c>
      <c r="I16" s="71">
        <v>177639</v>
      </c>
    </row>
    <row r="17" spans="1:9" ht="27" customHeight="1">
      <c r="A17" s="113"/>
      <c r="B17" s="53" t="s">
        <v>127</v>
      </c>
      <c r="C17" s="53"/>
      <c r="D17" s="65" t="s">
        <v>43</v>
      </c>
      <c r="E17" s="86">
        <v>82051</v>
      </c>
      <c r="F17" s="86">
        <v>91823</v>
      </c>
      <c r="G17" s="71">
        <v>86228</v>
      </c>
      <c r="H17" s="71">
        <v>138365</v>
      </c>
      <c r="I17" s="71">
        <v>123936</v>
      </c>
    </row>
    <row r="18" spans="1:9" ht="27" customHeight="1">
      <c r="A18" s="113"/>
      <c r="B18" s="53" t="s">
        <v>128</v>
      </c>
      <c r="C18" s="53"/>
      <c r="D18" s="65" t="s">
        <v>44</v>
      </c>
      <c r="E18" s="94">
        <v>1113856</v>
      </c>
      <c r="F18" s="94">
        <v>1088719</v>
      </c>
      <c r="G18" s="95">
        <v>1060403</v>
      </c>
      <c r="H18" s="71">
        <v>1031883</v>
      </c>
      <c r="I18" s="71">
        <v>1012867</v>
      </c>
    </row>
    <row r="19" spans="1:9" ht="27" customHeight="1">
      <c r="A19" s="113"/>
      <c r="B19" s="53" t="s">
        <v>129</v>
      </c>
      <c r="C19" s="53"/>
      <c r="D19" s="65" t="s">
        <v>130</v>
      </c>
      <c r="E19" s="86">
        <f>E17+E18-E16</f>
        <v>1022634</v>
      </c>
      <c r="F19" s="86">
        <f>F17+F18-F16</f>
        <v>1018093</v>
      </c>
      <c r="G19" s="86">
        <f>G17+G18-G16</f>
        <v>1009977</v>
      </c>
      <c r="H19" s="86">
        <f>H17+H18-H16</f>
        <v>1018693</v>
      </c>
      <c r="I19" s="69">
        <f>I17+I18-I16</f>
        <v>959164</v>
      </c>
    </row>
    <row r="20" spans="1:9" ht="27" customHeight="1">
      <c r="A20" s="113"/>
      <c r="B20" s="53" t="s">
        <v>131</v>
      </c>
      <c r="C20" s="53"/>
      <c r="D20" s="65" t="s">
        <v>132</v>
      </c>
      <c r="E20" s="72">
        <f>E18/E8</f>
        <v>3.4494103656723811</v>
      </c>
      <c r="F20" s="72">
        <f>F18/F8</f>
        <v>3.3338508413332719</v>
      </c>
      <c r="G20" s="72">
        <f>G18/G8</f>
        <v>3.2327487127270067</v>
      </c>
      <c r="H20" s="72">
        <f>H18/H8</f>
        <v>3.0616766360464287</v>
      </c>
      <c r="I20" s="72">
        <f>I18/I8</f>
        <v>2.7258456478972168</v>
      </c>
    </row>
    <row r="21" spans="1:9" ht="27" customHeight="1">
      <c r="A21" s="113"/>
      <c r="B21" s="53" t="s">
        <v>133</v>
      </c>
      <c r="C21" s="53"/>
      <c r="D21" s="65" t="s">
        <v>134</v>
      </c>
      <c r="E21" s="99">
        <f>E19/E8</f>
        <v>3.166912347636508</v>
      </c>
      <c r="F21" s="99">
        <f>F19/F8</f>
        <v>3.1175814921991027</v>
      </c>
      <c r="G21" s="99">
        <f>G19/G8</f>
        <v>3.0790198128766932</v>
      </c>
      <c r="H21" s="72">
        <f>H19/H8</f>
        <v>3.0225408863253342</v>
      </c>
      <c r="I21" s="72">
        <f>I19/I8</f>
        <v>2.5813191811162635</v>
      </c>
    </row>
    <row r="22" spans="1:9" ht="27" customHeight="1">
      <c r="A22" s="113"/>
      <c r="B22" s="53" t="s">
        <v>135</v>
      </c>
      <c r="C22" s="53"/>
      <c r="D22" s="65" t="s">
        <v>136</v>
      </c>
      <c r="E22" s="94">
        <f>E18/E24*1000000</f>
        <v>816420.829192064</v>
      </c>
      <c r="F22" s="94">
        <f>F18/F24*1000000</f>
        <v>797996.21202126192</v>
      </c>
      <c r="G22" s="94">
        <f>G18/G24*1000000</f>
        <v>777241.48950829578</v>
      </c>
      <c r="H22" s="86">
        <f>H18/H24*1000000</f>
        <v>779089.49446308077</v>
      </c>
      <c r="I22" s="69">
        <f>I18/I24*1000000</f>
        <v>764732.0858937857</v>
      </c>
    </row>
    <row r="23" spans="1:9" ht="27" customHeight="1">
      <c r="A23" s="113"/>
      <c r="B23" s="53" t="s">
        <v>137</v>
      </c>
      <c r="C23" s="53"/>
      <c r="D23" s="65" t="s">
        <v>138</v>
      </c>
      <c r="E23" s="86">
        <f>E19/E24*1000000</f>
        <v>749558.02028269111</v>
      </c>
      <c r="F23" s="86">
        <f>F19/F24*1000000</f>
        <v>746229.61249446601</v>
      </c>
      <c r="G23" s="86">
        <f>G19/G24*1000000</f>
        <v>740280.84402733669</v>
      </c>
      <c r="H23" s="86">
        <f>H19/H24*1000000</f>
        <v>769130.81655873696</v>
      </c>
      <c r="I23" s="69">
        <f>I19/I24*1000000</f>
        <v>724185.39298271842</v>
      </c>
    </row>
    <row r="24" spans="1:9" ht="27" customHeight="1">
      <c r="A24" s="113"/>
      <c r="B24" s="73" t="s">
        <v>139</v>
      </c>
      <c r="C24" s="74"/>
      <c r="D24" s="65" t="s">
        <v>140</v>
      </c>
      <c r="E24" s="92">
        <v>1364316</v>
      </c>
      <c r="F24" s="96">
        <v>1364316</v>
      </c>
      <c r="G24" s="96">
        <f>F24</f>
        <v>1364316</v>
      </c>
      <c r="H24" s="71">
        <v>1324473</v>
      </c>
      <c r="I24" s="71">
        <v>1324473</v>
      </c>
    </row>
    <row r="25" spans="1:9" ht="27" customHeight="1">
      <c r="A25" s="113"/>
      <c r="B25" s="47" t="s">
        <v>141</v>
      </c>
      <c r="C25" s="47"/>
      <c r="D25" s="47"/>
      <c r="E25" s="94">
        <v>320981</v>
      </c>
      <c r="F25" s="94">
        <v>322166</v>
      </c>
      <c r="G25" s="100">
        <v>322377</v>
      </c>
      <c r="H25" s="85">
        <v>327775</v>
      </c>
      <c r="I25" s="54">
        <v>344762</v>
      </c>
    </row>
    <row r="26" spans="1:9" ht="27" customHeight="1">
      <c r="A26" s="113"/>
      <c r="B26" s="47" t="s">
        <v>142</v>
      </c>
      <c r="C26" s="47"/>
      <c r="D26" s="47"/>
      <c r="E26" s="75">
        <v>0.42599999999999999</v>
      </c>
      <c r="F26" s="75">
        <v>0.42799999999999999</v>
      </c>
      <c r="G26" s="76">
        <v>0.43048999999999998</v>
      </c>
      <c r="H26" s="76">
        <v>0.437</v>
      </c>
      <c r="I26" s="76">
        <v>0.41699999999999998</v>
      </c>
    </row>
    <row r="27" spans="1:9" ht="27" customHeight="1">
      <c r="A27" s="113"/>
      <c r="B27" s="47" t="s">
        <v>143</v>
      </c>
      <c r="C27" s="47"/>
      <c r="D27" s="47"/>
      <c r="E27" s="101">
        <v>0.6</v>
      </c>
      <c r="F27" s="101">
        <v>0.4</v>
      </c>
      <c r="G27" s="102">
        <v>0.5</v>
      </c>
      <c r="H27" s="55">
        <v>0.4</v>
      </c>
      <c r="I27" s="55">
        <v>0.4</v>
      </c>
    </row>
    <row r="28" spans="1:9" ht="27" customHeight="1">
      <c r="A28" s="113"/>
      <c r="B28" s="47" t="s">
        <v>144</v>
      </c>
      <c r="C28" s="47"/>
      <c r="D28" s="47"/>
      <c r="E28" s="57">
        <v>94.6</v>
      </c>
      <c r="F28" s="57">
        <v>92.8</v>
      </c>
      <c r="G28" s="55">
        <v>93.7</v>
      </c>
      <c r="H28" s="55">
        <v>92.6</v>
      </c>
      <c r="I28" s="55">
        <v>84.8</v>
      </c>
    </row>
    <row r="29" spans="1:9" ht="27" customHeight="1">
      <c r="A29" s="113"/>
      <c r="B29" s="47" t="s">
        <v>145</v>
      </c>
      <c r="C29" s="47"/>
      <c r="D29" s="47"/>
      <c r="E29" s="103">
        <v>37.4</v>
      </c>
      <c r="F29" s="103">
        <v>40.9</v>
      </c>
      <c r="G29" s="104">
        <v>41.5</v>
      </c>
      <c r="H29" s="55">
        <v>38.6</v>
      </c>
      <c r="I29" s="106">
        <v>33.5</v>
      </c>
    </row>
    <row r="30" spans="1:9" ht="27" customHeight="1">
      <c r="A30" s="113"/>
      <c r="B30" s="113" t="s">
        <v>146</v>
      </c>
      <c r="C30" s="47" t="s">
        <v>147</v>
      </c>
      <c r="D30" s="47"/>
      <c r="E30" s="57">
        <v>0</v>
      </c>
      <c r="F30" s="57">
        <v>0</v>
      </c>
      <c r="G30" s="55">
        <v>0</v>
      </c>
      <c r="H30" s="55">
        <v>0</v>
      </c>
      <c r="I30" s="55">
        <v>0</v>
      </c>
    </row>
    <row r="31" spans="1:9" ht="27" customHeight="1">
      <c r="A31" s="113"/>
      <c r="B31" s="113"/>
      <c r="C31" s="47" t="s">
        <v>148</v>
      </c>
      <c r="D31" s="47"/>
      <c r="E31" s="57">
        <v>0</v>
      </c>
      <c r="F31" s="57">
        <v>0</v>
      </c>
      <c r="G31" s="55">
        <v>0</v>
      </c>
      <c r="H31" s="55">
        <v>0</v>
      </c>
      <c r="I31" s="55">
        <v>0</v>
      </c>
    </row>
    <row r="32" spans="1:9" ht="27" customHeight="1">
      <c r="A32" s="113"/>
      <c r="B32" s="113"/>
      <c r="C32" s="47" t="s">
        <v>149</v>
      </c>
      <c r="D32" s="47"/>
      <c r="E32" s="57">
        <v>10.5</v>
      </c>
      <c r="F32" s="57">
        <v>9.6999999999999993</v>
      </c>
      <c r="G32" s="55">
        <v>8.6999999999999993</v>
      </c>
      <c r="H32" s="55">
        <v>8.5</v>
      </c>
      <c r="I32" s="55">
        <v>9</v>
      </c>
    </row>
    <row r="33" spans="1:9" ht="27" customHeight="1">
      <c r="A33" s="113"/>
      <c r="B33" s="113"/>
      <c r="C33" s="47" t="s">
        <v>150</v>
      </c>
      <c r="D33" s="47"/>
      <c r="E33" s="103">
        <v>157.6</v>
      </c>
      <c r="F33" s="103">
        <v>152.69999999999999</v>
      </c>
      <c r="G33" s="105">
        <v>156</v>
      </c>
      <c r="H33" s="77">
        <v>137.4</v>
      </c>
      <c r="I33" s="77">
        <v>115.3</v>
      </c>
    </row>
    <row r="34" spans="1:9" ht="27" customHeight="1">
      <c r="A34" s="2" t="s">
        <v>216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J19" sqref="J19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111" t="s">
        <v>247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229</v>
      </c>
      <c r="B5" s="12"/>
      <c r="C5" s="12"/>
      <c r="D5" s="12"/>
      <c r="K5" s="15"/>
      <c r="O5" s="15" t="s">
        <v>47</v>
      </c>
    </row>
    <row r="6" spans="1:25" ht="15.95" customHeight="1">
      <c r="A6" s="119" t="s">
        <v>48</v>
      </c>
      <c r="B6" s="120"/>
      <c r="C6" s="120"/>
      <c r="D6" s="120"/>
      <c r="E6" s="120"/>
      <c r="F6" s="125" t="s">
        <v>242</v>
      </c>
      <c r="G6" s="126"/>
      <c r="H6" s="125" t="s">
        <v>238</v>
      </c>
      <c r="I6" s="126"/>
      <c r="J6" s="125" t="s">
        <v>239</v>
      </c>
      <c r="K6" s="126"/>
      <c r="L6" s="124"/>
      <c r="M6" s="124"/>
      <c r="N6" s="124"/>
      <c r="O6" s="124"/>
    </row>
    <row r="7" spans="1:25" ht="15.95" customHeight="1">
      <c r="A7" s="120"/>
      <c r="B7" s="120"/>
      <c r="C7" s="120"/>
      <c r="D7" s="120"/>
      <c r="E7" s="120"/>
      <c r="F7" s="51" t="s">
        <v>228</v>
      </c>
      <c r="G7" s="51" t="s">
        <v>232</v>
      </c>
      <c r="H7" s="51" t="s">
        <v>228</v>
      </c>
      <c r="I7" s="109" t="s">
        <v>231</v>
      </c>
      <c r="J7" s="51" t="s">
        <v>228</v>
      </c>
      <c r="K7" s="109" t="s">
        <v>231</v>
      </c>
      <c r="L7" s="51" t="s">
        <v>228</v>
      </c>
      <c r="M7" s="109" t="s">
        <v>231</v>
      </c>
      <c r="N7" s="51" t="s">
        <v>228</v>
      </c>
      <c r="O7" s="109" t="s">
        <v>231</v>
      </c>
    </row>
    <row r="8" spans="1:25" ht="15.95" customHeight="1">
      <c r="A8" s="117" t="s">
        <v>82</v>
      </c>
      <c r="B8" s="60" t="s">
        <v>49</v>
      </c>
      <c r="C8" s="107"/>
      <c r="D8" s="107"/>
      <c r="E8" s="108" t="s">
        <v>40</v>
      </c>
      <c r="F8" s="110">
        <v>11132</v>
      </c>
      <c r="G8" s="110">
        <v>11380</v>
      </c>
      <c r="H8" s="110"/>
      <c r="I8" s="110"/>
      <c r="J8" s="110">
        <v>12297</v>
      </c>
      <c r="K8" s="110">
        <v>12568</v>
      </c>
      <c r="L8" s="110"/>
      <c r="M8" s="110"/>
      <c r="N8" s="110"/>
      <c r="O8" s="110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7"/>
      <c r="B9" s="62"/>
      <c r="C9" s="107" t="s">
        <v>50</v>
      </c>
      <c r="D9" s="107"/>
      <c r="E9" s="108" t="s">
        <v>41</v>
      </c>
      <c r="F9" s="110">
        <v>11132</v>
      </c>
      <c r="G9" s="110">
        <v>11266</v>
      </c>
      <c r="H9" s="110"/>
      <c r="I9" s="110"/>
      <c r="J9" s="110">
        <v>12297</v>
      </c>
      <c r="K9" s="110">
        <v>12568</v>
      </c>
      <c r="L9" s="110"/>
      <c r="M9" s="110"/>
      <c r="N9" s="110"/>
      <c r="O9" s="110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7"/>
      <c r="B10" s="61"/>
      <c r="C10" s="107" t="s">
        <v>51</v>
      </c>
      <c r="D10" s="107"/>
      <c r="E10" s="108" t="s">
        <v>42</v>
      </c>
      <c r="F10" s="110">
        <v>0</v>
      </c>
      <c r="G10" s="110">
        <v>114</v>
      </c>
      <c r="H10" s="110"/>
      <c r="I10" s="110"/>
      <c r="J10" s="66">
        <v>0</v>
      </c>
      <c r="K10" s="66">
        <v>0</v>
      </c>
      <c r="L10" s="110"/>
      <c r="M10" s="110"/>
      <c r="N10" s="110"/>
      <c r="O10" s="110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7"/>
      <c r="B11" s="60" t="s">
        <v>52</v>
      </c>
      <c r="C11" s="107"/>
      <c r="D11" s="107"/>
      <c r="E11" s="108" t="s">
        <v>43</v>
      </c>
      <c r="F11" s="110">
        <v>9116</v>
      </c>
      <c r="G11" s="110">
        <v>9048</v>
      </c>
      <c r="H11" s="110"/>
      <c r="I11" s="110"/>
      <c r="J11" s="110">
        <v>12295</v>
      </c>
      <c r="K11" s="110">
        <f>SUM(K12:K13)-1</f>
        <v>12147</v>
      </c>
      <c r="L11" s="110"/>
      <c r="M11" s="110"/>
      <c r="N11" s="110"/>
      <c r="O11" s="110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7"/>
      <c r="B12" s="62"/>
      <c r="C12" s="107" t="s">
        <v>53</v>
      </c>
      <c r="D12" s="107"/>
      <c r="E12" s="108" t="s">
        <v>44</v>
      </c>
      <c r="F12" s="110">
        <v>9116</v>
      </c>
      <c r="G12" s="110">
        <v>9048</v>
      </c>
      <c r="H12" s="110"/>
      <c r="I12" s="110"/>
      <c r="J12" s="110">
        <v>12295</v>
      </c>
      <c r="K12" s="110">
        <v>12128</v>
      </c>
      <c r="L12" s="110"/>
      <c r="M12" s="110"/>
      <c r="N12" s="110"/>
      <c r="O12" s="110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7"/>
      <c r="B13" s="61"/>
      <c r="C13" s="107" t="s">
        <v>54</v>
      </c>
      <c r="D13" s="107"/>
      <c r="E13" s="108" t="s">
        <v>45</v>
      </c>
      <c r="F13" s="88">
        <v>0</v>
      </c>
      <c r="G13" s="110">
        <v>0</v>
      </c>
      <c r="H13" s="66"/>
      <c r="I13" s="66"/>
      <c r="J13" s="66">
        <v>0</v>
      </c>
      <c r="K13" s="66">
        <v>20</v>
      </c>
      <c r="L13" s="110"/>
      <c r="M13" s="110"/>
      <c r="N13" s="110"/>
      <c r="O13" s="110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7"/>
      <c r="B14" s="107" t="s">
        <v>55</v>
      </c>
      <c r="C14" s="107"/>
      <c r="D14" s="107"/>
      <c r="E14" s="108" t="s">
        <v>96</v>
      </c>
      <c r="F14" s="110">
        <f t="shared" ref="F14:O15" si="0">F9-F12</f>
        <v>2016</v>
      </c>
      <c r="G14" s="110">
        <f t="shared" si="0"/>
        <v>2218</v>
      </c>
      <c r="H14" s="110">
        <f t="shared" si="0"/>
        <v>0</v>
      </c>
      <c r="I14" s="110">
        <f t="shared" si="0"/>
        <v>0</v>
      </c>
      <c r="J14" s="110">
        <f t="shared" si="0"/>
        <v>2</v>
      </c>
      <c r="K14" s="110">
        <f t="shared" si="0"/>
        <v>440</v>
      </c>
      <c r="L14" s="110">
        <f t="shared" si="0"/>
        <v>0</v>
      </c>
      <c r="M14" s="110">
        <f t="shared" si="0"/>
        <v>0</v>
      </c>
      <c r="N14" s="110">
        <f t="shared" si="0"/>
        <v>0</v>
      </c>
      <c r="O14" s="110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7"/>
      <c r="B15" s="107" t="s">
        <v>56</v>
      </c>
      <c r="C15" s="107"/>
      <c r="D15" s="107"/>
      <c r="E15" s="108" t="s">
        <v>97</v>
      </c>
      <c r="F15" s="110">
        <f t="shared" si="0"/>
        <v>0</v>
      </c>
      <c r="G15" s="110">
        <f t="shared" si="0"/>
        <v>114</v>
      </c>
      <c r="H15" s="110">
        <f t="shared" si="0"/>
        <v>0</v>
      </c>
      <c r="I15" s="110">
        <f t="shared" si="0"/>
        <v>0</v>
      </c>
      <c r="J15" s="110">
        <f t="shared" si="0"/>
        <v>0</v>
      </c>
      <c r="K15" s="110">
        <f t="shared" si="0"/>
        <v>-20</v>
      </c>
      <c r="L15" s="110">
        <f t="shared" si="0"/>
        <v>0</v>
      </c>
      <c r="M15" s="110">
        <f t="shared" si="0"/>
        <v>0</v>
      </c>
      <c r="N15" s="110">
        <f t="shared" si="0"/>
        <v>0</v>
      </c>
      <c r="O15" s="110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7"/>
      <c r="B16" s="107" t="s">
        <v>57</v>
      </c>
      <c r="C16" s="107"/>
      <c r="D16" s="107"/>
      <c r="E16" s="108" t="s">
        <v>98</v>
      </c>
      <c r="F16" s="110">
        <f t="shared" ref="F16:O16" si="1">F8-F11</f>
        <v>2016</v>
      </c>
      <c r="G16" s="110">
        <f>G8-G11+1</f>
        <v>2333</v>
      </c>
      <c r="H16" s="110">
        <f t="shared" si="1"/>
        <v>0</v>
      </c>
      <c r="I16" s="110">
        <f t="shared" si="1"/>
        <v>0</v>
      </c>
      <c r="J16" s="110">
        <f t="shared" si="1"/>
        <v>2</v>
      </c>
      <c r="K16" s="110">
        <f>K8-K11-1</f>
        <v>420</v>
      </c>
      <c r="L16" s="110">
        <f t="shared" si="1"/>
        <v>0</v>
      </c>
      <c r="M16" s="110">
        <f t="shared" si="1"/>
        <v>0</v>
      </c>
      <c r="N16" s="110">
        <f t="shared" si="1"/>
        <v>0</v>
      </c>
      <c r="O16" s="110">
        <f t="shared" si="1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7"/>
      <c r="B17" s="107" t="s">
        <v>58</v>
      </c>
      <c r="C17" s="107"/>
      <c r="D17" s="107"/>
      <c r="E17" s="51"/>
      <c r="F17" s="66">
        <v>0</v>
      </c>
      <c r="G17" s="66">
        <v>0</v>
      </c>
      <c r="H17" s="66"/>
      <c r="I17" s="66"/>
      <c r="J17" s="110">
        <v>0</v>
      </c>
      <c r="K17" s="110">
        <v>0</v>
      </c>
      <c r="L17" s="110"/>
      <c r="M17" s="110"/>
      <c r="N17" s="66"/>
      <c r="O17" s="6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7"/>
      <c r="B18" s="107" t="s">
        <v>59</v>
      </c>
      <c r="C18" s="107"/>
      <c r="D18" s="107"/>
      <c r="E18" s="51"/>
      <c r="F18" s="67">
        <v>0</v>
      </c>
      <c r="G18" s="67">
        <v>0</v>
      </c>
      <c r="H18" s="67"/>
      <c r="I18" s="67"/>
      <c r="J18" s="67">
        <v>0</v>
      </c>
      <c r="K18" s="67">
        <v>0</v>
      </c>
      <c r="L18" s="67"/>
      <c r="M18" s="67"/>
      <c r="N18" s="67"/>
      <c r="O18" s="6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7" t="s">
        <v>83</v>
      </c>
      <c r="B19" s="60" t="s">
        <v>60</v>
      </c>
      <c r="C19" s="107"/>
      <c r="D19" s="107"/>
      <c r="E19" s="108"/>
      <c r="F19" s="110">
        <v>40</v>
      </c>
      <c r="G19" s="110">
        <v>313</v>
      </c>
      <c r="H19" s="110"/>
      <c r="I19" s="110"/>
      <c r="J19" s="110">
        <v>2825</v>
      </c>
      <c r="K19" s="110">
        <v>2266</v>
      </c>
      <c r="L19" s="110"/>
      <c r="M19" s="110"/>
      <c r="N19" s="110"/>
      <c r="O19" s="110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7"/>
      <c r="B20" s="61"/>
      <c r="C20" s="107" t="s">
        <v>61</v>
      </c>
      <c r="D20" s="107"/>
      <c r="E20" s="108"/>
      <c r="F20" s="110">
        <v>0</v>
      </c>
      <c r="G20" s="110">
        <v>0</v>
      </c>
      <c r="H20" s="110"/>
      <c r="I20" s="110"/>
      <c r="J20" s="110">
        <v>1008</v>
      </c>
      <c r="K20" s="110">
        <v>111</v>
      </c>
      <c r="L20" s="110"/>
      <c r="M20" s="110"/>
      <c r="N20" s="110"/>
      <c r="O20" s="110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7"/>
      <c r="B21" s="78" t="s">
        <v>62</v>
      </c>
      <c r="C21" s="107"/>
      <c r="D21" s="107"/>
      <c r="E21" s="108" t="s">
        <v>99</v>
      </c>
      <c r="F21" s="110">
        <v>40</v>
      </c>
      <c r="G21" s="110">
        <v>313</v>
      </c>
      <c r="H21" s="110"/>
      <c r="I21" s="110"/>
      <c r="J21" s="110">
        <v>2339</v>
      </c>
      <c r="K21" s="110">
        <v>1897</v>
      </c>
      <c r="L21" s="110"/>
      <c r="M21" s="110"/>
      <c r="N21" s="110"/>
      <c r="O21" s="110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7"/>
      <c r="B22" s="60" t="s">
        <v>63</v>
      </c>
      <c r="C22" s="107"/>
      <c r="D22" s="107"/>
      <c r="E22" s="108" t="s">
        <v>100</v>
      </c>
      <c r="F22" s="110">
        <v>4331</v>
      </c>
      <c r="G22" s="110">
        <v>5096</v>
      </c>
      <c r="H22" s="110"/>
      <c r="I22" s="110"/>
      <c r="J22" s="110">
        <v>3713</v>
      </c>
      <c r="K22" s="110">
        <v>4303</v>
      </c>
      <c r="L22" s="110"/>
      <c r="M22" s="110"/>
      <c r="N22" s="110"/>
      <c r="O22" s="110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7"/>
      <c r="B23" s="61" t="s">
        <v>64</v>
      </c>
      <c r="C23" s="107" t="s">
        <v>65</v>
      </c>
      <c r="D23" s="107"/>
      <c r="E23" s="108"/>
      <c r="F23" s="110">
        <v>2330</v>
      </c>
      <c r="G23" s="110">
        <v>2380</v>
      </c>
      <c r="H23" s="110"/>
      <c r="I23" s="110"/>
      <c r="J23" s="110">
        <v>1594</v>
      </c>
      <c r="K23" s="110">
        <v>1584</v>
      </c>
      <c r="L23" s="110"/>
      <c r="M23" s="110"/>
      <c r="N23" s="110"/>
      <c r="O23" s="110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7"/>
      <c r="B24" s="107" t="s">
        <v>101</v>
      </c>
      <c r="C24" s="107"/>
      <c r="D24" s="107"/>
      <c r="E24" s="108" t="s">
        <v>102</v>
      </c>
      <c r="F24" s="110">
        <f t="shared" ref="F24:O24" si="2">F21-F22</f>
        <v>-4291</v>
      </c>
      <c r="G24" s="110">
        <f t="shared" si="2"/>
        <v>-4783</v>
      </c>
      <c r="H24" s="110">
        <f t="shared" si="2"/>
        <v>0</v>
      </c>
      <c r="I24" s="110">
        <f t="shared" si="2"/>
        <v>0</v>
      </c>
      <c r="J24" s="110">
        <f t="shared" si="2"/>
        <v>-1374</v>
      </c>
      <c r="K24" s="110">
        <f t="shared" si="2"/>
        <v>-2406</v>
      </c>
      <c r="L24" s="110">
        <f t="shared" si="2"/>
        <v>0</v>
      </c>
      <c r="M24" s="110">
        <f t="shared" si="2"/>
        <v>0</v>
      </c>
      <c r="N24" s="110">
        <f t="shared" si="2"/>
        <v>0</v>
      </c>
      <c r="O24" s="110">
        <f t="shared" si="2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7"/>
      <c r="B25" s="60" t="s">
        <v>66</v>
      </c>
      <c r="C25" s="60"/>
      <c r="D25" s="60"/>
      <c r="E25" s="121" t="s">
        <v>103</v>
      </c>
      <c r="F25" s="134">
        <v>4291</v>
      </c>
      <c r="G25" s="134">
        <v>4783</v>
      </c>
      <c r="H25" s="134"/>
      <c r="I25" s="134"/>
      <c r="J25" s="134">
        <v>1374</v>
      </c>
      <c r="K25" s="127">
        <v>1920</v>
      </c>
      <c r="L25" s="134"/>
      <c r="M25" s="127"/>
      <c r="N25" s="127"/>
      <c r="O25" s="1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7"/>
      <c r="B26" s="78" t="s">
        <v>67</v>
      </c>
      <c r="C26" s="78"/>
      <c r="D26" s="78"/>
      <c r="E26" s="122"/>
      <c r="F26" s="135"/>
      <c r="G26" s="135"/>
      <c r="H26" s="135"/>
      <c r="I26" s="135"/>
      <c r="J26" s="135"/>
      <c r="K26" s="128"/>
      <c r="L26" s="135"/>
      <c r="M26" s="128"/>
      <c r="N26" s="128"/>
      <c r="O26" s="128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7"/>
      <c r="B27" s="107" t="s">
        <v>104</v>
      </c>
      <c r="C27" s="107"/>
      <c r="D27" s="107"/>
      <c r="E27" s="108" t="s">
        <v>105</v>
      </c>
      <c r="F27" s="110">
        <f t="shared" ref="F27:O27" si="3">F24+F25</f>
        <v>0</v>
      </c>
      <c r="G27" s="110">
        <f t="shared" si="3"/>
        <v>0</v>
      </c>
      <c r="H27" s="110">
        <f t="shared" si="3"/>
        <v>0</v>
      </c>
      <c r="I27" s="110">
        <f t="shared" si="3"/>
        <v>0</v>
      </c>
      <c r="J27" s="110">
        <f t="shared" si="3"/>
        <v>0</v>
      </c>
      <c r="K27" s="110">
        <f t="shared" si="3"/>
        <v>-486</v>
      </c>
      <c r="L27" s="110">
        <f t="shared" si="3"/>
        <v>0</v>
      </c>
      <c r="M27" s="110">
        <f t="shared" si="3"/>
        <v>0</v>
      </c>
      <c r="N27" s="110">
        <f t="shared" si="3"/>
        <v>0</v>
      </c>
      <c r="O27" s="110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20" t="s">
        <v>68</v>
      </c>
      <c r="B30" s="120"/>
      <c r="C30" s="120"/>
      <c r="D30" s="120"/>
      <c r="E30" s="120"/>
      <c r="F30" s="132" t="s">
        <v>240</v>
      </c>
      <c r="G30" s="133"/>
      <c r="H30" s="132" t="s">
        <v>243</v>
      </c>
      <c r="I30" s="133"/>
      <c r="J30" s="129"/>
      <c r="K30" s="129"/>
      <c r="L30" s="129"/>
      <c r="M30" s="129"/>
      <c r="N30" s="129"/>
      <c r="O30" s="129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20"/>
      <c r="B31" s="120"/>
      <c r="C31" s="120"/>
      <c r="D31" s="120"/>
      <c r="E31" s="120"/>
      <c r="F31" s="51" t="s">
        <v>228</v>
      </c>
      <c r="G31" s="109" t="s">
        <v>231</v>
      </c>
      <c r="H31" s="51" t="s">
        <v>228</v>
      </c>
      <c r="I31" s="109" t="s">
        <v>231</v>
      </c>
      <c r="J31" s="51" t="s">
        <v>228</v>
      </c>
      <c r="K31" s="109" t="s">
        <v>231</v>
      </c>
      <c r="L31" s="51" t="s">
        <v>228</v>
      </c>
      <c r="M31" s="109" t="s">
        <v>231</v>
      </c>
      <c r="N31" s="51" t="s">
        <v>228</v>
      </c>
      <c r="O31" s="109" t="s">
        <v>231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17" t="s">
        <v>84</v>
      </c>
      <c r="B32" s="60" t="s">
        <v>49</v>
      </c>
      <c r="C32" s="107"/>
      <c r="D32" s="107"/>
      <c r="E32" s="108" t="s">
        <v>40</v>
      </c>
      <c r="F32" s="110">
        <v>638</v>
      </c>
      <c r="G32" s="110">
        <v>617</v>
      </c>
      <c r="H32" s="110">
        <v>86</v>
      </c>
      <c r="I32" s="110">
        <v>59</v>
      </c>
      <c r="J32" s="110"/>
      <c r="K32" s="110"/>
      <c r="L32" s="110"/>
      <c r="M32" s="110"/>
      <c r="N32" s="110"/>
      <c r="O32" s="110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23"/>
      <c r="B33" s="62"/>
      <c r="C33" s="60" t="s">
        <v>69</v>
      </c>
      <c r="D33" s="107"/>
      <c r="E33" s="108"/>
      <c r="F33" s="110">
        <v>518</v>
      </c>
      <c r="G33" s="110">
        <v>487</v>
      </c>
      <c r="H33" s="110">
        <v>86</v>
      </c>
      <c r="I33" s="110">
        <v>59</v>
      </c>
      <c r="J33" s="110"/>
      <c r="K33" s="110"/>
      <c r="L33" s="110"/>
      <c r="M33" s="110"/>
      <c r="N33" s="110"/>
      <c r="O33" s="110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23"/>
      <c r="B34" s="62"/>
      <c r="C34" s="61"/>
      <c r="D34" s="107" t="s">
        <v>70</v>
      </c>
      <c r="E34" s="108"/>
      <c r="F34" s="110">
        <v>412</v>
      </c>
      <c r="G34" s="110">
        <v>389</v>
      </c>
      <c r="H34" s="110">
        <v>86</v>
      </c>
      <c r="I34" s="110">
        <v>59</v>
      </c>
      <c r="J34" s="110"/>
      <c r="K34" s="110"/>
      <c r="L34" s="110"/>
      <c r="M34" s="110"/>
      <c r="N34" s="110"/>
      <c r="O34" s="110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23"/>
      <c r="B35" s="61"/>
      <c r="C35" s="78" t="s">
        <v>71</v>
      </c>
      <c r="D35" s="107"/>
      <c r="E35" s="108"/>
      <c r="F35" s="110">
        <v>120</v>
      </c>
      <c r="G35" s="110">
        <v>130</v>
      </c>
      <c r="H35" s="110">
        <v>0</v>
      </c>
      <c r="I35" s="67">
        <v>0</v>
      </c>
      <c r="J35" s="67"/>
      <c r="K35" s="67"/>
      <c r="L35" s="110"/>
      <c r="M35" s="110"/>
      <c r="N35" s="110"/>
      <c r="O35" s="110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23"/>
      <c r="B36" s="60" t="s">
        <v>52</v>
      </c>
      <c r="C36" s="107"/>
      <c r="D36" s="107"/>
      <c r="E36" s="108" t="s">
        <v>41</v>
      </c>
      <c r="F36" s="110">
        <v>614</v>
      </c>
      <c r="G36" s="110">
        <v>609</v>
      </c>
      <c r="H36" s="110">
        <v>39</v>
      </c>
      <c r="I36" s="110">
        <v>39</v>
      </c>
      <c r="J36" s="110"/>
      <c r="K36" s="110"/>
      <c r="L36" s="110"/>
      <c r="M36" s="110"/>
      <c r="N36" s="110"/>
      <c r="O36" s="110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23"/>
      <c r="B37" s="62"/>
      <c r="C37" s="107" t="s">
        <v>72</v>
      </c>
      <c r="D37" s="107"/>
      <c r="E37" s="108"/>
      <c r="F37" s="110">
        <v>602</v>
      </c>
      <c r="G37" s="110">
        <v>590</v>
      </c>
      <c r="H37" s="110">
        <v>38</v>
      </c>
      <c r="I37" s="110">
        <v>37</v>
      </c>
      <c r="J37" s="110"/>
      <c r="K37" s="110"/>
      <c r="L37" s="110"/>
      <c r="M37" s="110"/>
      <c r="N37" s="110"/>
      <c r="O37" s="110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23"/>
      <c r="B38" s="61"/>
      <c r="C38" s="107" t="s">
        <v>73</v>
      </c>
      <c r="D38" s="107"/>
      <c r="E38" s="108"/>
      <c r="F38" s="110">
        <v>12</v>
      </c>
      <c r="G38" s="110">
        <v>19</v>
      </c>
      <c r="H38" s="110">
        <v>1</v>
      </c>
      <c r="I38" s="110">
        <v>2</v>
      </c>
      <c r="J38" s="110"/>
      <c r="K38" s="67"/>
      <c r="L38" s="110"/>
      <c r="M38" s="110"/>
      <c r="N38" s="110"/>
      <c r="O38" s="110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23"/>
      <c r="B39" s="47" t="s">
        <v>74</v>
      </c>
      <c r="C39" s="47"/>
      <c r="D39" s="47"/>
      <c r="E39" s="108" t="s">
        <v>107</v>
      </c>
      <c r="F39" s="110">
        <f t="shared" ref="F39:O39" si="4">F32-F36</f>
        <v>24</v>
      </c>
      <c r="G39" s="110">
        <f t="shared" si="4"/>
        <v>8</v>
      </c>
      <c r="H39" s="110">
        <f t="shared" si="4"/>
        <v>47</v>
      </c>
      <c r="I39" s="110">
        <f t="shared" si="4"/>
        <v>20</v>
      </c>
      <c r="J39" s="110">
        <f t="shared" si="4"/>
        <v>0</v>
      </c>
      <c r="K39" s="110">
        <f t="shared" si="4"/>
        <v>0</v>
      </c>
      <c r="L39" s="110">
        <f t="shared" si="4"/>
        <v>0</v>
      </c>
      <c r="M39" s="110">
        <f t="shared" si="4"/>
        <v>0</v>
      </c>
      <c r="N39" s="110">
        <f t="shared" si="4"/>
        <v>0</v>
      </c>
      <c r="O39" s="110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17" t="s">
        <v>85</v>
      </c>
      <c r="B40" s="60" t="s">
        <v>75</v>
      </c>
      <c r="C40" s="107"/>
      <c r="D40" s="107"/>
      <c r="E40" s="108" t="s">
        <v>43</v>
      </c>
      <c r="F40" s="110">
        <v>1107</v>
      </c>
      <c r="G40" s="110">
        <v>223</v>
      </c>
      <c r="H40" s="110">
        <v>0</v>
      </c>
      <c r="I40" s="110">
        <v>0</v>
      </c>
      <c r="J40" s="110"/>
      <c r="K40" s="110"/>
      <c r="L40" s="110"/>
      <c r="M40" s="110"/>
      <c r="N40" s="110"/>
      <c r="O40" s="110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18"/>
      <c r="B41" s="61"/>
      <c r="C41" s="107" t="s">
        <v>76</v>
      </c>
      <c r="D41" s="107"/>
      <c r="E41" s="108"/>
      <c r="F41" s="67">
        <v>1107</v>
      </c>
      <c r="G41" s="67">
        <v>223</v>
      </c>
      <c r="H41" s="67">
        <v>0</v>
      </c>
      <c r="I41" s="110">
        <v>0</v>
      </c>
      <c r="J41" s="110"/>
      <c r="K41" s="110"/>
      <c r="L41" s="110"/>
      <c r="M41" s="110"/>
      <c r="N41" s="110"/>
      <c r="O41" s="110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18"/>
      <c r="B42" s="60" t="s">
        <v>63</v>
      </c>
      <c r="C42" s="107"/>
      <c r="D42" s="107"/>
      <c r="E42" s="108" t="s">
        <v>44</v>
      </c>
      <c r="F42" s="110">
        <v>1118</v>
      </c>
      <c r="G42" s="110">
        <v>237</v>
      </c>
      <c r="H42" s="110">
        <v>30</v>
      </c>
      <c r="I42" s="110">
        <v>30</v>
      </c>
      <c r="J42" s="110"/>
      <c r="K42" s="110"/>
      <c r="L42" s="110"/>
      <c r="M42" s="110"/>
      <c r="N42" s="110"/>
      <c r="O42" s="110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18"/>
      <c r="B43" s="61"/>
      <c r="C43" s="107" t="s">
        <v>77</v>
      </c>
      <c r="D43" s="107"/>
      <c r="E43" s="108"/>
      <c r="F43" s="110">
        <v>11</v>
      </c>
      <c r="G43" s="110">
        <v>11</v>
      </c>
      <c r="H43" s="110">
        <v>7</v>
      </c>
      <c r="I43" s="67">
        <v>7</v>
      </c>
      <c r="J43" s="67"/>
      <c r="K43" s="67"/>
      <c r="L43" s="110"/>
      <c r="M43" s="110"/>
      <c r="N43" s="110"/>
      <c r="O43" s="110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18"/>
      <c r="B44" s="107" t="s">
        <v>74</v>
      </c>
      <c r="C44" s="107"/>
      <c r="D44" s="107"/>
      <c r="E44" s="108" t="s">
        <v>108</v>
      </c>
      <c r="F44" s="67">
        <f t="shared" ref="F44:O44" si="5">F40-F42</f>
        <v>-11</v>
      </c>
      <c r="G44" s="67">
        <f t="shared" si="5"/>
        <v>-14</v>
      </c>
      <c r="H44" s="67">
        <f t="shared" si="5"/>
        <v>-30</v>
      </c>
      <c r="I44" s="67">
        <f t="shared" si="5"/>
        <v>-30</v>
      </c>
      <c r="J44" s="67">
        <f t="shared" si="5"/>
        <v>0</v>
      </c>
      <c r="K44" s="67">
        <f t="shared" si="5"/>
        <v>0</v>
      </c>
      <c r="L44" s="67">
        <f t="shared" si="5"/>
        <v>0</v>
      </c>
      <c r="M44" s="67">
        <f t="shared" si="5"/>
        <v>0</v>
      </c>
      <c r="N44" s="67">
        <f t="shared" si="5"/>
        <v>0</v>
      </c>
      <c r="O44" s="67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17" t="s">
        <v>86</v>
      </c>
      <c r="B45" s="47" t="s">
        <v>78</v>
      </c>
      <c r="C45" s="47"/>
      <c r="D45" s="47"/>
      <c r="E45" s="108" t="s">
        <v>109</v>
      </c>
      <c r="F45" s="110">
        <f t="shared" ref="F45:O45" si="6">F39+F44</f>
        <v>13</v>
      </c>
      <c r="G45" s="110">
        <f>G39+G44-1</f>
        <v>-7</v>
      </c>
      <c r="H45" s="110">
        <f t="shared" si="6"/>
        <v>17</v>
      </c>
      <c r="I45" s="110">
        <f t="shared" si="6"/>
        <v>-10</v>
      </c>
      <c r="J45" s="110">
        <f t="shared" si="6"/>
        <v>0</v>
      </c>
      <c r="K45" s="110">
        <f t="shared" si="6"/>
        <v>0</v>
      </c>
      <c r="L45" s="110">
        <f t="shared" si="6"/>
        <v>0</v>
      </c>
      <c r="M45" s="110">
        <f t="shared" si="6"/>
        <v>0</v>
      </c>
      <c r="N45" s="110">
        <f t="shared" si="6"/>
        <v>0</v>
      </c>
      <c r="O45" s="110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18"/>
      <c r="B46" s="107" t="s">
        <v>79</v>
      </c>
      <c r="C46" s="107"/>
      <c r="D46" s="107"/>
      <c r="E46" s="107"/>
      <c r="F46" s="67">
        <v>0</v>
      </c>
      <c r="G46" s="67">
        <v>0</v>
      </c>
      <c r="H46" s="67">
        <v>0</v>
      </c>
      <c r="I46" s="67">
        <v>0</v>
      </c>
      <c r="J46" s="67"/>
      <c r="K46" s="67"/>
      <c r="L46" s="110"/>
      <c r="M46" s="110"/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18"/>
      <c r="B47" s="107" t="s">
        <v>80</v>
      </c>
      <c r="C47" s="107"/>
      <c r="D47" s="107"/>
      <c r="E47" s="107"/>
      <c r="F47" s="110">
        <v>0</v>
      </c>
      <c r="G47" s="110">
        <v>0</v>
      </c>
      <c r="H47" s="110">
        <v>0</v>
      </c>
      <c r="I47" s="110">
        <v>0</v>
      </c>
      <c r="J47" s="110"/>
      <c r="K47" s="110"/>
      <c r="L47" s="110"/>
      <c r="M47" s="110"/>
      <c r="N47" s="110"/>
      <c r="O47" s="110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18"/>
      <c r="B48" s="107" t="s">
        <v>81</v>
      </c>
      <c r="C48" s="107"/>
      <c r="D48" s="107"/>
      <c r="E48" s="107"/>
      <c r="F48" s="110">
        <v>0</v>
      </c>
      <c r="G48" s="110">
        <v>0</v>
      </c>
      <c r="H48" s="110">
        <v>0</v>
      </c>
      <c r="I48" s="110">
        <v>0</v>
      </c>
      <c r="J48" s="110"/>
      <c r="K48" s="110"/>
      <c r="L48" s="110"/>
      <c r="M48" s="110"/>
      <c r="N48" s="110"/>
      <c r="O48" s="110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8" t="s">
        <v>110</v>
      </c>
      <c r="O49" s="6"/>
    </row>
    <row r="50" spans="1:15" ht="15.95" customHeight="1">
      <c r="A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E42" sqref="E42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41" t="str">
        <f>'4.公営企業会計決算（R2-3年度）'!D1</f>
        <v>奈良県</v>
      </c>
      <c r="D1" s="42"/>
    </row>
    <row r="3" spans="1:14" ht="15" customHeight="1">
      <c r="A3" s="14" t="s">
        <v>152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230</v>
      </c>
      <c r="C5" s="43"/>
      <c r="D5" s="43"/>
      <c r="H5" s="15"/>
      <c r="L5" s="15"/>
      <c r="N5" s="15" t="s">
        <v>153</v>
      </c>
    </row>
    <row r="6" spans="1:14" ht="15" customHeight="1">
      <c r="A6" s="44"/>
      <c r="B6" s="45"/>
      <c r="C6" s="45"/>
      <c r="D6" s="84"/>
      <c r="E6" s="136" t="s">
        <v>244</v>
      </c>
      <c r="F6" s="136"/>
      <c r="G6" s="136" t="s">
        <v>245</v>
      </c>
      <c r="H6" s="136"/>
      <c r="I6" s="136" t="s">
        <v>246</v>
      </c>
      <c r="J6" s="136"/>
      <c r="K6" s="136"/>
      <c r="L6" s="136"/>
      <c r="M6" s="136"/>
      <c r="N6" s="136"/>
    </row>
    <row r="7" spans="1:14" ht="15" customHeight="1">
      <c r="A7" s="18"/>
      <c r="B7" s="19"/>
      <c r="C7" s="19"/>
      <c r="D7" s="59"/>
      <c r="E7" s="36" t="s">
        <v>228</v>
      </c>
      <c r="F7" s="36" t="s">
        <v>231</v>
      </c>
      <c r="G7" s="36" t="s">
        <v>228</v>
      </c>
      <c r="H7" s="36" t="s">
        <v>231</v>
      </c>
      <c r="I7" s="36" t="s">
        <v>228</v>
      </c>
      <c r="J7" s="36" t="s">
        <v>231</v>
      </c>
      <c r="K7" s="36" t="s">
        <v>228</v>
      </c>
      <c r="L7" s="36" t="s">
        <v>231</v>
      </c>
      <c r="M7" s="36" t="s">
        <v>228</v>
      </c>
      <c r="N7" s="36" t="s">
        <v>231</v>
      </c>
    </row>
    <row r="8" spans="1:14" ht="18" customHeight="1">
      <c r="A8" s="113" t="s">
        <v>154</v>
      </c>
      <c r="B8" s="79" t="s">
        <v>155</v>
      </c>
      <c r="C8" s="80"/>
      <c r="D8" s="80"/>
      <c r="E8" s="81">
        <v>1</v>
      </c>
      <c r="F8" s="81">
        <v>1</v>
      </c>
      <c r="G8" s="81"/>
      <c r="H8" s="81"/>
      <c r="I8" s="81"/>
      <c r="J8" s="81"/>
      <c r="K8" s="81"/>
      <c r="L8" s="81"/>
      <c r="M8" s="81"/>
      <c r="N8" s="81"/>
    </row>
    <row r="9" spans="1:14" ht="18" customHeight="1">
      <c r="A9" s="113"/>
      <c r="B9" s="113" t="s">
        <v>156</v>
      </c>
      <c r="C9" s="53" t="s">
        <v>157</v>
      </c>
      <c r="D9" s="53"/>
      <c r="E9" s="81">
        <v>10</v>
      </c>
      <c r="F9" s="81">
        <v>10</v>
      </c>
      <c r="G9" s="81"/>
      <c r="H9" s="81"/>
      <c r="I9" s="81"/>
      <c r="J9" s="81"/>
      <c r="K9" s="81"/>
      <c r="L9" s="81"/>
      <c r="M9" s="81"/>
      <c r="N9" s="81"/>
    </row>
    <row r="10" spans="1:14" ht="18" customHeight="1">
      <c r="A10" s="113"/>
      <c r="B10" s="113"/>
      <c r="C10" s="53" t="s">
        <v>158</v>
      </c>
      <c r="D10" s="53"/>
      <c r="E10" s="81">
        <v>10</v>
      </c>
      <c r="F10" s="81">
        <v>10</v>
      </c>
      <c r="G10" s="81"/>
      <c r="H10" s="81"/>
      <c r="I10" s="81"/>
      <c r="J10" s="81"/>
      <c r="K10" s="81"/>
      <c r="L10" s="81"/>
      <c r="M10" s="81"/>
      <c r="N10" s="81"/>
    </row>
    <row r="11" spans="1:14" ht="18" customHeight="1">
      <c r="A11" s="113"/>
      <c r="B11" s="113"/>
      <c r="C11" s="53" t="s">
        <v>159</v>
      </c>
      <c r="D11" s="53"/>
      <c r="E11" s="81"/>
      <c r="F11" s="81"/>
      <c r="G11" s="81"/>
      <c r="H11" s="81"/>
      <c r="I11" s="81"/>
      <c r="J11" s="81"/>
      <c r="K11" s="81"/>
      <c r="L11" s="81"/>
      <c r="M11" s="81"/>
      <c r="N11" s="81"/>
    </row>
    <row r="12" spans="1:14" ht="18" customHeight="1">
      <c r="A12" s="113"/>
      <c r="B12" s="113"/>
      <c r="C12" s="53" t="s">
        <v>160</v>
      </c>
      <c r="D12" s="53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4" ht="18" customHeight="1">
      <c r="A13" s="113"/>
      <c r="B13" s="113"/>
      <c r="C13" s="53" t="s">
        <v>161</v>
      </c>
      <c r="D13" s="53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4" ht="18" customHeight="1">
      <c r="A14" s="113"/>
      <c r="B14" s="113"/>
      <c r="C14" s="53" t="s">
        <v>162</v>
      </c>
      <c r="D14" s="53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ht="18" customHeight="1">
      <c r="A15" s="113" t="s">
        <v>163</v>
      </c>
      <c r="B15" s="113" t="s">
        <v>164</v>
      </c>
      <c r="C15" s="53" t="s">
        <v>165</v>
      </c>
      <c r="D15" s="53"/>
      <c r="E15" s="54">
        <v>8853</v>
      </c>
      <c r="F15" s="54">
        <v>12633</v>
      </c>
      <c r="G15" s="54"/>
      <c r="H15" s="54"/>
      <c r="I15" s="54"/>
      <c r="J15" s="54"/>
      <c r="K15" s="54"/>
      <c r="L15" s="54"/>
      <c r="M15" s="54"/>
      <c r="N15" s="54"/>
    </row>
    <row r="16" spans="1:14" ht="18" customHeight="1">
      <c r="A16" s="113"/>
      <c r="B16" s="113"/>
      <c r="C16" s="53" t="s">
        <v>166</v>
      </c>
      <c r="D16" s="53"/>
      <c r="E16" s="54">
        <v>1873</v>
      </c>
      <c r="F16" s="54">
        <v>869</v>
      </c>
      <c r="G16" s="54"/>
      <c r="H16" s="54"/>
      <c r="I16" s="54"/>
      <c r="J16" s="54"/>
      <c r="K16" s="54"/>
      <c r="L16" s="54"/>
      <c r="M16" s="54"/>
      <c r="N16" s="54"/>
    </row>
    <row r="17" spans="1:15" ht="18" customHeight="1">
      <c r="A17" s="113"/>
      <c r="B17" s="113"/>
      <c r="C17" s="53" t="s">
        <v>167</v>
      </c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5" ht="18" customHeight="1">
      <c r="A18" s="113"/>
      <c r="B18" s="113"/>
      <c r="C18" s="53" t="s">
        <v>168</v>
      </c>
      <c r="D18" s="53"/>
      <c r="E18" s="54">
        <f>SUM(E15:E17)</f>
        <v>10726</v>
      </c>
      <c r="F18" s="54">
        <v>13503</v>
      </c>
      <c r="G18" s="54"/>
      <c r="H18" s="54"/>
      <c r="I18" s="54"/>
      <c r="J18" s="54"/>
      <c r="K18" s="54"/>
      <c r="L18" s="54"/>
      <c r="M18" s="54"/>
      <c r="N18" s="54"/>
    </row>
    <row r="19" spans="1:15" ht="18" customHeight="1">
      <c r="A19" s="113"/>
      <c r="B19" s="113" t="s">
        <v>169</v>
      </c>
      <c r="C19" s="53" t="s">
        <v>170</v>
      </c>
      <c r="D19" s="53"/>
      <c r="E19" s="54">
        <v>7499</v>
      </c>
      <c r="F19" s="54">
        <v>10212</v>
      </c>
      <c r="G19" s="54"/>
      <c r="H19" s="54"/>
      <c r="I19" s="54"/>
      <c r="J19" s="54"/>
      <c r="K19" s="54"/>
      <c r="L19" s="54"/>
      <c r="M19" s="54"/>
      <c r="N19" s="54"/>
    </row>
    <row r="20" spans="1:15" ht="18" customHeight="1">
      <c r="A20" s="113"/>
      <c r="B20" s="113"/>
      <c r="C20" s="53" t="s">
        <v>171</v>
      </c>
      <c r="D20" s="53"/>
      <c r="E20" s="54">
        <v>1</v>
      </c>
      <c r="F20" s="54">
        <v>1</v>
      </c>
      <c r="G20" s="54"/>
      <c r="H20" s="54"/>
      <c r="I20" s="54"/>
      <c r="J20" s="54"/>
      <c r="K20" s="54"/>
      <c r="L20" s="54"/>
      <c r="M20" s="54"/>
      <c r="N20" s="54"/>
    </row>
    <row r="21" spans="1:15" ht="18" customHeight="1">
      <c r="A21" s="113"/>
      <c r="B21" s="113"/>
      <c r="C21" s="53" t="s">
        <v>172</v>
      </c>
      <c r="D21" s="53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1:15" ht="18" customHeight="1">
      <c r="A22" s="113"/>
      <c r="B22" s="113"/>
      <c r="C22" s="47" t="s">
        <v>173</v>
      </c>
      <c r="D22" s="47"/>
      <c r="E22" s="54">
        <f>SUM(E19:E21)</f>
        <v>7500</v>
      </c>
      <c r="F22" s="54">
        <v>10214</v>
      </c>
      <c r="G22" s="54"/>
      <c r="H22" s="54"/>
      <c r="I22" s="54"/>
      <c r="J22" s="54"/>
      <c r="K22" s="54"/>
      <c r="L22" s="54"/>
      <c r="M22" s="54"/>
      <c r="N22" s="54"/>
    </row>
    <row r="23" spans="1:15" ht="18" customHeight="1">
      <c r="A23" s="113"/>
      <c r="B23" s="113" t="s">
        <v>174</v>
      </c>
      <c r="C23" s="53" t="s">
        <v>175</v>
      </c>
      <c r="D23" s="53"/>
      <c r="E23" s="54">
        <v>10</v>
      </c>
      <c r="F23" s="54">
        <v>10</v>
      </c>
      <c r="G23" s="54"/>
      <c r="H23" s="54"/>
      <c r="I23" s="54"/>
      <c r="J23" s="54"/>
      <c r="K23" s="54"/>
      <c r="L23" s="54"/>
      <c r="M23" s="54"/>
      <c r="N23" s="54"/>
    </row>
    <row r="24" spans="1:15" ht="18" customHeight="1">
      <c r="A24" s="113"/>
      <c r="B24" s="113"/>
      <c r="C24" s="53" t="s">
        <v>176</v>
      </c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5" ht="18" customHeight="1">
      <c r="A25" s="113"/>
      <c r="B25" s="113"/>
      <c r="C25" s="53" t="s">
        <v>177</v>
      </c>
      <c r="D25" s="53"/>
      <c r="E25" s="54">
        <v>3216</v>
      </c>
      <c r="F25" s="54">
        <v>3279</v>
      </c>
      <c r="G25" s="54"/>
      <c r="H25" s="54"/>
      <c r="I25" s="54"/>
      <c r="J25" s="54"/>
      <c r="K25" s="54"/>
      <c r="L25" s="54"/>
      <c r="M25" s="54"/>
      <c r="N25" s="54"/>
    </row>
    <row r="26" spans="1:15" ht="18" customHeight="1">
      <c r="A26" s="113"/>
      <c r="B26" s="113"/>
      <c r="C26" s="53" t="s">
        <v>178</v>
      </c>
      <c r="D26" s="53"/>
      <c r="E26" s="54">
        <f>SUM(E23:E25)</f>
        <v>3226</v>
      </c>
      <c r="F26" s="54">
        <v>3289</v>
      </c>
      <c r="G26" s="54"/>
      <c r="H26" s="54"/>
      <c r="I26" s="54"/>
      <c r="J26" s="54"/>
      <c r="K26" s="54"/>
      <c r="L26" s="54"/>
      <c r="M26" s="54"/>
      <c r="N26" s="54"/>
    </row>
    <row r="27" spans="1:15" ht="18" customHeight="1">
      <c r="A27" s="113"/>
      <c r="B27" s="53" t="s">
        <v>179</v>
      </c>
      <c r="C27" s="53"/>
      <c r="D27" s="53"/>
      <c r="E27" s="54">
        <f>SUM(E26,E22)</f>
        <v>10726</v>
      </c>
      <c r="F27" s="54">
        <v>13503</v>
      </c>
      <c r="G27" s="54"/>
      <c r="H27" s="54"/>
      <c r="I27" s="54"/>
      <c r="J27" s="54"/>
      <c r="K27" s="54"/>
      <c r="L27" s="54"/>
      <c r="M27" s="54"/>
      <c r="N27" s="54"/>
    </row>
    <row r="28" spans="1:15" ht="18" customHeight="1">
      <c r="A28" s="113" t="s">
        <v>180</v>
      </c>
      <c r="B28" s="113" t="s">
        <v>181</v>
      </c>
      <c r="C28" s="53" t="s">
        <v>182</v>
      </c>
      <c r="D28" s="83" t="s">
        <v>40</v>
      </c>
      <c r="E28" s="54">
        <v>5567</v>
      </c>
      <c r="F28" s="54">
        <v>6258</v>
      </c>
      <c r="G28" s="54"/>
      <c r="H28" s="54"/>
      <c r="I28" s="54"/>
      <c r="J28" s="54"/>
      <c r="K28" s="54"/>
      <c r="L28" s="54"/>
      <c r="M28" s="54"/>
      <c r="N28" s="54"/>
    </row>
    <row r="29" spans="1:15" ht="18" customHeight="1">
      <c r="A29" s="113"/>
      <c r="B29" s="113"/>
      <c r="C29" s="53" t="s">
        <v>183</v>
      </c>
      <c r="D29" s="83" t="s">
        <v>41</v>
      </c>
      <c r="E29" s="54">
        <v>5547</v>
      </c>
      <c r="F29" s="54">
        <v>6249</v>
      </c>
      <c r="G29" s="54"/>
      <c r="H29" s="54"/>
      <c r="I29" s="54"/>
      <c r="J29" s="54"/>
      <c r="K29" s="54"/>
      <c r="L29" s="54"/>
      <c r="M29" s="54"/>
      <c r="N29" s="54"/>
    </row>
    <row r="30" spans="1:15" ht="18" customHeight="1">
      <c r="A30" s="113"/>
      <c r="B30" s="113"/>
      <c r="C30" s="53" t="s">
        <v>184</v>
      </c>
      <c r="D30" s="83" t="s">
        <v>185</v>
      </c>
      <c r="E30" s="54">
        <v>85</v>
      </c>
      <c r="F30" s="54">
        <v>71</v>
      </c>
      <c r="G30" s="54"/>
      <c r="H30" s="54"/>
      <c r="I30" s="54"/>
      <c r="J30" s="54"/>
      <c r="K30" s="54"/>
      <c r="L30" s="54"/>
      <c r="M30" s="54"/>
      <c r="N30" s="54"/>
    </row>
    <row r="31" spans="1:15" ht="18" customHeight="1">
      <c r="A31" s="113"/>
      <c r="B31" s="113"/>
      <c r="C31" s="47" t="s">
        <v>186</v>
      </c>
      <c r="D31" s="83" t="s">
        <v>187</v>
      </c>
      <c r="E31" s="54">
        <f t="shared" ref="E31:N31" si="0">E28-E29-E30</f>
        <v>-65</v>
      </c>
      <c r="F31" s="54">
        <v>-63</v>
      </c>
      <c r="G31" s="54">
        <f t="shared" si="0"/>
        <v>0</v>
      </c>
      <c r="H31" s="54">
        <f t="shared" si="0"/>
        <v>0</v>
      </c>
      <c r="I31" s="54">
        <f t="shared" si="0"/>
        <v>0</v>
      </c>
      <c r="J31" s="54">
        <f t="shared" si="0"/>
        <v>0</v>
      </c>
      <c r="K31" s="54">
        <f t="shared" si="0"/>
        <v>0</v>
      </c>
      <c r="L31" s="54">
        <f t="shared" si="0"/>
        <v>0</v>
      </c>
      <c r="M31" s="54">
        <f t="shared" si="0"/>
        <v>0</v>
      </c>
      <c r="N31" s="54">
        <f t="shared" si="0"/>
        <v>0</v>
      </c>
      <c r="O31" s="7"/>
    </row>
    <row r="32" spans="1:15" ht="18" customHeight="1">
      <c r="A32" s="113"/>
      <c r="B32" s="113"/>
      <c r="C32" s="53" t="s">
        <v>188</v>
      </c>
      <c r="D32" s="83" t="s">
        <v>189</v>
      </c>
      <c r="E32" s="54">
        <v>6</v>
      </c>
      <c r="F32" s="54">
        <v>4</v>
      </c>
      <c r="G32" s="54"/>
      <c r="H32" s="54"/>
      <c r="I32" s="54"/>
      <c r="J32" s="54"/>
      <c r="K32" s="54"/>
      <c r="L32" s="54"/>
      <c r="M32" s="54"/>
      <c r="N32" s="54"/>
    </row>
    <row r="33" spans="1:14" ht="18" customHeight="1">
      <c r="A33" s="113"/>
      <c r="B33" s="113"/>
      <c r="C33" s="53" t="s">
        <v>190</v>
      </c>
      <c r="D33" s="83" t="s">
        <v>191</v>
      </c>
      <c r="E33" s="54">
        <v>5</v>
      </c>
      <c r="F33" s="54">
        <v>2</v>
      </c>
      <c r="G33" s="54"/>
      <c r="H33" s="54"/>
      <c r="I33" s="54"/>
      <c r="J33" s="54"/>
      <c r="K33" s="54"/>
      <c r="L33" s="54"/>
      <c r="M33" s="54"/>
      <c r="N33" s="54"/>
    </row>
    <row r="34" spans="1:14" ht="18" customHeight="1">
      <c r="A34" s="113"/>
      <c r="B34" s="113"/>
      <c r="C34" s="47" t="s">
        <v>192</v>
      </c>
      <c r="D34" s="83" t="s">
        <v>193</v>
      </c>
      <c r="E34" s="54">
        <f t="shared" ref="E34:N34" si="1">E31+E32-E33</f>
        <v>-64</v>
      </c>
      <c r="F34" s="54">
        <v>-60</v>
      </c>
      <c r="G34" s="54">
        <f t="shared" si="1"/>
        <v>0</v>
      </c>
      <c r="H34" s="54">
        <f t="shared" si="1"/>
        <v>0</v>
      </c>
      <c r="I34" s="54">
        <f t="shared" si="1"/>
        <v>0</v>
      </c>
      <c r="J34" s="54">
        <f t="shared" si="1"/>
        <v>0</v>
      </c>
      <c r="K34" s="54">
        <f t="shared" si="1"/>
        <v>0</v>
      </c>
      <c r="L34" s="54">
        <f t="shared" si="1"/>
        <v>0</v>
      </c>
      <c r="M34" s="54">
        <f t="shared" si="1"/>
        <v>0</v>
      </c>
      <c r="N34" s="54">
        <f t="shared" si="1"/>
        <v>0</v>
      </c>
    </row>
    <row r="35" spans="1:14" ht="18" customHeight="1">
      <c r="A35" s="113"/>
      <c r="B35" s="113" t="s">
        <v>194</v>
      </c>
      <c r="C35" s="53" t="s">
        <v>195</v>
      </c>
      <c r="D35" s="83" t="s">
        <v>196</v>
      </c>
      <c r="E35" s="54">
        <v>1</v>
      </c>
      <c r="F35" s="54">
        <v>0.2</v>
      </c>
      <c r="G35" s="54"/>
      <c r="H35" s="54"/>
      <c r="I35" s="54"/>
      <c r="J35" s="54"/>
      <c r="K35" s="54"/>
      <c r="L35" s="54"/>
      <c r="M35" s="54"/>
      <c r="N35" s="54"/>
    </row>
    <row r="36" spans="1:14" ht="18" customHeight="1">
      <c r="A36" s="113"/>
      <c r="B36" s="113"/>
      <c r="C36" s="53" t="s">
        <v>197</v>
      </c>
      <c r="D36" s="83" t="s">
        <v>198</v>
      </c>
      <c r="E36" s="54">
        <v>7.9999999999999996E-6</v>
      </c>
      <c r="F36" s="54">
        <v>59</v>
      </c>
      <c r="G36" s="54"/>
      <c r="H36" s="54"/>
      <c r="I36" s="54"/>
      <c r="J36" s="54"/>
      <c r="K36" s="54"/>
      <c r="L36" s="54"/>
      <c r="M36" s="54"/>
      <c r="N36" s="54"/>
    </row>
    <row r="37" spans="1:14" ht="18" customHeight="1">
      <c r="A37" s="113"/>
      <c r="B37" s="113"/>
      <c r="C37" s="53" t="s">
        <v>199</v>
      </c>
      <c r="D37" s="83" t="s">
        <v>200</v>
      </c>
      <c r="E37" s="54">
        <f t="shared" ref="E37:N37" si="2">E34+E35-E36</f>
        <v>-63.000008000000001</v>
      </c>
      <c r="F37" s="54">
        <v>-118.8</v>
      </c>
      <c r="G37" s="54">
        <f t="shared" si="2"/>
        <v>0</v>
      </c>
      <c r="H37" s="54">
        <f t="shared" si="2"/>
        <v>0</v>
      </c>
      <c r="I37" s="54">
        <f t="shared" si="2"/>
        <v>0</v>
      </c>
      <c r="J37" s="54">
        <f t="shared" si="2"/>
        <v>0</v>
      </c>
      <c r="K37" s="54">
        <f t="shared" si="2"/>
        <v>0</v>
      </c>
      <c r="L37" s="54">
        <f t="shared" si="2"/>
        <v>0</v>
      </c>
      <c r="M37" s="54">
        <f t="shared" si="2"/>
        <v>0</v>
      </c>
      <c r="N37" s="54">
        <f t="shared" si="2"/>
        <v>0</v>
      </c>
    </row>
    <row r="38" spans="1:14" ht="18" customHeight="1">
      <c r="A38" s="113"/>
      <c r="B38" s="113"/>
      <c r="C38" s="53" t="s">
        <v>201</v>
      </c>
      <c r="D38" s="83" t="s">
        <v>202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8" customHeight="1">
      <c r="A39" s="113"/>
      <c r="B39" s="113"/>
      <c r="C39" s="53" t="s">
        <v>203</v>
      </c>
      <c r="D39" s="83" t="s">
        <v>204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8" customHeight="1">
      <c r="A40" s="113"/>
      <c r="B40" s="113"/>
      <c r="C40" s="53" t="s">
        <v>205</v>
      </c>
      <c r="D40" s="83" t="s">
        <v>206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8" customHeight="1">
      <c r="A41" s="113"/>
      <c r="B41" s="113"/>
      <c r="C41" s="47" t="s">
        <v>207</v>
      </c>
      <c r="D41" s="83" t="s">
        <v>208</v>
      </c>
      <c r="E41" s="54">
        <f t="shared" ref="E41:N41" si="3">E34+E35-E36-E40</f>
        <v>-63.000008000000001</v>
      </c>
      <c r="F41" s="54">
        <v>-118.8</v>
      </c>
      <c r="G41" s="54">
        <f t="shared" si="3"/>
        <v>0</v>
      </c>
      <c r="H41" s="54">
        <f t="shared" si="3"/>
        <v>0</v>
      </c>
      <c r="I41" s="54">
        <f t="shared" si="3"/>
        <v>0</v>
      </c>
      <c r="J41" s="54">
        <f t="shared" si="3"/>
        <v>0</v>
      </c>
      <c r="K41" s="54">
        <f t="shared" si="3"/>
        <v>0</v>
      </c>
      <c r="L41" s="54">
        <f t="shared" si="3"/>
        <v>0</v>
      </c>
      <c r="M41" s="54">
        <f t="shared" si="3"/>
        <v>0</v>
      </c>
      <c r="N41" s="54">
        <f t="shared" si="3"/>
        <v>0</v>
      </c>
    </row>
    <row r="42" spans="1:14" ht="18" customHeight="1">
      <c r="A42" s="113"/>
      <c r="B42" s="113"/>
      <c r="C42" s="137" t="s">
        <v>209</v>
      </c>
      <c r="D42" s="137"/>
      <c r="E42" s="54">
        <f t="shared" ref="E42:N42" si="4">E37+E38-E39-E40</f>
        <v>-63.000008000000001</v>
      </c>
      <c r="F42" s="54">
        <v>-118.8</v>
      </c>
      <c r="G42" s="54">
        <f t="shared" si="4"/>
        <v>0</v>
      </c>
      <c r="H42" s="54">
        <f t="shared" si="4"/>
        <v>0</v>
      </c>
      <c r="I42" s="54">
        <f t="shared" si="4"/>
        <v>0</v>
      </c>
      <c r="J42" s="54">
        <f t="shared" si="4"/>
        <v>0</v>
      </c>
      <c r="K42" s="54">
        <f t="shared" si="4"/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</row>
    <row r="43" spans="1:14" ht="18" customHeight="1">
      <c r="A43" s="113"/>
      <c r="B43" s="113"/>
      <c r="C43" s="53" t="s">
        <v>210</v>
      </c>
      <c r="D43" s="83" t="s">
        <v>211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8" customHeight="1">
      <c r="A44" s="113"/>
      <c r="B44" s="113"/>
      <c r="C44" s="47" t="s">
        <v>212</v>
      </c>
      <c r="D44" s="65" t="s">
        <v>213</v>
      </c>
      <c r="E44" s="54">
        <f t="shared" ref="E44:N44" si="5">E41+E43</f>
        <v>-63.000008000000001</v>
      </c>
      <c r="F44" s="54">
        <v>-118.8</v>
      </c>
      <c r="G44" s="54">
        <f t="shared" si="5"/>
        <v>0</v>
      </c>
      <c r="H44" s="54">
        <f t="shared" si="5"/>
        <v>0</v>
      </c>
      <c r="I44" s="54">
        <f t="shared" si="5"/>
        <v>0</v>
      </c>
      <c r="J44" s="54">
        <f t="shared" si="5"/>
        <v>0</v>
      </c>
      <c r="K44" s="54">
        <f t="shared" si="5"/>
        <v>0</v>
      </c>
      <c r="L44" s="54">
        <f t="shared" si="5"/>
        <v>0</v>
      </c>
      <c r="M44" s="54">
        <f t="shared" si="5"/>
        <v>0</v>
      </c>
      <c r="N44" s="54">
        <f t="shared" si="5"/>
        <v>0</v>
      </c>
    </row>
    <row r="45" spans="1:14" ht="14.1" customHeight="1">
      <c r="A45" s="8" t="s">
        <v>214</v>
      </c>
    </row>
    <row r="46" spans="1:14" ht="14.1" customHeight="1">
      <c r="A46" s="8" t="s">
        <v>215</v>
      </c>
    </row>
    <row r="47" spans="1:14">
      <c r="A47" s="46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5" orientation="landscape" r:id="rId1"/>
  <headerFooter alignWithMargins="0">
    <oddHeader>&amp;R&amp;"ｺﾞｼｯｸ,斜体"&amp;9都道府県－5</oddHeader>
  </headerFooter>
  <rowBreaks count="1" manualBreakCount="1">
    <brk id="4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2023-08-16T04:37:55Z</cp:lastPrinted>
  <dcterms:created xsi:type="dcterms:W3CDTF">1999-07-06T05:17:05Z</dcterms:created>
  <dcterms:modified xsi:type="dcterms:W3CDTF">2023-08-16T05:23:55Z</dcterms:modified>
</cp:coreProperties>
</file>