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1040\理財班\★市場公募担当\R5市場公募債\100_地方債協会（月次定例照会含む）\230825〆 都道府県及び指定都市の財政状況\03 協会へ提出（コメント削除）\"/>
    </mc:Choice>
  </mc:AlternateContent>
  <xr:revisionPtr revIDLastSave="0" documentId="13_ncr:1_{4B21C668-F0C8-4120-A1CE-F5DD6FD1E698}" xr6:coauthVersionLast="47" xr6:coauthVersionMax="47" xr10:uidLastSave="{00000000-0000-0000-0000-000000000000}"/>
  <bookViews>
    <workbookView xWindow="-120" yWindow="-120" windowWidth="29040" windowHeight="15840" tabRatio="66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）" sheetId="7" r:id="rId5"/>
    <sheet name="5.三セク決算（R2-3年度）" sheetId="8" r:id="rId6"/>
  </sheets>
  <definedNames>
    <definedName name="_xlnm.Print_Area" localSheetId="0">'1.普通会計予算(R4-5年度)'!$A$1:$I$47</definedName>
    <definedName name="_xlnm.Print_Area" localSheetId="1">'2.公営企業会計予算(R4-5年度)'!$A$1:$O$49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'4.公営企業会計決算（R2-3年度）'!$A$1:$O$49</definedName>
    <definedName name="_xlnm.Print_Area" localSheetId="5">'5.三セク決算（R2-3年度）'!$A$1:$P$46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F41" i="5"/>
  <c r="F41" i="2" l="1"/>
  <c r="F39" i="2"/>
  <c r="F32" i="2"/>
  <c r="H38" i="2"/>
  <c r="H32" i="2" s="1"/>
  <c r="H41" i="2"/>
  <c r="H39" i="2"/>
  <c r="H28" i="2"/>
  <c r="F28" i="2"/>
  <c r="I10" i="6" l="1"/>
  <c r="F28" i="5"/>
  <c r="F32" i="5"/>
  <c r="F39" i="5"/>
  <c r="F38" i="5"/>
  <c r="F11" i="2"/>
  <c r="F24" i="6" l="1"/>
  <c r="P31" i="8" l="1"/>
  <c r="P34" i="8" s="1"/>
  <c r="O31" i="8"/>
  <c r="O34" i="8" s="1"/>
  <c r="N31" i="8"/>
  <c r="N34" i="8" s="1"/>
  <c r="M31" i="8"/>
  <c r="M34" i="8" s="1"/>
  <c r="L31" i="8"/>
  <c r="L34" i="8" s="1"/>
  <c r="K31" i="8"/>
  <c r="K34" i="8" s="1"/>
  <c r="J31" i="8"/>
  <c r="J34" i="8" s="1"/>
  <c r="I31" i="8"/>
  <c r="I34" i="8" s="1"/>
  <c r="H31" i="8"/>
  <c r="H34" i="8" s="1"/>
  <c r="G31" i="8"/>
  <c r="G34" i="8" s="1"/>
  <c r="F31" i="8"/>
  <c r="F34" i="8" s="1"/>
  <c r="E31" i="8"/>
  <c r="E34" i="8" s="1"/>
  <c r="I41" i="8" l="1"/>
  <c r="I44" i="8" s="1"/>
  <c r="I37" i="8"/>
  <c r="I42" i="8" s="1"/>
  <c r="F41" i="8"/>
  <c r="F44" i="8" s="1"/>
  <c r="F37" i="8"/>
  <c r="F42" i="8" s="1"/>
  <c r="J37" i="8"/>
  <c r="J42" i="8" s="1"/>
  <c r="J41" i="8"/>
  <c r="J44" i="8" s="1"/>
  <c r="N41" i="8"/>
  <c r="N44" i="8" s="1"/>
  <c r="N37" i="8"/>
  <c r="N42" i="8" s="1"/>
  <c r="G41" i="8"/>
  <c r="G44" i="8" s="1"/>
  <c r="G37" i="8"/>
  <c r="G42" i="8" s="1"/>
  <c r="K41" i="8"/>
  <c r="K44" i="8" s="1"/>
  <c r="K37" i="8"/>
  <c r="K42" i="8" s="1"/>
  <c r="O41" i="8"/>
  <c r="O44" i="8" s="1"/>
  <c r="O37" i="8"/>
  <c r="O42" i="8" s="1"/>
  <c r="E41" i="8"/>
  <c r="E44" i="8" s="1"/>
  <c r="E37" i="8"/>
  <c r="E42" i="8" s="1"/>
  <c r="M41" i="8"/>
  <c r="M44" i="8" s="1"/>
  <c r="M37" i="8"/>
  <c r="M42" i="8" s="1"/>
  <c r="H37" i="8"/>
  <c r="H42" i="8" s="1"/>
  <c r="H41" i="8"/>
  <c r="H44" i="8" s="1"/>
  <c r="L41" i="8"/>
  <c r="L44" i="8" s="1"/>
  <c r="L37" i="8"/>
  <c r="L42" i="8" s="1"/>
  <c r="P37" i="8"/>
  <c r="P42" i="8" s="1"/>
  <c r="P41" i="8"/>
  <c r="P44" i="8" s="1"/>
  <c r="I9" i="2" l="1"/>
  <c r="F45" i="2"/>
  <c r="G45" i="2" s="1"/>
  <c r="F27" i="2"/>
  <c r="G27" i="2" s="1"/>
  <c r="G24" i="6"/>
  <c r="F22" i="6"/>
  <c r="E22" i="6"/>
  <c r="E19" i="6"/>
  <c r="E23" i="6" s="1"/>
  <c r="H45" i="5"/>
  <c r="F45" i="5"/>
  <c r="G44" i="5" s="1"/>
  <c r="H27" i="5"/>
  <c r="F27" i="5"/>
  <c r="G19" i="5" s="1"/>
  <c r="F44" i="4"/>
  <c r="F39" i="4"/>
  <c r="F45" i="4"/>
  <c r="H27" i="2"/>
  <c r="H45" i="2"/>
  <c r="O44" i="7"/>
  <c r="N44" i="7"/>
  <c r="M44" i="7"/>
  <c r="M45" i="7" s="1"/>
  <c r="L44" i="7"/>
  <c r="K44" i="7"/>
  <c r="J44" i="7"/>
  <c r="I44" i="7"/>
  <c r="H44" i="7"/>
  <c r="G44" i="7"/>
  <c r="F44" i="7"/>
  <c r="O39" i="7"/>
  <c r="O45" i="7" s="1"/>
  <c r="N39" i="7"/>
  <c r="M39" i="7"/>
  <c r="L39" i="7"/>
  <c r="K39" i="7"/>
  <c r="J39" i="7"/>
  <c r="I39" i="7"/>
  <c r="H39" i="7"/>
  <c r="G39" i="7"/>
  <c r="F39" i="7"/>
  <c r="O24" i="7"/>
  <c r="O27" i="7" s="1"/>
  <c r="N24" i="7"/>
  <c r="N27" i="7" s="1"/>
  <c r="M24" i="7"/>
  <c r="M27" i="7" s="1"/>
  <c r="L24" i="7"/>
  <c r="L27" i="7" s="1"/>
  <c r="K24" i="7"/>
  <c r="K27" i="7" s="1"/>
  <c r="J24" i="7"/>
  <c r="J27" i="7"/>
  <c r="I24" i="7"/>
  <c r="I27" i="7" s="1"/>
  <c r="H24" i="7"/>
  <c r="H27" i="7" s="1"/>
  <c r="G24" i="7"/>
  <c r="G27" i="7"/>
  <c r="F24" i="7"/>
  <c r="F27" i="7" s="1"/>
  <c r="O16" i="7"/>
  <c r="N16" i="7"/>
  <c r="M16" i="7"/>
  <c r="L16" i="7"/>
  <c r="K16" i="7"/>
  <c r="J16" i="7"/>
  <c r="I16" i="7"/>
  <c r="H16" i="7"/>
  <c r="F16" i="7"/>
  <c r="O15" i="7"/>
  <c r="N15" i="7"/>
  <c r="M15" i="7"/>
  <c r="L15" i="7"/>
  <c r="K15" i="7"/>
  <c r="J15" i="7"/>
  <c r="I15" i="7"/>
  <c r="H15" i="7"/>
  <c r="F15" i="7"/>
  <c r="O14" i="7"/>
  <c r="N14" i="7"/>
  <c r="M14" i="7"/>
  <c r="L14" i="7"/>
  <c r="K14" i="7"/>
  <c r="J14" i="7"/>
  <c r="I14" i="7"/>
  <c r="H14" i="7"/>
  <c r="G14" i="7"/>
  <c r="F14" i="7"/>
  <c r="I20" i="6"/>
  <c r="H20" i="6"/>
  <c r="G20" i="6"/>
  <c r="F20" i="6"/>
  <c r="E20" i="6"/>
  <c r="I19" i="6"/>
  <c r="I21" i="6" s="1"/>
  <c r="H19" i="6"/>
  <c r="H21" i="6"/>
  <c r="G19" i="6"/>
  <c r="F19" i="6"/>
  <c r="F21" i="6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O39" i="4"/>
  <c r="O44" i="4"/>
  <c r="N39" i="4"/>
  <c r="N45" i="4" s="1"/>
  <c r="N44" i="4"/>
  <c r="M39" i="4"/>
  <c r="M44" i="4"/>
  <c r="M45" i="4" s="1"/>
  <c r="L39" i="4"/>
  <c r="L44" i="4"/>
  <c r="L45" i="4"/>
  <c r="K39" i="4"/>
  <c r="K44" i="4"/>
  <c r="K45" i="4"/>
  <c r="J39" i="4"/>
  <c r="J44" i="4"/>
  <c r="I39" i="4"/>
  <c r="I44" i="4"/>
  <c r="I45" i="4" s="1"/>
  <c r="H39" i="4"/>
  <c r="H44" i="4"/>
  <c r="G39" i="4"/>
  <c r="G44" i="4"/>
  <c r="G45" i="4" s="1"/>
  <c r="O24" i="4"/>
  <c r="O27" i="4" s="1"/>
  <c r="N24" i="4"/>
  <c r="N27" i="4"/>
  <c r="M24" i="4"/>
  <c r="M27" i="4" s="1"/>
  <c r="L24" i="4"/>
  <c r="L27" i="4" s="1"/>
  <c r="K24" i="4"/>
  <c r="K27" i="4"/>
  <c r="J24" i="4"/>
  <c r="J27" i="4"/>
  <c r="I24" i="4"/>
  <c r="I27" i="4" s="1"/>
  <c r="H24" i="4"/>
  <c r="H27" i="4" s="1"/>
  <c r="M16" i="4"/>
  <c r="L16" i="4"/>
  <c r="M15" i="4"/>
  <c r="L15" i="4"/>
  <c r="M14" i="4"/>
  <c r="L14" i="4"/>
  <c r="O16" i="4"/>
  <c r="N16" i="4"/>
  <c r="O15" i="4"/>
  <c r="N15" i="4"/>
  <c r="O14" i="4"/>
  <c r="N14" i="4"/>
  <c r="K16" i="4"/>
  <c r="J16" i="4"/>
  <c r="K15" i="4"/>
  <c r="J15" i="4"/>
  <c r="K14" i="4"/>
  <c r="J14" i="4"/>
  <c r="I16" i="4"/>
  <c r="H16" i="4"/>
  <c r="I15" i="4"/>
  <c r="H15" i="4"/>
  <c r="I14" i="4"/>
  <c r="H14" i="4"/>
  <c r="G24" i="4"/>
  <c r="G27" i="4" s="1"/>
  <c r="G16" i="4"/>
  <c r="G15" i="4"/>
  <c r="G14" i="4"/>
  <c r="F24" i="4"/>
  <c r="F27" i="4" s="1"/>
  <c r="F16" i="4"/>
  <c r="F15" i="4"/>
  <c r="F14" i="4"/>
  <c r="E21" i="6"/>
  <c r="G35" i="5"/>
  <c r="G41" i="5"/>
  <c r="G37" i="5"/>
  <c r="G39" i="5"/>
  <c r="G30" i="5"/>
  <c r="G34" i="5"/>
  <c r="G29" i="2" l="1"/>
  <c r="G41" i="2"/>
  <c r="G42" i="5"/>
  <c r="G28" i="5"/>
  <c r="G33" i="5"/>
  <c r="G40" i="5"/>
  <c r="G38" i="5"/>
  <c r="G14" i="2"/>
  <c r="I45" i="5"/>
  <c r="G45" i="5"/>
  <c r="G29" i="5"/>
  <c r="G28" i="2"/>
  <c r="H45" i="4"/>
  <c r="G21" i="2"/>
  <c r="G43" i="5"/>
  <c r="G16" i="2"/>
  <c r="G45" i="7"/>
  <c r="G18" i="2"/>
  <c r="J45" i="7"/>
  <c r="G36" i="5"/>
  <c r="G31" i="5"/>
  <c r="K45" i="7"/>
  <c r="G32" i="5"/>
  <c r="G9" i="2"/>
  <c r="J45" i="4"/>
  <c r="O45" i="4"/>
  <c r="G19" i="2"/>
  <c r="G25" i="2"/>
  <c r="G24" i="2"/>
  <c r="G36" i="2"/>
  <c r="L45" i="7"/>
  <c r="G12" i="2"/>
  <c r="G39" i="2"/>
  <c r="G11" i="2"/>
  <c r="G38" i="2"/>
  <c r="I27" i="2"/>
  <c r="G22" i="2"/>
  <c r="G15" i="2"/>
  <c r="G43" i="2"/>
  <c r="F45" i="7"/>
  <c r="G23" i="2"/>
  <c r="G30" i="2"/>
  <c r="F23" i="6"/>
  <c r="H45" i="7"/>
  <c r="G26" i="2"/>
  <c r="G32" i="2"/>
  <c r="G13" i="2"/>
  <c r="G40" i="2"/>
  <c r="I45" i="7"/>
  <c r="G20" i="2"/>
  <c r="G17" i="2"/>
  <c r="G10" i="2"/>
  <c r="G31" i="2"/>
  <c r="N45" i="7"/>
  <c r="I23" i="6"/>
  <c r="H22" i="6"/>
  <c r="H23" i="6"/>
  <c r="G23" i="6"/>
  <c r="G22" i="6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G37" i="2"/>
  <c r="G20" i="5"/>
  <c r="G44" i="2"/>
  <c r="G17" i="5"/>
  <c r="G42" i="2"/>
  <c r="I45" i="2"/>
  <c r="G18" i="5"/>
  <c r="G21" i="6"/>
  <c r="G35" i="2"/>
  <c r="G25" i="5"/>
  <c r="G16" i="5"/>
  <c r="G13" i="5"/>
  <c r="G14" i="5"/>
  <c r="I22" i="6" l="1"/>
</calcChain>
</file>

<file path=xl/sharedStrings.xml><?xml version="1.0" encoding="utf-8"?>
<sst xmlns="http://schemas.openxmlformats.org/spreadsheetml/2006/main" count="438" uniqueCount="263">
  <si>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</si>
  <si>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</si>
  <si>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</si>
  <si>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</si>
  <si>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</si>
  <si>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</si>
  <si>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</si>
  <si>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</si>
  <si>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</si>
  <si>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</si>
  <si>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</si>
  <si>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</si>
  <si>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</si>
  <si>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</si>
  <si>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</si>
  <si>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</si>
  <si>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</si>
  <si>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</si>
  <si>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</si>
  <si>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</si>
  <si>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</si>
  <si>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</si>
  <si>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</si>
  <si>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</si>
  <si>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</si>
  <si>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</si>
  <si>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</si>
  <si>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</si>
  <si>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</si>
  <si>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</si>
  <si>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</si>
  <si>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</si>
  <si>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</si>
  <si>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</si>
  <si>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</si>
  <si>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</si>
  <si>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</si>
  <si>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</si>
  <si>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</si>
  <si>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</si>
  <si>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</si>
  <si>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</si>
  <si>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</si>
  <si>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</si>
  <si>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</si>
  <si>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</si>
  <si>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</si>
  <si>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</si>
  <si>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</si>
  <si>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</si>
  <si>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</si>
  <si>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</si>
  <si>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</si>
  <si>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</si>
  <si>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</si>
  <si>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</si>
  <si>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</si>
  <si>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</si>
  <si>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</si>
  <si>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</si>
  <si>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</si>
  <si>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</si>
  <si>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</si>
  <si>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</si>
  <si>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</si>
  <si>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</si>
  <si>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</si>
  <si>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</si>
  <si>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</si>
  <si>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</si>
  <si>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</si>
  <si>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</si>
  <si>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</si>
  <si>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</si>
  <si>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</si>
  <si>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</si>
  <si>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</si>
  <si>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</si>
  <si>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</si>
  <si>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</si>
  <si>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</si>
  <si>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</si>
  <si>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</si>
  <si>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</si>
  <si>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</si>
  <si>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</si>
  <si>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</si>
  <si>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</si>
  <si>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</si>
  <si>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</si>
  <si>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</si>
  <si>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</si>
  <si>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</si>
  <si>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</si>
  <si>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</si>
  <si>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</si>
  <si>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</si>
  <si>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</si>
  <si>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</si>
  <si>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</si>
  <si>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</si>
  <si>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</si>
  <si>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</si>
  <si>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</si>
  <si>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</si>
  <si>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</si>
  <si>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</si>
  <si>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</si>
  <si>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</si>
  <si>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</si>
  <si>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</si>
  <si>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</si>
  <si>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</si>
  <si>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</si>
  <si>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</si>
  <si>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</si>
  <si>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</si>
  <si>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</si>
  <si>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</si>
  <si>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</si>
  <si>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</si>
  <si>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</si>
  <si>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</si>
  <si>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</si>
  <si>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</si>
  <si>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</si>
  <si>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</si>
  <si>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</si>
  <si>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</si>
  <si>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</si>
  <si>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</si>
  <si>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</si>
  <si>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</si>
  <si>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</si>
  <si>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</si>
  <si>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</si>
  <si>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</si>
  <si>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</si>
  <si>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</si>
  <si>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</si>
  <si>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</si>
  <si>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</si>
  <si>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</si>
  <si>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</si>
  <si>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</si>
  <si>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</si>
  <si>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</si>
  <si>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</si>
  <si>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</si>
  <si>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</si>
  <si>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</si>
  <si>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</si>
  <si>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</si>
  <si>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</si>
  <si>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</si>
  <si>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</si>
  <si>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</si>
  <si>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</si>
  <si>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</si>
  <si>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</si>
  <si>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</si>
  <si>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</si>
  <si>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</si>
  <si>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</si>
  <si>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</si>
  <si>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</si>
  <si>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</si>
  <si>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</si>
  <si>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</si>
  <si>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</si>
  <si>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</si>
  <si>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</si>
  <si>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</si>
  <si>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</si>
  <si>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</si>
  <si>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</si>
  <si>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</si>
  <si>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</si>
  <si>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</si>
  <si>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</si>
  <si>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</si>
  <si>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</si>
  <si>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</si>
  <si>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</si>
  <si>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</si>
  <si>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</si>
  <si>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</si>
  <si>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</si>
  <si>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</si>
  <si>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</si>
  <si>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</si>
  <si>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</si>
  <si>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</si>
  <si>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</si>
  <si>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</si>
  <si>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</si>
  <si>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</si>
  <si>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</si>
  <si>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</si>
  <si>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</si>
  <si>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</si>
  <si>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</si>
  <si>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</si>
  <si>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</si>
  <si>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</si>
  <si>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</si>
  <si>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</si>
  <si>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</si>
  <si>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</si>
  <si>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</si>
  <si>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</si>
  <si>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</si>
  <si>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</si>
  <si>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</si>
  <si>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</si>
  <si>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</si>
  <si>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</si>
  <si>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</si>
  <si>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</si>
  <si>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</si>
  <si>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</si>
  <si>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</si>
  <si>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</si>
  <si>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</si>
  <si>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</si>
  <si>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</si>
  <si>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</si>
  <si>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</si>
  <si>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</si>
  <si>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</si>
  <si>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</si>
  <si>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</si>
  <si>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</si>
  <si>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</si>
  <si>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</si>
  <si>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</si>
  <si>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</si>
  <si>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</si>
  <si>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</si>
  <si>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</si>
  <si>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</si>
  <si>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</si>
  <si>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</si>
  <si>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</si>
  <si>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</si>
  <si>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</si>
  <si>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</si>
  <si>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</si>
  <si>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</si>
  <si>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</si>
  <si>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長崎県</t>
    <rPh sb="0" eb="3">
      <t>ナガサキケン</t>
    </rPh>
    <phoneticPr fontId="9"/>
  </si>
  <si>
    <t>長崎県交通事業会計</t>
    <rPh sb="0" eb="3">
      <t>ナガサキケン</t>
    </rPh>
    <rPh sb="3" eb="5">
      <t>コウツウ</t>
    </rPh>
    <rPh sb="5" eb="7">
      <t>ジギョウ</t>
    </rPh>
    <rPh sb="7" eb="9">
      <t>カイケイ</t>
    </rPh>
    <phoneticPr fontId="5"/>
  </si>
  <si>
    <t>長崎県</t>
    <rPh sb="0" eb="3">
      <t>ナガサキケン</t>
    </rPh>
    <phoneticPr fontId="16"/>
  </si>
  <si>
    <t>長崎県交通事業会計</t>
    <rPh sb="0" eb="9">
      <t>ナガサキケンコウツウジギョウカイケイ</t>
    </rPh>
    <phoneticPr fontId="11"/>
  </si>
  <si>
    <t>長崎県流域下水道事業会計</t>
    <rPh sb="0" eb="3">
      <t>ナガサキケン</t>
    </rPh>
    <rPh sb="3" eb="5">
      <t>リュウイキ</t>
    </rPh>
    <rPh sb="5" eb="8">
      <t>ゲスイドウ</t>
    </rPh>
    <rPh sb="8" eb="10">
      <t>ジギョウ</t>
    </rPh>
    <rPh sb="10" eb="12">
      <t>カイケイ</t>
    </rPh>
    <phoneticPr fontId="5"/>
  </si>
  <si>
    <t>長崎県</t>
    <rPh sb="0" eb="3">
      <t>ナガサキケン</t>
    </rPh>
    <phoneticPr fontId="14"/>
  </si>
  <si>
    <t>長崎県道路公社</t>
  </si>
  <si>
    <t>長崎県土地開発公社</t>
  </si>
  <si>
    <t>長崎県住宅供給公社</t>
  </si>
  <si>
    <t>㈱長崎県漁業公社</t>
  </si>
  <si>
    <t>㈱長崎県営バス観光</t>
  </si>
  <si>
    <t>㈱長崎県央バス</t>
  </si>
  <si>
    <t>ー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</si>
</sst>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4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11"/>
      <name val="ＭＳ Ｐゴシック"/>
      <family val="1"/>
      <charset val="128"/>
    </font>
    <font>
      <b/>
      <sz val="12"/>
      <name val="ＭＳ Ｐゴシック"/>
      <family val="1"/>
      <charset val="128"/>
    </font>
    <font>
      <sz val="11"/>
      <name val="ＭＳ Ｐゴシック"/>
      <family val="1"/>
      <charset val="128"/>
    </font>
    <font>
      <sz val="11"/>
      <name val="Tahoma"/>
      <family val="1"/>
      <charset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</cellStyleXfs>
  <cellXfs count="118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8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8" xfId="0" applyNumberForma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 wrapText="1"/>
    </xf>
    <xf numFmtId="41" fontId="0" fillId="0" borderId="8" xfId="0" applyNumberFormat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177" fontId="2" fillId="0" borderId="8" xfId="1" applyNumberFormat="1" applyBorder="1" applyAlignment="1">
      <alignment vertical="center"/>
    </xf>
    <xf numFmtId="178" fontId="2" fillId="0" borderId="8" xfId="1" applyNumberFormat="1" applyBorder="1" applyAlignment="1">
      <alignment vertical="center"/>
    </xf>
    <xf numFmtId="177" fontId="2" fillId="0" borderId="8" xfId="1" applyNumberFormat="1" applyFont="1" applyBorder="1" applyAlignment="1">
      <alignment vertical="center"/>
    </xf>
    <xf numFmtId="41" fontId="10" fillId="0" borderId="8" xfId="0" applyNumberFormat="1" applyFont="1" applyBorder="1" applyAlignment="1">
      <alignment vertical="center"/>
    </xf>
    <xf numFmtId="178" fontId="0" fillId="0" borderId="8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9" xfId="0" applyNumberFormat="1" applyBorder="1" applyAlignment="1">
      <alignment horizontal="left" vertical="center"/>
    </xf>
    <xf numFmtId="41" fontId="0" fillId="0" borderId="11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177" fontId="0" fillId="0" borderId="8" xfId="0" quotePrefix="1" applyNumberFormat="1" applyBorder="1" applyAlignment="1">
      <alignment horizontal="right" vertical="center"/>
    </xf>
    <xf numFmtId="177" fontId="2" fillId="0" borderId="8" xfId="1" quotePrefix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wrapText="1"/>
    </xf>
    <xf numFmtId="41" fontId="0" fillId="0" borderId="8" xfId="0" applyNumberFormat="1" applyBorder="1" applyAlignment="1">
      <alignment horizontal="center" vertical="center" shrinkToFit="1"/>
    </xf>
    <xf numFmtId="177" fontId="0" fillId="0" borderId="8" xfId="0" applyNumberFormat="1" applyBorder="1" applyAlignment="1">
      <alignment vertical="center"/>
    </xf>
    <xf numFmtId="177" fontId="2" fillId="0" borderId="8" xfId="1" applyNumberFormat="1" applyFill="1" applyBorder="1" applyAlignment="1">
      <alignment horizontal="right" vertical="center"/>
    </xf>
    <xf numFmtId="177" fontId="2" fillId="0" borderId="8" xfId="1" applyNumberFormat="1" applyBorder="1" applyAlignment="1">
      <alignment horizontal="right" vertical="center"/>
    </xf>
    <xf numFmtId="181" fontId="0" fillId="0" borderId="8" xfId="0" applyNumberFormat="1" applyBorder="1" applyAlignment="1">
      <alignment vertical="center"/>
    </xf>
    <xf numFmtId="41" fontId="2" fillId="0" borderId="8" xfId="0" applyNumberFormat="1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182" fontId="0" fillId="0" borderId="8" xfId="0" applyNumberFormat="1" applyBorder="1" applyAlignment="1">
      <alignment vertical="center"/>
    </xf>
    <xf numFmtId="182" fontId="2" fillId="0" borderId="8" xfId="1" applyNumberFormat="1" applyBorder="1" applyAlignment="1">
      <alignment vertical="center"/>
    </xf>
    <xf numFmtId="178" fontId="2" fillId="0" borderId="8" xfId="1" applyNumberFormat="1" applyFill="1" applyBorder="1" applyAlignment="1">
      <alignment vertical="center"/>
    </xf>
    <xf numFmtId="41" fontId="0" fillId="0" borderId="11" xfId="0" applyNumberForma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41" fontId="2" fillId="0" borderId="8" xfId="0" applyNumberFormat="1" applyFont="1" applyBorder="1" applyAlignment="1">
      <alignment vertical="center"/>
    </xf>
    <xf numFmtId="0" fontId="0" fillId="0" borderId="8" xfId="0" applyBorder="1" applyAlignment="1">
      <alignment horizontal="distributed" vertical="center"/>
    </xf>
    <xf numFmtId="177" fontId="2" fillId="0" borderId="8" xfId="1" applyNumberFormat="1" applyFill="1" applyBorder="1" applyAlignment="1">
      <alignment vertical="center"/>
    </xf>
    <xf numFmtId="41" fontId="0" fillId="0" borderId="8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41" fontId="0" fillId="0" borderId="8" xfId="0" applyNumberFormat="1" applyBorder="1" applyAlignment="1">
      <alignment horizontal="left" vertical="center"/>
    </xf>
    <xf numFmtId="41" fontId="0" fillId="0" borderId="8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center" vertical="center"/>
    </xf>
    <xf numFmtId="0" fontId="20" fillId="0" borderId="5" xfId="0" applyFont="1" applyBorder="1" applyAlignment="1">
      <alignment horizontal="distributed" vertical="center" justifyLastLine="1"/>
    </xf>
    <xf numFmtId="41" fontId="21" fillId="0" borderId="5" xfId="0" applyNumberFormat="1" applyFont="1" applyBorder="1" applyAlignment="1">
      <alignment horizontal="distributed" vertical="center" justifyLastLine="1"/>
    </xf>
    <xf numFmtId="41" fontId="0" fillId="0" borderId="12" xfId="0" applyNumberFormat="1" applyBorder="1" applyAlignment="1">
      <alignment horizontal="centerContinuous" vertical="center"/>
    </xf>
    <xf numFmtId="41" fontId="0" fillId="0" borderId="14" xfId="0" applyNumberFormat="1" applyBorder="1" applyAlignment="1">
      <alignment horizontal="centerContinuous" vertical="center"/>
    </xf>
    <xf numFmtId="177" fontId="2" fillId="0" borderId="8" xfId="1" applyNumberFormat="1" applyFont="1" applyBorder="1" applyAlignment="1">
      <alignment horizontal="center" vertical="center"/>
    </xf>
    <xf numFmtId="177" fontId="2" fillId="0" borderId="8" xfId="1" applyNumberFormat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vertical="center"/>
    </xf>
    <xf numFmtId="177" fontId="22" fillId="0" borderId="8" xfId="1" applyNumberFormat="1" applyFont="1" applyBorder="1" applyAlignment="1">
      <alignment vertical="center"/>
    </xf>
    <xf numFmtId="177" fontId="19" fillId="0" borderId="8" xfId="1" applyNumberFormat="1" applyFont="1" applyBorder="1" applyAlignment="1">
      <alignment horizontal="right" vertical="center"/>
    </xf>
    <xf numFmtId="177" fontId="23" fillId="0" borderId="8" xfId="1" applyNumberFormat="1" applyFont="1" applyBorder="1" applyAlignment="1">
      <alignment vertical="center"/>
    </xf>
    <xf numFmtId="0" fontId="21" fillId="0" borderId="5" xfId="0" applyFont="1" applyBorder="1" applyAlignment="1">
      <alignment horizontal="distributed" vertical="center" justifyLastLine="1"/>
    </xf>
    <xf numFmtId="41" fontId="20" fillId="0" borderId="0" xfId="0" applyNumberFormat="1" applyFont="1" applyAlignment="1">
      <alignment vertical="center"/>
    </xf>
    <xf numFmtId="41" fontId="1" fillId="0" borderId="0" xfId="0" applyNumberFormat="1" applyFont="1" applyAlignment="1">
      <alignment vertical="center"/>
    </xf>
    <xf numFmtId="0" fontId="0" fillId="0" borderId="8" xfId="0" applyBorder="1" applyAlignment="1">
      <alignment horizontal="center" vertical="center" textRotation="255"/>
    </xf>
    <xf numFmtId="41" fontId="0" fillId="0" borderId="8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177" fontId="2" fillId="0" borderId="8" xfId="1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80" fontId="15" fillId="0" borderId="8" xfId="1" applyNumberFormat="1" applyFont="1" applyBorder="1" applyAlignment="1">
      <alignment vertical="center" textRotation="255"/>
    </xf>
    <xf numFmtId="0" fontId="13" fillId="0" borderId="8" xfId="3" applyBorder="1" applyAlignment="1">
      <alignment vertical="center"/>
    </xf>
    <xf numFmtId="0" fontId="12" fillId="0" borderId="8" xfId="2" applyFont="1" applyBorder="1" applyAlignment="1">
      <alignment horizontal="distributed" vertical="center" justifyLastLine="1"/>
    </xf>
    <xf numFmtId="0" fontId="12" fillId="0" borderId="8" xfId="0" applyFont="1" applyBorder="1" applyAlignment="1">
      <alignment horizontal="distributed" vertical="center" justifyLastLine="1"/>
    </xf>
    <xf numFmtId="41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3" fillId="0" borderId="8" xfId="3" applyBorder="1" applyAlignment="1">
      <alignment vertical="center" textRotation="255"/>
    </xf>
    <xf numFmtId="41" fontId="17" fillId="0" borderId="8" xfId="0" applyNumberFormat="1" applyFont="1" applyBorder="1" applyAlignment="1">
      <alignment horizontal="right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tabSelected="1" view="pageBreakPreview" zoomScaleNormal="100" zoomScaleSheetLayoutView="10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E3" sqref="E3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11" ht="33.950000000000003" customHeight="1">
      <c r="A1" s="16" t="s">
        <v>0</v>
      </c>
      <c r="B1" s="16"/>
      <c r="C1" s="16"/>
      <c r="D1" s="16"/>
      <c r="E1" s="97" t="s">
        <v>250</v>
      </c>
      <c r="F1" s="1"/>
    </row>
    <row r="3" spans="1:11" ht="14.25">
      <c r="A3" s="10" t="s">
        <v>92</v>
      </c>
    </row>
    <row r="5" spans="1:11">
      <c r="A5" s="17" t="s">
        <v>238</v>
      </c>
      <c r="B5" s="17"/>
      <c r="C5" s="17"/>
      <c r="D5" s="17"/>
      <c r="E5" s="17"/>
    </row>
    <row r="6" spans="1:11" ht="14.25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6"/>
      <c r="F7" s="45" t="s">
        <v>239</v>
      </c>
      <c r="G7" s="45"/>
      <c r="H7" s="45" t="s">
        <v>248</v>
      </c>
      <c r="I7" s="46" t="s">
        <v>21</v>
      </c>
    </row>
    <row r="8" spans="1:11" ht="17.100000000000001" customHeight="1">
      <c r="A8" s="18"/>
      <c r="B8" s="19"/>
      <c r="C8" s="19"/>
      <c r="D8" s="19"/>
      <c r="E8" s="57"/>
      <c r="F8" s="48" t="s">
        <v>90</v>
      </c>
      <c r="G8" s="48" t="s">
        <v>2</v>
      </c>
      <c r="H8" s="48" t="s">
        <v>236</v>
      </c>
      <c r="I8" s="49"/>
    </row>
    <row r="9" spans="1:11" ht="18" customHeight="1">
      <c r="A9" s="100" t="s">
        <v>87</v>
      </c>
      <c r="B9" s="100" t="s">
        <v>89</v>
      </c>
      <c r="C9" s="58" t="s">
        <v>3</v>
      </c>
      <c r="D9" s="50"/>
      <c r="E9" s="50"/>
      <c r="F9" s="51">
        <v>163866</v>
      </c>
      <c r="G9" s="52">
        <f>F9/$F$27*100</f>
        <v>23.042784944694279</v>
      </c>
      <c r="H9" s="51">
        <v>152610</v>
      </c>
      <c r="I9" s="52">
        <f>(F9/H9-1)*100</f>
        <v>7.3756634558679091</v>
      </c>
      <c r="K9" s="23"/>
    </row>
    <row r="10" spans="1:11" ht="18" customHeight="1">
      <c r="A10" s="100"/>
      <c r="B10" s="100"/>
      <c r="C10" s="60"/>
      <c r="D10" s="62" t="s">
        <v>22</v>
      </c>
      <c r="E10" s="50"/>
      <c r="F10" s="81">
        <v>43205</v>
      </c>
      <c r="G10" s="52">
        <f t="shared" ref="G10:G26" si="0">F10/$F$27*100</f>
        <v>6.0754733961622076</v>
      </c>
      <c r="H10" s="51">
        <v>41370</v>
      </c>
      <c r="I10" s="52">
        <f t="shared" ref="I10:I27" si="1">(F10/H10-1)*100</f>
        <v>4.4355813391346421</v>
      </c>
    </row>
    <row r="11" spans="1:11" ht="18" customHeight="1">
      <c r="A11" s="100"/>
      <c r="B11" s="100"/>
      <c r="C11" s="60"/>
      <c r="D11" s="60"/>
      <c r="E11" s="44" t="s">
        <v>23</v>
      </c>
      <c r="F11" s="81">
        <f>F10-F12-F13</f>
        <v>40385</v>
      </c>
      <c r="G11" s="52">
        <f t="shared" si="0"/>
        <v>5.6789258906147611</v>
      </c>
      <c r="H11" s="51">
        <v>38691</v>
      </c>
      <c r="I11" s="52">
        <f t="shared" si="1"/>
        <v>4.3782791863741011</v>
      </c>
    </row>
    <row r="12" spans="1:11" ht="18" customHeight="1">
      <c r="A12" s="100"/>
      <c r="B12" s="100"/>
      <c r="C12" s="60"/>
      <c r="D12" s="60"/>
      <c r="E12" s="44" t="s">
        <v>24</v>
      </c>
      <c r="F12" s="81">
        <v>2747</v>
      </c>
      <c r="G12" s="52">
        <f t="shared" si="0"/>
        <v>0.38628226870171473</v>
      </c>
      <c r="H12" s="51">
        <v>2560</v>
      </c>
      <c r="I12" s="52">
        <f t="shared" si="1"/>
        <v>7.3046874999999956</v>
      </c>
    </row>
    <row r="13" spans="1:11" ht="18" customHeight="1">
      <c r="A13" s="100"/>
      <c r="B13" s="100"/>
      <c r="C13" s="60"/>
      <c r="D13" s="61"/>
      <c r="E13" s="44" t="s">
        <v>25</v>
      </c>
      <c r="F13" s="81">
        <v>73</v>
      </c>
      <c r="G13" s="52">
        <f t="shared" si="0"/>
        <v>1.0265236845731772E-2</v>
      </c>
      <c r="H13" s="51">
        <v>119</v>
      </c>
      <c r="I13" s="52">
        <f t="shared" si="1"/>
        <v>-38.655462184873947</v>
      </c>
    </row>
    <row r="14" spans="1:11" ht="18" customHeight="1">
      <c r="A14" s="100"/>
      <c r="B14" s="100"/>
      <c r="C14" s="60"/>
      <c r="D14" s="58" t="s">
        <v>26</v>
      </c>
      <c r="E14" s="50"/>
      <c r="F14" s="51">
        <v>27495</v>
      </c>
      <c r="G14" s="52">
        <f t="shared" si="0"/>
        <v>3.8663381790876037</v>
      </c>
      <c r="H14" s="51">
        <v>26256</v>
      </c>
      <c r="I14" s="52">
        <f t="shared" si="1"/>
        <v>4.718921389396713</v>
      </c>
    </row>
    <row r="15" spans="1:11" ht="18" customHeight="1">
      <c r="A15" s="100"/>
      <c r="B15" s="100"/>
      <c r="C15" s="60"/>
      <c r="D15" s="60"/>
      <c r="E15" s="44" t="s">
        <v>27</v>
      </c>
      <c r="F15" s="51">
        <v>1390</v>
      </c>
      <c r="G15" s="52">
        <f t="shared" si="0"/>
        <v>0.19546135911735837</v>
      </c>
      <c r="H15" s="51">
        <v>1394</v>
      </c>
      <c r="I15" s="52">
        <f t="shared" si="1"/>
        <v>-0.28694404591105283</v>
      </c>
    </row>
    <row r="16" spans="1:11" ht="18" customHeight="1">
      <c r="A16" s="100"/>
      <c r="B16" s="100"/>
      <c r="C16" s="60"/>
      <c r="D16" s="61"/>
      <c r="E16" s="44" t="s">
        <v>28</v>
      </c>
      <c r="F16" s="51">
        <v>26105</v>
      </c>
      <c r="G16" s="52">
        <f t="shared" si="0"/>
        <v>3.6708768199702453</v>
      </c>
      <c r="H16" s="51">
        <v>24862</v>
      </c>
      <c r="I16" s="52">
        <f t="shared" si="1"/>
        <v>4.9995977797441915</v>
      </c>
      <c r="K16" s="24"/>
    </row>
    <row r="17" spans="1:26" ht="18" customHeight="1">
      <c r="A17" s="100"/>
      <c r="B17" s="100"/>
      <c r="C17" s="60"/>
      <c r="D17" s="101" t="s">
        <v>29</v>
      </c>
      <c r="E17" s="102"/>
      <c r="F17" s="51">
        <v>68678</v>
      </c>
      <c r="G17" s="52">
        <f t="shared" si="0"/>
        <v>9.6574785765913234</v>
      </c>
      <c r="H17" s="51">
        <v>60086</v>
      </c>
      <c r="I17" s="52">
        <f t="shared" si="1"/>
        <v>14.299504044203303</v>
      </c>
    </row>
    <row r="18" spans="1:26" ht="18" customHeight="1">
      <c r="A18" s="100"/>
      <c r="B18" s="100"/>
      <c r="C18" s="60"/>
      <c r="D18" s="101" t="s">
        <v>93</v>
      </c>
      <c r="E18" s="103"/>
      <c r="F18" s="51">
        <v>2197</v>
      </c>
      <c r="G18" s="52">
        <f t="shared" si="0"/>
        <v>0.30894144315168082</v>
      </c>
      <c r="H18" s="51">
        <v>2155</v>
      </c>
      <c r="I18" s="52">
        <f t="shared" si="1"/>
        <v>1.9489559164733272</v>
      </c>
    </row>
    <row r="19" spans="1:26" ht="18" customHeight="1">
      <c r="A19" s="100"/>
      <c r="B19" s="100"/>
      <c r="C19" s="59"/>
      <c r="D19" s="101" t="s">
        <v>94</v>
      </c>
      <c r="E19" s="103"/>
      <c r="F19" s="53">
        <v>0</v>
      </c>
      <c r="G19" s="52">
        <f t="shared" si="0"/>
        <v>0</v>
      </c>
      <c r="H19" s="51">
        <v>0</v>
      </c>
      <c r="I19" s="52" t="e">
        <f t="shared" si="1"/>
        <v>#DIV/0!</v>
      </c>
      <c r="Z19" s="2" t="s">
        <v>95</v>
      </c>
    </row>
    <row r="20" spans="1:26" ht="18" customHeight="1">
      <c r="A20" s="100"/>
      <c r="B20" s="100"/>
      <c r="C20" s="50" t="s">
        <v>4</v>
      </c>
      <c r="D20" s="50"/>
      <c r="E20" s="50"/>
      <c r="F20" s="51">
        <v>24717</v>
      </c>
      <c r="G20" s="52">
        <f t="shared" si="0"/>
        <v>3.4756967002185233</v>
      </c>
      <c r="H20" s="51">
        <v>25508</v>
      </c>
      <c r="I20" s="52">
        <f t="shared" si="1"/>
        <v>-3.1009879253567463</v>
      </c>
    </row>
    <row r="21" spans="1:26" ht="18" customHeight="1">
      <c r="A21" s="100"/>
      <c r="B21" s="100"/>
      <c r="C21" s="50" t="s">
        <v>5</v>
      </c>
      <c r="D21" s="50"/>
      <c r="E21" s="50"/>
      <c r="F21" s="51">
        <v>229527</v>
      </c>
      <c r="G21" s="52">
        <f t="shared" si="0"/>
        <v>32.27601393822296</v>
      </c>
      <c r="H21" s="51">
        <v>224633</v>
      </c>
      <c r="I21" s="52">
        <f t="shared" si="1"/>
        <v>2.1786647554010274</v>
      </c>
    </row>
    <row r="22" spans="1:26" ht="18" customHeight="1">
      <c r="A22" s="100"/>
      <c r="B22" s="100"/>
      <c r="C22" s="50" t="s">
        <v>30</v>
      </c>
      <c r="D22" s="50"/>
      <c r="E22" s="50"/>
      <c r="F22" s="51">
        <v>10294</v>
      </c>
      <c r="G22" s="52">
        <f t="shared" si="0"/>
        <v>1.4475390149309979</v>
      </c>
      <c r="H22" s="51">
        <v>10479</v>
      </c>
      <c r="I22" s="52">
        <f t="shared" si="1"/>
        <v>-1.7654356331711085</v>
      </c>
    </row>
    <row r="23" spans="1:26" ht="18" customHeight="1">
      <c r="A23" s="100"/>
      <c r="B23" s="100"/>
      <c r="C23" s="50" t="s">
        <v>6</v>
      </c>
      <c r="D23" s="50"/>
      <c r="E23" s="50"/>
      <c r="F23" s="51">
        <v>126842</v>
      </c>
      <c r="G23" s="52">
        <f t="shared" si="0"/>
        <v>17.836481808031635</v>
      </c>
      <c r="H23" s="51">
        <v>151831</v>
      </c>
      <c r="I23" s="52">
        <f t="shared" si="1"/>
        <v>-16.458430755247612</v>
      </c>
    </row>
    <row r="24" spans="1:26" ht="18" customHeight="1">
      <c r="A24" s="100"/>
      <c r="B24" s="100"/>
      <c r="C24" s="50" t="s">
        <v>31</v>
      </c>
      <c r="D24" s="50"/>
      <c r="E24" s="50"/>
      <c r="F24" s="51">
        <v>2626</v>
      </c>
      <c r="G24" s="52">
        <f t="shared" si="0"/>
        <v>0.36926728708070722</v>
      </c>
      <c r="H24" s="51">
        <v>3564</v>
      </c>
      <c r="I24" s="52">
        <f t="shared" si="1"/>
        <v>-26.318742985409649</v>
      </c>
    </row>
    <row r="25" spans="1:26" ht="18" customHeight="1">
      <c r="A25" s="100"/>
      <c r="B25" s="100"/>
      <c r="C25" s="50" t="s">
        <v>7</v>
      </c>
      <c r="D25" s="50"/>
      <c r="E25" s="50"/>
      <c r="F25" s="51">
        <v>70123</v>
      </c>
      <c r="G25" s="52">
        <f t="shared" si="0"/>
        <v>9.8606740182636852</v>
      </c>
      <c r="H25" s="51">
        <v>72425</v>
      </c>
      <c r="I25" s="52">
        <f t="shared" si="1"/>
        <v>-3.1784604763548496</v>
      </c>
    </row>
    <row r="26" spans="1:26" ht="18" customHeight="1">
      <c r="A26" s="100"/>
      <c r="B26" s="100"/>
      <c r="C26" s="50" t="s">
        <v>8</v>
      </c>
      <c r="D26" s="50"/>
      <c r="E26" s="50"/>
      <c r="F26" s="51">
        <v>83143</v>
      </c>
      <c r="G26" s="52">
        <f t="shared" si="0"/>
        <v>11.691542288557214</v>
      </c>
      <c r="H26" s="51">
        <v>82323</v>
      </c>
      <c r="I26" s="52">
        <f t="shared" si="1"/>
        <v>0.99607643064514306</v>
      </c>
    </row>
    <row r="27" spans="1:26" ht="18" customHeight="1">
      <c r="A27" s="100"/>
      <c r="B27" s="100"/>
      <c r="C27" s="50" t="s">
        <v>9</v>
      </c>
      <c r="D27" s="50"/>
      <c r="E27" s="50"/>
      <c r="F27" s="51">
        <f>SUM(F9,F20:F26)</f>
        <v>711138</v>
      </c>
      <c r="G27" s="52">
        <f>F27/$F$27*100</f>
        <v>100</v>
      </c>
      <c r="H27" s="51">
        <f>SUM(H9,H20:H26)</f>
        <v>723373</v>
      </c>
      <c r="I27" s="52">
        <f t="shared" si="1"/>
        <v>-1.6913819011768472</v>
      </c>
    </row>
    <row r="28" spans="1:26" ht="18" customHeight="1">
      <c r="A28" s="100"/>
      <c r="B28" s="100" t="s">
        <v>88</v>
      </c>
      <c r="C28" s="58" t="s">
        <v>10</v>
      </c>
      <c r="D28" s="50"/>
      <c r="E28" s="50"/>
      <c r="F28" s="51">
        <f>F29+F30+F31</f>
        <v>298776</v>
      </c>
      <c r="G28" s="52">
        <f>F28/$F$45*100</f>
        <v>42.013786353703502</v>
      </c>
      <c r="H28" s="51">
        <f>H29+H30+H31</f>
        <v>303763.32699999999</v>
      </c>
      <c r="I28" s="52">
        <f>(F28/H28-1)*100</f>
        <v>-1.6418463180711718</v>
      </c>
    </row>
    <row r="29" spans="1:26" ht="18" customHeight="1">
      <c r="A29" s="100"/>
      <c r="B29" s="100"/>
      <c r="C29" s="60"/>
      <c r="D29" s="50" t="s">
        <v>11</v>
      </c>
      <c r="E29" s="50"/>
      <c r="F29" s="51">
        <v>175523</v>
      </c>
      <c r="G29" s="52">
        <f t="shared" ref="G29:G44" si="2">F29/$F$45*100</f>
        <v>24.681988587306542</v>
      </c>
      <c r="H29" s="51">
        <v>184570</v>
      </c>
      <c r="I29" s="52">
        <f t="shared" ref="I29:I45" si="3">(F29/H29-1)*100</f>
        <v>-4.9016633255675401</v>
      </c>
    </row>
    <row r="30" spans="1:26" ht="18" customHeight="1">
      <c r="A30" s="100"/>
      <c r="B30" s="100"/>
      <c r="C30" s="60"/>
      <c r="D30" s="50" t="s">
        <v>32</v>
      </c>
      <c r="E30" s="50"/>
      <c r="F30" s="51">
        <v>25307</v>
      </c>
      <c r="G30" s="52">
        <f t="shared" si="2"/>
        <v>3.5586623130812867</v>
      </c>
      <c r="H30" s="51">
        <v>24895</v>
      </c>
      <c r="I30" s="52">
        <f t="shared" si="3"/>
        <v>1.6549507933319996</v>
      </c>
    </row>
    <row r="31" spans="1:26" ht="18" customHeight="1">
      <c r="A31" s="100"/>
      <c r="B31" s="100"/>
      <c r="C31" s="59"/>
      <c r="D31" s="50" t="s">
        <v>12</v>
      </c>
      <c r="E31" s="50"/>
      <c r="F31" s="51">
        <v>97946</v>
      </c>
      <c r="G31" s="52">
        <f t="shared" si="2"/>
        <v>13.773135453315671</v>
      </c>
      <c r="H31" s="51">
        <v>94298.327000000005</v>
      </c>
      <c r="I31" s="52">
        <f t="shared" si="3"/>
        <v>3.8682266335435589</v>
      </c>
    </row>
    <row r="32" spans="1:26" ht="18" customHeight="1">
      <c r="A32" s="100"/>
      <c r="B32" s="100"/>
      <c r="C32" s="58" t="s">
        <v>13</v>
      </c>
      <c r="D32" s="50"/>
      <c r="E32" s="50"/>
      <c r="F32" s="51">
        <f>F33+F34+F35+F36+F37+F38+400</f>
        <v>277361</v>
      </c>
      <c r="G32" s="52">
        <f t="shared" si="2"/>
        <v>39.002415846150818</v>
      </c>
      <c r="H32" s="51">
        <f>H33+H34+H35+H36+H37+H38+400</f>
        <v>292915</v>
      </c>
      <c r="I32" s="52">
        <f t="shared" si="3"/>
        <v>-5.3100728880391967</v>
      </c>
    </row>
    <row r="33" spans="1:9" ht="18" customHeight="1">
      <c r="A33" s="100"/>
      <c r="B33" s="100"/>
      <c r="C33" s="60"/>
      <c r="D33" s="50" t="s">
        <v>14</v>
      </c>
      <c r="E33" s="50"/>
      <c r="F33" s="51">
        <v>25397</v>
      </c>
      <c r="G33" s="52">
        <f t="shared" si="2"/>
        <v>3.5713180845349286</v>
      </c>
      <c r="H33" s="51">
        <v>25944</v>
      </c>
      <c r="I33" s="52">
        <f t="shared" si="3"/>
        <v>-2.1083872957138428</v>
      </c>
    </row>
    <row r="34" spans="1:9" ht="18" customHeight="1">
      <c r="A34" s="100"/>
      <c r="B34" s="100"/>
      <c r="C34" s="60"/>
      <c r="D34" s="50" t="s">
        <v>33</v>
      </c>
      <c r="E34" s="50"/>
      <c r="F34" s="51">
        <v>8726</v>
      </c>
      <c r="G34" s="52">
        <f t="shared" si="2"/>
        <v>1.2270473522719922</v>
      </c>
      <c r="H34" s="51">
        <v>7921</v>
      </c>
      <c r="I34" s="52">
        <f t="shared" si="3"/>
        <v>10.162858224971604</v>
      </c>
    </row>
    <row r="35" spans="1:9" ht="18" customHeight="1">
      <c r="A35" s="100"/>
      <c r="B35" s="100"/>
      <c r="C35" s="60"/>
      <c r="D35" s="50" t="s">
        <v>34</v>
      </c>
      <c r="E35" s="50"/>
      <c r="F35" s="51">
        <v>183702</v>
      </c>
      <c r="G35" s="52">
        <f t="shared" si="2"/>
        <v>25.832116973076957</v>
      </c>
      <c r="H35" s="51">
        <v>200903</v>
      </c>
      <c r="I35" s="52">
        <f t="shared" si="3"/>
        <v>-8.561843277601632</v>
      </c>
    </row>
    <row r="36" spans="1:9" ht="18" customHeight="1">
      <c r="A36" s="100"/>
      <c r="B36" s="100"/>
      <c r="C36" s="60"/>
      <c r="D36" s="50" t="s">
        <v>35</v>
      </c>
      <c r="E36" s="50"/>
      <c r="F36" s="51">
        <v>9580</v>
      </c>
      <c r="G36" s="52">
        <f t="shared" si="2"/>
        <v>1.347136561398772</v>
      </c>
      <c r="H36" s="51">
        <v>9634</v>
      </c>
      <c r="I36" s="52">
        <f t="shared" si="3"/>
        <v>-0.5605148432634377</v>
      </c>
    </row>
    <row r="37" spans="1:9" ht="18" customHeight="1">
      <c r="A37" s="100"/>
      <c r="B37" s="100"/>
      <c r="C37" s="60"/>
      <c r="D37" s="50" t="s">
        <v>15</v>
      </c>
      <c r="E37" s="50"/>
      <c r="F37" s="51">
        <v>9070</v>
      </c>
      <c r="G37" s="52">
        <f t="shared" si="2"/>
        <v>1.2754205231614679</v>
      </c>
      <c r="H37" s="51">
        <v>6479</v>
      </c>
      <c r="I37" s="52">
        <f t="shared" si="3"/>
        <v>39.990739311622157</v>
      </c>
    </row>
    <row r="38" spans="1:9" ht="18" customHeight="1">
      <c r="A38" s="100"/>
      <c r="B38" s="100"/>
      <c r="C38" s="59"/>
      <c r="D38" s="50" t="s">
        <v>36</v>
      </c>
      <c r="E38" s="50"/>
      <c r="F38" s="51">
        <v>40486</v>
      </c>
      <c r="G38" s="52">
        <f t="shared" si="2"/>
        <v>5.6931284785794043</v>
      </c>
      <c r="H38" s="51">
        <f>9+41625</f>
        <v>41634</v>
      </c>
      <c r="I38" s="52">
        <f t="shared" si="3"/>
        <v>-2.7573617716289522</v>
      </c>
    </row>
    <row r="39" spans="1:9" ht="18" customHeight="1">
      <c r="A39" s="100"/>
      <c r="B39" s="100"/>
      <c r="C39" s="58" t="s">
        <v>16</v>
      </c>
      <c r="D39" s="50"/>
      <c r="E39" s="50"/>
      <c r="F39" s="51">
        <f>F40+F43+F44</f>
        <v>135001</v>
      </c>
      <c r="G39" s="52">
        <f t="shared" si="2"/>
        <v>18.983797800145684</v>
      </c>
      <c r="H39" s="51">
        <f>H40+H43+H44</f>
        <v>126695</v>
      </c>
      <c r="I39" s="52">
        <f t="shared" si="3"/>
        <v>6.5559019692963405</v>
      </c>
    </row>
    <row r="40" spans="1:9" ht="18" customHeight="1">
      <c r="A40" s="100"/>
      <c r="B40" s="100"/>
      <c r="C40" s="60"/>
      <c r="D40" s="58" t="s">
        <v>17</v>
      </c>
      <c r="E40" s="50"/>
      <c r="F40" s="51">
        <v>126041</v>
      </c>
      <c r="G40" s="52">
        <f t="shared" si="2"/>
        <v>17.723845442094223</v>
      </c>
      <c r="H40" s="51">
        <v>117892</v>
      </c>
      <c r="I40" s="52">
        <f t="shared" si="3"/>
        <v>6.9122586774335915</v>
      </c>
    </row>
    <row r="41" spans="1:9" ht="18" customHeight="1">
      <c r="A41" s="100"/>
      <c r="B41" s="100"/>
      <c r="C41" s="60"/>
      <c r="D41" s="60"/>
      <c r="E41" s="54" t="s">
        <v>91</v>
      </c>
      <c r="F41" s="51">
        <f>80437+6934</f>
        <v>87371</v>
      </c>
      <c r="G41" s="52">
        <f t="shared" si="2"/>
        <v>12.286082307512746</v>
      </c>
      <c r="H41" s="51">
        <f>75886+5836</f>
        <v>81722</v>
      </c>
      <c r="I41" s="55">
        <f t="shared" si="3"/>
        <v>6.9124593132816159</v>
      </c>
    </row>
    <row r="42" spans="1:9" ht="18" customHeight="1">
      <c r="A42" s="100"/>
      <c r="B42" s="100"/>
      <c r="C42" s="60"/>
      <c r="D42" s="59"/>
      <c r="E42" s="44" t="s">
        <v>37</v>
      </c>
      <c r="F42" s="51">
        <v>38670</v>
      </c>
      <c r="G42" s="52">
        <f t="shared" si="2"/>
        <v>5.4377631345814734</v>
      </c>
      <c r="H42" s="51">
        <v>36170</v>
      </c>
      <c r="I42" s="55">
        <f t="shared" si="3"/>
        <v>6.9118053635609522</v>
      </c>
    </row>
    <row r="43" spans="1:9" ht="18" customHeight="1">
      <c r="A43" s="100"/>
      <c r="B43" s="100"/>
      <c r="C43" s="60"/>
      <c r="D43" s="50" t="s">
        <v>38</v>
      </c>
      <c r="E43" s="50"/>
      <c r="F43" s="51">
        <v>8960</v>
      </c>
      <c r="G43" s="52">
        <f t="shared" si="2"/>
        <v>1.2599523580514611</v>
      </c>
      <c r="H43" s="51">
        <v>8803</v>
      </c>
      <c r="I43" s="55">
        <f t="shared" si="3"/>
        <v>1.783482903555611</v>
      </c>
    </row>
    <row r="44" spans="1:9" ht="18" customHeight="1">
      <c r="A44" s="100"/>
      <c r="B44" s="100"/>
      <c r="C44" s="59"/>
      <c r="D44" s="50" t="s">
        <v>39</v>
      </c>
      <c r="E44" s="50"/>
      <c r="F44" s="51">
        <v>0</v>
      </c>
      <c r="G44" s="52">
        <f t="shared" si="2"/>
        <v>0</v>
      </c>
      <c r="H44" s="51">
        <v>0</v>
      </c>
      <c r="I44" s="52" t="e">
        <f t="shared" si="3"/>
        <v>#DIV/0!</v>
      </c>
    </row>
    <row r="45" spans="1:9" ht="18" customHeight="1">
      <c r="A45" s="100"/>
      <c r="B45" s="100"/>
      <c r="C45" s="44" t="s">
        <v>18</v>
      </c>
      <c r="D45" s="44"/>
      <c r="E45" s="44"/>
      <c r="F45" s="51">
        <f>SUM(F28,F32,F39)</f>
        <v>711138</v>
      </c>
      <c r="G45" s="52">
        <f>F45/$F$45*100</f>
        <v>100</v>
      </c>
      <c r="H45" s="51">
        <f>SUM(H28,H32,H39)</f>
        <v>723373.32700000005</v>
      </c>
      <c r="I45" s="52">
        <f t="shared" si="3"/>
        <v>-1.6914263414636532</v>
      </c>
    </row>
    <row r="46" spans="1:9">
      <c r="A46" s="21" t="s">
        <v>19</v>
      </c>
    </row>
    <row r="47" spans="1:9">
      <c r="A47" s="22" t="s">
        <v>20</v>
      </c>
    </row>
    <row r="48" spans="1:9">
      <c r="A48" s="22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50"/>
  <sheetViews>
    <sheetView view="pageBreakPreview" zoomScale="80" zoomScaleNormal="100" zoomScaleSheetLayoutView="80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H13" sqref="H13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87" t="s">
        <v>250</v>
      </c>
      <c r="E1" s="13"/>
      <c r="F1" s="13"/>
      <c r="G1" s="13"/>
    </row>
    <row r="2" spans="1:25" ht="15" customHeight="1"/>
    <row r="3" spans="1:25" ht="15" customHeight="1">
      <c r="A3" s="14" t="s">
        <v>46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240</v>
      </c>
      <c r="B5" s="12"/>
      <c r="C5" s="12"/>
      <c r="D5" s="12"/>
      <c r="K5" s="15"/>
      <c r="O5" s="15" t="s">
        <v>47</v>
      </c>
    </row>
    <row r="6" spans="1:25" ht="15.95" customHeight="1">
      <c r="A6" s="110" t="s">
        <v>48</v>
      </c>
      <c r="B6" s="111"/>
      <c r="C6" s="111"/>
      <c r="D6" s="111"/>
      <c r="E6" s="111"/>
      <c r="F6" s="106" t="s">
        <v>251</v>
      </c>
      <c r="G6" s="106"/>
      <c r="H6" s="106" t="s">
        <v>254</v>
      </c>
      <c r="I6" s="106"/>
      <c r="J6" s="106"/>
      <c r="K6" s="106"/>
      <c r="L6" s="106"/>
      <c r="M6" s="106"/>
      <c r="N6" s="106"/>
      <c r="O6" s="106"/>
    </row>
    <row r="7" spans="1:25" ht="15.95" customHeight="1">
      <c r="A7" s="111"/>
      <c r="B7" s="111"/>
      <c r="C7" s="111"/>
      <c r="D7" s="111"/>
      <c r="E7" s="111"/>
      <c r="F7" s="48" t="s">
        <v>241</v>
      </c>
      <c r="G7" s="48" t="s">
        <v>248</v>
      </c>
      <c r="H7" s="48" t="s">
        <v>241</v>
      </c>
      <c r="I7" s="48" t="s">
        <v>248</v>
      </c>
      <c r="J7" s="48" t="s">
        <v>241</v>
      </c>
      <c r="K7" s="48" t="s">
        <v>248</v>
      </c>
      <c r="L7" s="48" t="s">
        <v>241</v>
      </c>
      <c r="M7" s="48" t="s">
        <v>248</v>
      </c>
      <c r="N7" s="48" t="s">
        <v>241</v>
      </c>
      <c r="O7" s="48" t="s">
        <v>248</v>
      </c>
    </row>
    <row r="8" spans="1:25" ht="15.95" customHeight="1">
      <c r="A8" s="108" t="s">
        <v>82</v>
      </c>
      <c r="B8" s="58" t="s">
        <v>49</v>
      </c>
      <c r="C8" s="50"/>
      <c r="D8" s="50"/>
      <c r="E8" s="63" t="s">
        <v>40</v>
      </c>
      <c r="F8" s="51">
        <v>4859</v>
      </c>
      <c r="G8" s="51">
        <v>4918</v>
      </c>
      <c r="H8" s="51">
        <v>1121</v>
      </c>
      <c r="I8" s="51">
        <v>1070</v>
      </c>
      <c r="J8" s="51"/>
      <c r="K8" s="51"/>
      <c r="L8" s="51"/>
      <c r="M8" s="51"/>
      <c r="N8" s="51"/>
      <c r="O8" s="51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95" customHeight="1">
      <c r="A9" s="108"/>
      <c r="B9" s="60"/>
      <c r="C9" s="50" t="s">
        <v>50</v>
      </c>
      <c r="D9" s="50"/>
      <c r="E9" s="63" t="s">
        <v>41</v>
      </c>
      <c r="F9" s="51">
        <v>4704</v>
      </c>
      <c r="G9" s="51">
        <v>4918</v>
      </c>
      <c r="H9" s="51">
        <v>1121</v>
      </c>
      <c r="I9" s="51">
        <v>1070</v>
      </c>
      <c r="J9" s="51"/>
      <c r="K9" s="51"/>
      <c r="L9" s="51"/>
      <c r="M9" s="51"/>
      <c r="N9" s="51"/>
      <c r="O9" s="51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95" customHeight="1">
      <c r="A10" s="108"/>
      <c r="B10" s="59"/>
      <c r="C10" s="50" t="s">
        <v>51</v>
      </c>
      <c r="D10" s="50"/>
      <c r="E10" s="63" t="s">
        <v>42</v>
      </c>
      <c r="F10" s="51">
        <v>156</v>
      </c>
      <c r="G10" s="51">
        <v>0</v>
      </c>
      <c r="H10" s="51">
        <v>0</v>
      </c>
      <c r="I10" s="51">
        <v>0</v>
      </c>
      <c r="J10" s="64"/>
      <c r="K10" s="64"/>
      <c r="L10" s="51"/>
      <c r="M10" s="51"/>
      <c r="N10" s="51"/>
      <c r="O10" s="51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.95" customHeight="1">
      <c r="A11" s="108"/>
      <c r="B11" s="58" t="s">
        <v>52</v>
      </c>
      <c r="C11" s="50"/>
      <c r="D11" s="50"/>
      <c r="E11" s="63" t="s">
        <v>43</v>
      </c>
      <c r="F11" s="51">
        <v>4815</v>
      </c>
      <c r="G11" s="51">
        <v>4901</v>
      </c>
      <c r="H11" s="51">
        <v>953</v>
      </c>
      <c r="I11" s="51">
        <v>953</v>
      </c>
      <c r="J11" s="51"/>
      <c r="K11" s="51"/>
      <c r="L11" s="51"/>
      <c r="M11" s="51"/>
      <c r="N11" s="51"/>
      <c r="O11" s="51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95" customHeight="1">
      <c r="A12" s="108"/>
      <c r="B12" s="60"/>
      <c r="C12" s="50" t="s">
        <v>53</v>
      </c>
      <c r="D12" s="50"/>
      <c r="E12" s="63" t="s">
        <v>44</v>
      </c>
      <c r="F12" s="51">
        <v>4815</v>
      </c>
      <c r="G12" s="51">
        <v>4901</v>
      </c>
      <c r="H12" s="51">
        <v>953</v>
      </c>
      <c r="I12" s="51">
        <v>953</v>
      </c>
      <c r="J12" s="51"/>
      <c r="K12" s="51"/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95" customHeight="1">
      <c r="A13" s="108"/>
      <c r="B13" s="59"/>
      <c r="C13" s="50" t="s">
        <v>54</v>
      </c>
      <c r="D13" s="50"/>
      <c r="E13" s="63" t="s">
        <v>45</v>
      </c>
      <c r="F13" s="51">
        <v>0</v>
      </c>
      <c r="G13" s="51">
        <v>0</v>
      </c>
      <c r="H13" s="64">
        <v>0</v>
      </c>
      <c r="I13" s="64">
        <v>0</v>
      </c>
      <c r="J13" s="64"/>
      <c r="K13" s="64"/>
      <c r="L13" s="51"/>
      <c r="M13" s="51"/>
      <c r="N13" s="51"/>
      <c r="O13" s="51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95" customHeight="1">
      <c r="A14" s="108"/>
      <c r="B14" s="50" t="s">
        <v>55</v>
      </c>
      <c r="C14" s="50"/>
      <c r="D14" s="50"/>
      <c r="E14" s="63" t="s">
        <v>96</v>
      </c>
      <c r="F14" s="51">
        <f t="shared" ref="F14:O14" si="0">F9-F12</f>
        <v>-111</v>
      </c>
      <c r="G14" s="51">
        <f t="shared" si="0"/>
        <v>17</v>
      </c>
      <c r="H14" s="51">
        <f t="shared" si="0"/>
        <v>168</v>
      </c>
      <c r="I14" s="51">
        <f t="shared" si="0"/>
        <v>117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95" customHeight="1">
      <c r="A15" s="108"/>
      <c r="B15" s="50" t="s">
        <v>56</v>
      </c>
      <c r="C15" s="50"/>
      <c r="D15" s="50"/>
      <c r="E15" s="63" t="s">
        <v>97</v>
      </c>
      <c r="F15" s="51">
        <f t="shared" ref="F15:O15" si="1">F10-F13</f>
        <v>156</v>
      </c>
      <c r="G15" s="51">
        <f t="shared" si="1"/>
        <v>0</v>
      </c>
      <c r="H15" s="51">
        <f t="shared" si="1"/>
        <v>0</v>
      </c>
      <c r="I15" s="51">
        <f t="shared" si="1"/>
        <v>0</v>
      </c>
      <c r="J15" s="51">
        <f t="shared" si="1"/>
        <v>0</v>
      </c>
      <c r="K15" s="51">
        <f t="shared" si="1"/>
        <v>0</v>
      </c>
      <c r="L15" s="51">
        <f t="shared" si="1"/>
        <v>0</v>
      </c>
      <c r="M15" s="51">
        <f t="shared" si="1"/>
        <v>0</v>
      </c>
      <c r="N15" s="51">
        <f t="shared" si="1"/>
        <v>0</v>
      </c>
      <c r="O15" s="51">
        <f t="shared" si="1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95" customHeight="1">
      <c r="A16" s="108"/>
      <c r="B16" s="50" t="s">
        <v>57</v>
      </c>
      <c r="C16" s="50"/>
      <c r="D16" s="50"/>
      <c r="E16" s="63" t="s">
        <v>98</v>
      </c>
      <c r="F16" s="51">
        <f t="shared" ref="F16:O16" si="2">F8-F11</f>
        <v>44</v>
      </c>
      <c r="G16" s="51">
        <f t="shared" si="2"/>
        <v>17</v>
      </c>
      <c r="H16" s="51">
        <f t="shared" si="2"/>
        <v>168</v>
      </c>
      <c r="I16" s="51">
        <f t="shared" si="2"/>
        <v>117</v>
      </c>
      <c r="J16" s="51">
        <f t="shared" si="2"/>
        <v>0</v>
      </c>
      <c r="K16" s="51">
        <f t="shared" si="2"/>
        <v>0</v>
      </c>
      <c r="L16" s="51">
        <f t="shared" si="2"/>
        <v>0</v>
      </c>
      <c r="M16" s="51">
        <f t="shared" si="2"/>
        <v>0</v>
      </c>
      <c r="N16" s="51">
        <f t="shared" si="2"/>
        <v>0</v>
      </c>
      <c r="O16" s="51">
        <f t="shared" si="2"/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95" customHeight="1">
      <c r="A17" s="108"/>
      <c r="B17" s="50" t="s">
        <v>58</v>
      </c>
      <c r="C17" s="50"/>
      <c r="D17" s="50"/>
      <c r="E17" s="48"/>
      <c r="F17" s="51"/>
      <c r="G17" s="51"/>
      <c r="H17" s="64"/>
      <c r="I17" s="64"/>
      <c r="J17" s="51"/>
      <c r="K17" s="51"/>
      <c r="L17" s="51"/>
      <c r="M17" s="51"/>
      <c r="N17" s="64"/>
      <c r="O17" s="6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95" customHeight="1">
      <c r="A18" s="108"/>
      <c r="B18" s="50" t="s">
        <v>59</v>
      </c>
      <c r="C18" s="50"/>
      <c r="D18" s="50"/>
      <c r="E18" s="48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95" customHeight="1">
      <c r="A19" s="108" t="s">
        <v>83</v>
      </c>
      <c r="B19" s="58" t="s">
        <v>60</v>
      </c>
      <c r="C19" s="50"/>
      <c r="D19" s="50"/>
      <c r="E19" s="63"/>
      <c r="F19" s="51">
        <v>1148</v>
      </c>
      <c r="G19" s="51">
        <v>236</v>
      </c>
      <c r="H19" s="51">
        <v>447</v>
      </c>
      <c r="I19" s="51">
        <v>561</v>
      </c>
      <c r="J19" s="51"/>
      <c r="K19" s="51"/>
      <c r="L19" s="51"/>
      <c r="M19" s="51"/>
      <c r="N19" s="51"/>
      <c r="O19" s="51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95" customHeight="1">
      <c r="A20" s="108"/>
      <c r="B20" s="59"/>
      <c r="C20" s="50" t="s">
        <v>61</v>
      </c>
      <c r="D20" s="50"/>
      <c r="E20" s="63"/>
      <c r="F20" s="51">
        <v>1133</v>
      </c>
      <c r="G20" s="51">
        <v>236</v>
      </c>
      <c r="H20" s="51">
        <v>146</v>
      </c>
      <c r="I20" s="51">
        <v>175</v>
      </c>
      <c r="J20" s="51"/>
      <c r="K20" s="64"/>
      <c r="L20" s="51"/>
      <c r="M20" s="51"/>
      <c r="N20" s="51"/>
      <c r="O20" s="51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95" customHeight="1">
      <c r="A21" s="108"/>
      <c r="B21" s="50" t="s">
        <v>62</v>
      </c>
      <c r="C21" s="50"/>
      <c r="D21" s="50"/>
      <c r="E21" s="63" t="s">
        <v>99</v>
      </c>
      <c r="F21" s="51">
        <v>1148</v>
      </c>
      <c r="G21" s="51">
        <v>236</v>
      </c>
      <c r="H21" s="51">
        <v>447</v>
      </c>
      <c r="I21" s="51">
        <v>561</v>
      </c>
      <c r="J21" s="51"/>
      <c r="K21" s="51"/>
      <c r="L21" s="51"/>
      <c r="M21" s="51"/>
      <c r="N21" s="51"/>
      <c r="O21" s="5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95" customHeight="1">
      <c r="A22" s="108"/>
      <c r="B22" s="58" t="s">
        <v>63</v>
      </c>
      <c r="C22" s="50"/>
      <c r="D22" s="50"/>
      <c r="E22" s="63" t="s">
        <v>100</v>
      </c>
      <c r="F22" s="51">
        <v>1430</v>
      </c>
      <c r="G22" s="51">
        <v>632</v>
      </c>
      <c r="H22" s="51">
        <v>580</v>
      </c>
      <c r="I22" s="51">
        <v>692</v>
      </c>
      <c r="J22" s="51"/>
      <c r="K22" s="51"/>
      <c r="L22" s="51"/>
      <c r="M22" s="51"/>
      <c r="N22" s="51"/>
      <c r="O22" s="51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95" customHeight="1">
      <c r="A23" s="108"/>
      <c r="B23" s="59" t="s">
        <v>64</v>
      </c>
      <c r="C23" s="50" t="s">
        <v>65</v>
      </c>
      <c r="D23" s="50"/>
      <c r="E23" s="63"/>
      <c r="F23" s="51">
        <v>288</v>
      </c>
      <c r="G23" s="51">
        <v>419</v>
      </c>
      <c r="H23" s="51">
        <v>133</v>
      </c>
      <c r="I23" s="51">
        <v>131</v>
      </c>
      <c r="J23" s="51"/>
      <c r="K23" s="51"/>
      <c r="L23" s="51"/>
      <c r="M23" s="51"/>
      <c r="N23" s="51"/>
      <c r="O23" s="51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95" customHeight="1">
      <c r="A24" s="108"/>
      <c r="B24" s="50" t="s">
        <v>101</v>
      </c>
      <c r="C24" s="50"/>
      <c r="D24" s="50"/>
      <c r="E24" s="63" t="s">
        <v>102</v>
      </c>
      <c r="F24" s="51">
        <f t="shared" ref="F24:O24" si="3">F21-F22</f>
        <v>-282</v>
      </c>
      <c r="G24" s="51">
        <f t="shared" si="3"/>
        <v>-396</v>
      </c>
      <c r="H24" s="51">
        <f t="shared" si="3"/>
        <v>-133</v>
      </c>
      <c r="I24" s="51">
        <f t="shared" si="3"/>
        <v>-131</v>
      </c>
      <c r="J24" s="51">
        <f t="shared" si="3"/>
        <v>0</v>
      </c>
      <c r="K24" s="51">
        <f t="shared" si="3"/>
        <v>0</v>
      </c>
      <c r="L24" s="51">
        <f t="shared" si="3"/>
        <v>0</v>
      </c>
      <c r="M24" s="51">
        <f t="shared" si="3"/>
        <v>0</v>
      </c>
      <c r="N24" s="51">
        <f t="shared" si="3"/>
        <v>0</v>
      </c>
      <c r="O24" s="51">
        <f t="shared" si="3"/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95" customHeight="1">
      <c r="A25" s="108"/>
      <c r="B25" s="58" t="s">
        <v>66</v>
      </c>
      <c r="C25" s="58"/>
      <c r="D25" s="58"/>
      <c r="E25" s="112" t="s">
        <v>103</v>
      </c>
      <c r="F25" s="104">
        <v>282</v>
      </c>
      <c r="G25" s="104">
        <v>396</v>
      </c>
      <c r="H25" s="104">
        <v>133</v>
      </c>
      <c r="I25" s="104">
        <v>131</v>
      </c>
      <c r="J25" s="104"/>
      <c r="K25" s="104"/>
      <c r="L25" s="104"/>
      <c r="M25" s="104"/>
      <c r="N25" s="104"/>
      <c r="O25" s="104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95" customHeight="1">
      <c r="A26" s="108"/>
      <c r="B26" s="77" t="s">
        <v>67</v>
      </c>
      <c r="C26" s="77"/>
      <c r="D26" s="77"/>
      <c r="E26" s="113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95" customHeight="1">
      <c r="A27" s="108"/>
      <c r="B27" s="50" t="s">
        <v>104</v>
      </c>
      <c r="C27" s="50"/>
      <c r="D27" s="50"/>
      <c r="E27" s="63" t="s">
        <v>105</v>
      </c>
      <c r="F27" s="51">
        <f>F24+F25</f>
        <v>0</v>
      </c>
      <c r="G27" s="51">
        <f t="shared" ref="G27:O27" si="4">G24+G25</f>
        <v>0</v>
      </c>
      <c r="H27" s="51">
        <f t="shared" si="4"/>
        <v>0</v>
      </c>
      <c r="I27" s="51">
        <f t="shared" si="4"/>
        <v>0</v>
      </c>
      <c r="J27" s="51">
        <f t="shared" si="4"/>
        <v>0</v>
      </c>
      <c r="K27" s="51">
        <f t="shared" si="4"/>
        <v>0</v>
      </c>
      <c r="L27" s="51">
        <f t="shared" si="4"/>
        <v>0</v>
      </c>
      <c r="M27" s="51">
        <f t="shared" si="4"/>
        <v>0</v>
      </c>
      <c r="N27" s="51">
        <f t="shared" si="4"/>
        <v>0</v>
      </c>
      <c r="O27" s="51">
        <f t="shared" si="4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95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95" customHeight="1">
      <c r="A29" s="12"/>
      <c r="F29" s="25"/>
      <c r="G29" s="25"/>
      <c r="H29" s="25"/>
      <c r="I29" s="25"/>
      <c r="J29" s="26"/>
      <c r="K29" s="26"/>
      <c r="L29" s="25"/>
      <c r="M29" s="25"/>
      <c r="N29" s="25"/>
      <c r="O29" s="26" t="s">
        <v>106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5.95" customHeight="1">
      <c r="A30" s="111" t="s">
        <v>68</v>
      </c>
      <c r="B30" s="111"/>
      <c r="C30" s="111"/>
      <c r="D30" s="111"/>
      <c r="E30" s="111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5.95" customHeight="1">
      <c r="A31" s="111"/>
      <c r="B31" s="111"/>
      <c r="C31" s="111"/>
      <c r="D31" s="111"/>
      <c r="E31" s="111"/>
      <c r="F31" s="48" t="s">
        <v>241</v>
      </c>
      <c r="G31" s="48" t="s">
        <v>248</v>
      </c>
      <c r="H31" s="48" t="s">
        <v>241</v>
      </c>
      <c r="I31" s="48" t="s">
        <v>248</v>
      </c>
      <c r="J31" s="48" t="s">
        <v>241</v>
      </c>
      <c r="K31" s="48" t="s">
        <v>248</v>
      </c>
      <c r="L31" s="48" t="s">
        <v>241</v>
      </c>
      <c r="M31" s="48" t="s">
        <v>248</v>
      </c>
      <c r="N31" s="48" t="s">
        <v>241</v>
      </c>
      <c r="O31" s="48" t="s">
        <v>248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95" customHeight="1">
      <c r="A32" s="108" t="s">
        <v>84</v>
      </c>
      <c r="B32" s="58" t="s">
        <v>49</v>
      </c>
      <c r="C32" s="50"/>
      <c r="D32" s="50"/>
      <c r="E32" s="63" t="s">
        <v>40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5.95" customHeight="1">
      <c r="A33" s="114"/>
      <c r="B33" s="60"/>
      <c r="C33" s="58" t="s">
        <v>69</v>
      </c>
      <c r="D33" s="50"/>
      <c r="E33" s="6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5.95" customHeight="1">
      <c r="A34" s="114"/>
      <c r="B34" s="60"/>
      <c r="C34" s="59"/>
      <c r="D34" s="50" t="s">
        <v>70</v>
      </c>
      <c r="E34" s="6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5.95" customHeight="1">
      <c r="A35" s="114"/>
      <c r="B35" s="59"/>
      <c r="C35" s="50" t="s">
        <v>71</v>
      </c>
      <c r="D35" s="50"/>
      <c r="E35" s="63"/>
      <c r="F35" s="51"/>
      <c r="G35" s="51"/>
      <c r="H35" s="51"/>
      <c r="I35" s="51"/>
      <c r="J35" s="65"/>
      <c r="K35" s="65"/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5.95" customHeight="1">
      <c r="A36" s="114"/>
      <c r="B36" s="58" t="s">
        <v>52</v>
      </c>
      <c r="C36" s="50"/>
      <c r="D36" s="50"/>
      <c r="E36" s="63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5.95" customHeight="1">
      <c r="A37" s="114"/>
      <c r="B37" s="60"/>
      <c r="C37" s="50" t="s">
        <v>72</v>
      </c>
      <c r="D37" s="50"/>
      <c r="E37" s="6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5.95" customHeight="1">
      <c r="A38" s="114"/>
      <c r="B38" s="59"/>
      <c r="C38" s="50" t="s">
        <v>73</v>
      </c>
      <c r="D38" s="50"/>
      <c r="E38" s="63"/>
      <c r="F38" s="51"/>
      <c r="G38" s="51"/>
      <c r="H38" s="51"/>
      <c r="I38" s="51"/>
      <c r="J38" s="51"/>
      <c r="K38" s="65"/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5.95" customHeight="1">
      <c r="A39" s="114"/>
      <c r="B39" s="44" t="s">
        <v>74</v>
      </c>
      <c r="C39" s="44"/>
      <c r="D39" s="44"/>
      <c r="E39" s="63" t="s">
        <v>107</v>
      </c>
      <c r="F39" s="51">
        <f>F32-F36</f>
        <v>0</v>
      </c>
      <c r="G39" s="51">
        <f t="shared" ref="G39:O39" si="5">G32-G36</f>
        <v>0</v>
      </c>
      <c r="H39" s="51">
        <f t="shared" si="5"/>
        <v>0</v>
      </c>
      <c r="I39" s="51">
        <f t="shared" si="5"/>
        <v>0</v>
      </c>
      <c r="J39" s="51">
        <f t="shared" si="5"/>
        <v>0</v>
      </c>
      <c r="K39" s="51">
        <f t="shared" si="5"/>
        <v>0</v>
      </c>
      <c r="L39" s="51">
        <f t="shared" si="5"/>
        <v>0</v>
      </c>
      <c r="M39" s="51">
        <f t="shared" si="5"/>
        <v>0</v>
      </c>
      <c r="N39" s="51">
        <f t="shared" si="5"/>
        <v>0</v>
      </c>
      <c r="O39" s="51">
        <f t="shared" si="5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5.95" customHeight="1">
      <c r="A40" s="108" t="s">
        <v>85</v>
      </c>
      <c r="B40" s="58" t="s">
        <v>75</v>
      </c>
      <c r="C40" s="50"/>
      <c r="D40" s="50"/>
      <c r="E40" s="63" t="s">
        <v>43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5.95" customHeight="1">
      <c r="A41" s="109"/>
      <c r="B41" s="59"/>
      <c r="C41" s="50" t="s">
        <v>76</v>
      </c>
      <c r="D41" s="50"/>
      <c r="E41" s="63"/>
      <c r="F41" s="65"/>
      <c r="G41" s="65"/>
      <c r="H41" s="65"/>
      <c r="I41" s="65"/>
      <c r="J41" s="51"/>
      <c r="K41" s="51"/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5.95" customHeight="1">
      <c r="A42" s="109"/>
      <c r="B42" s="58" t="s">
        <v>63</v>
      </c>
      <c r="C42" s="50"/>
      <c r="D42" s="50"/>
      <c r="E42" s="63" t="s">
        <v>44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5.95" customHeight="1">
      <c r="A43" s="109"/>
      <c r="B43" s="59"/>
      <c r="C43" s="50" t="s">
        <v>77</v>
      </c>
      <c r="D43" s="50"/>
      <c r="E43" s="63"/>
      <c r="F43" s="51"/>
      <c r="G43" s="51"/>
      <c r="H43" s="51"/>
      <c r="I43" s="51"/>
      <c r="J43" s="65"/>
      <c r="K43" s="65"/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5.95" customHeight="1">
      <c r="A44" s="109"/>
      <c r="B44" s="50" t="s">
        <v>74</v>
      </c>
      <c r="C44" s="50"/>
      <c r="D44" s="50"/>
      <c r="E44" s="63" t="s">
        <v>108</v>
      </c>
      <c r="F44" s="65">
        <f>F40-F42</f>
        <v>0</v>
      </c>
      <c r="G44" s="65">
        <f t="shared" ref="G44:O44" si="6">G40-G42</f>
        <v>0</v>
      </c>
      <c r="H44" s="65">
        <f t="shared" si="6"/>
        <v>0</v>
      </c>
      <c r="I44" s="65">
        <f t="shared" si="6"/>
        <v>0</v>
      </c>
      <c r="J44" s="65">
        <f t="shared" si="6"/>
        <v>0</v>
      </c>
      <c r="K44" s="65">
        <f t="shared" si="6"/>
        <v>0</v>
      </c>
      <c r="L44" s="65">
        <f t="shared" si="6"/>
        <v>0</v>
      </c>
      <c r="M44" s="65">
        <f t="shared" si="6"/>
        <v>0</v>
      </c>
      <c r="N44" s="65">
        <f t="shared" si="6"/>
        <v>0</v>
      </c>
      <c r="O44" s="65">
        <f t="shared" si="6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5.95" customHeight="1">
      <c r="A45" s="108" t="s">
        <v>86</v>
      </c>
      <c r="B45" s="44" t="s">
        <v>78</v>
      </c>
      <c r="C45" s="44"/>
      <c r="D45" s="44"/>
      <c r="E45" s="63" t="s">
        <v>109</v>
      </c>
      <c r="F45" s="51">
        <f>F39+F44</f>
        <v>0</v>
      </c>
      <c r="G45" s="51">
        <f t="shared" ref="G45:O45" si="7">G39+G44</f>
        <v>0</v>
      </c>
      <c r="H45" s="51">
        <f t="shared" si="7"/>
        <v>0</v>
      </c>
      <c r="I45" s="51">
        <f t="shared" si="7"/>
        <v>0</v>
      </c>
      <c r="J45" s="51">
        <f t="shared" si="7"/>
        <v>0</v>
      </c>
      <c r="K45" s="51">
        <f t="shared" si="7"/>
        <v>0</v>
      </c>
      <c r="L45" s="51">
        <f t="shared" si="7"/>
        <v>0</v>
      </c>
      <c r="M45" s="51">
        <f t="shared" si="7"/>
        <v>0</v>
      </c>
      <c r="N45" s="51">
        <f t="shared" si="7"/>
        <v>0</v>
      </c>
      <c r="O45" s="51">
        <f t="shared" si="7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95" customHeight="1">
      <c r="A46" s="109"/>
      <c r="B46" s="50" t="s">
        <v>79</v>
      </c>
      <c r="C46" s="50"/>
      <c r="D46" s="50"/>
      <c r="E46" s="50"/>
      <c r="F46" s="65"/>
      <c r="G46" s="65"/>
      <c r="H46" s="65"/>
      <c r="I46" s="65"/>
      <c r="J46" s="65"/>
      <c r="K46" s="65"/>
      <c r="L46" s="51"/>
      <c r="M46" s="51"/>
      <c r="N46" s="65"/>
      <c r="O46" s="65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95" customHeight="1">
      <c r="A47" s="109"/>
      <c r="B47" s="50" t="s">
        <v>80</v>
      </c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5.95" customHeight="1">
      <c r="A48" s="109"/>
      <c r="B48" s="50" t="s">
        <v>81</v>
      </c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" ht="15.95" customHeight="1">
      <c r="A49" s="8" t="s">
        <v>110</v>
      </c>
    </row>
    <row r="50" spans="1:1" ht="15.95" customHeight="1">
      <c r="A50" s="8"/>
    </row>
  </sheetData>
  <mergeCells count="28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N30:O30"/>
    <mergeCell ref="F30:G30"/>
    <mergeCell ref="H30:I30"/>
    <mergeCell ref="J30:K30"/>
    <mergeCell ref="L30:M30"/>
    <mergeCell ref="N25:N26"/>
    <mergeCell ref="O25:O26"/>
    <mergeCell ref="N6:O6"/>
    <mergeCell ref="L6:M6"/>
    <mergeCell ref="J6:K6"/>
    <mergeCell ref="L25:L26"/>
    <mergeCell ref="M25:M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73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9" activePane="bottomRight" state="frozen"/>
      <selection activeCell="L8" sqref="L8"/>
      <selection pane="topRight" activeCell="L8" sqref="L8"/>
      <selection pane="bottomLeft" activeCell="L8" sqref="L8"/>
      <selection pane="bottomRight" activeCell="K12" sqref="K12"/>
    </sheetView>
  </sheetViews>
  <sheetFormatPr defaultRowHeight="13.5"/>
  <cols>
    <col min="1" max="2" width="3.625" style="2" customWidth="1"/>
    <col min="3" max="4" width="1.625" style="2" customWidth="1"/>
    <col min="5" max="5" width="32.625" style="2" customWidth="1"/>
    <col min="6" max="6" width="15.625" style="2" customWidth="1"/>
    <col min="7" max="7" width="10.625" style="2" customWidth="1"/>
    <col min="8" max="8" width="15.625" style="2" customWidth="1"/>
    <col min="9" max="9" width="10.625" style="2" customWidth="1"/>
    <col min="10" max="11" width="9" style="2"/>
    <col min="12" max="12" width="9.875" style="2" customWidth="1"/>
    <col min="13" max="16384" width="9" style="2"/>
  </cols>
  <sheetData>
    <row r="1" spans="1:9" ht="33.950000000000003" customHeight="1">
      <c r="A1" s="16" t="s">
        <v>0</v>
      </c>
      <c r="B1" s="16"/>
      <c r="C1" s="16"/>
      <c r="D1" s="16"/>
      <c r="E1" s="97" t="s">
        <v>252</v>
      </c>
      <c r="F1" s="1"/>
    </row>
    <row r="3" spans="1:9" ht="14.25">
      <c r="A3" s="10" t="s">
        <v>111</v>
      </c>
    </row>
    <row r="5" spans="1:9">
      <c r="A5" s="17" t="s">
        <v>242</v>
      </c>
      <c r="B5" s="17"/>
      <c r="C5" s="17"/>
      <c r="D5" s="17"/>
      <c r="E5" s="17"/>
    </row>
    <row r="6" spans="1:9" ht="14.25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6"/>
      <c r="F7" s="45" t="s">
        <v>243</v>
      </c>
      <c r="G7" s="45"/>
      <c r="H7" s="45" t="s">
        <v>246</v>
      </c>
      <c r="I7" s="66" t="s">
        <v>21</v>
      </c>
    </row>
    <row r="8" spans="1:9" ht="17.100000000000001" customHeight="1">
      <c r="A8" s="18"/>
      <c r="B8" s="19"/>
      <c r="C8" s="19"/>
      <c r="D8" s="19"/>
      <c r="E8" s="57"/>
      <c r="F8" s="48" t="s">
        <v>237</v>
      </c>
      <c r="G8" s="48" t="s">
        <v>2</v>
      </c>
      <c r="H8" s="48" t="s">
        <v>237</v>
      </c>
      <c r="I8" s="49"/>
    </row>
    <row r="9" spans="1:9" ht="18" customHeight="1">
      <c r="A9" s="100" t="s">
        <v>87</v>
      </c>
      <c r="B9" s="100" t="s">
        <v>89</v>
      </c>
      <c r="C9" s="58" t="s">
        <v>3</v>
      </c>
      <c r="D9" s="50"/>
      <c r="E9" s="50"/>
      <c r="F9" s="51">
        <v>161410</v>
      </c>
      <c r="G9" s="52">
        <f>F9/$F$27*100</f>
        <v>19.330400021077693</v>
      </c>
      <c r="H9" s="51">
        <v>150909.603</v>
      </c>
      <c r="I9" s="52">
        <f t="shared" ref="I9:I45" si="0">(F9/H9-1)*100</f>
        <v>6.9580707862573865</v>
      </c>
    </row>
    <row r="10" spans="1:9" ht="18" customHeight="1">
      <c r="A10" s="100"/>
      <c r="B10" s="100"/>
      <c r="C10" s="60"/>
      <c r="D10" s="58" t="s">
        <v>22</v>
      </c>
      <c r="E10" s="50"/>
      <c r="F10" s="81">
        <v>43116.002999999997</v>
      </c>
      <c r="G10" s="52">
        <f t="shared" ref="G10:G27" si="1">F10/$F$27*100</f>
        <v>5.1635560702557823</v>
      </c>
      <c r="H10" s="51">
        <v>42692.733</v>
      </c>
      <c r="I10" s="52">
        <f t="shared" si="0"/>
        <v>0.99143336642326663</v>
      </c>
    </row>
    <row r="11" spans="1:9" ht="18" customHeight="1">
      <c r="A11" s="100"/>
      <c r="B11" s="100"/>
      <c r="C11" s="60"/>
      <c r="D11" s="60"/>
      <c r="E11" s="44" t="s">
        <v>23</v>
      </c>
      <c r="F11" s="81">
        <v>36612.087</v>
      </c>
      <c r="G11" s="52">
        <f t="shared" si="1"/>
        <v>4.3846495713803249</v>
      </c>
      <c r="H11" s="51">
        <v>36833.868999999999</v>
      </c>
      <c r="I11" s="52">
        <f t="shared" si="0"/>
        <v>-0.60211432038268509</v>
      </c>
    </row>
    <row r="12" spans="1:9" ht="18" customHeight="1">
      <c r="A12" s="100"/>
      <c r="B12" s="100"/>
      <c r="C12" s="60"/>
      <c r="D12" s="60"/>
      <c r="E12" s="44" t="s">
        <v>24</v>
      </c>
      <c r="F12" s="81">
        <v>1458.4690000000001</v>
      </c>
      <c r="G12" s="52">
        <f t="shared" si="1"/>
        <v>0.17466569102497467</v>
      </c>
      <c r="H12" s="51">
        <v>1741.558</v>
      </c>
      <c r="I12" s="52">
        <f t="shared" si="0"/>
        <v>-16.254928058669304</v>
      </c>
    </row>
    <row r="13" spans="1:9" ht="18" customHeight="1">
      <c r="A13" s="100"/>
      <c r="B13" s="100"/>
      <c r="C13" s="60"/>
      <c r="D13" s="59"/>
      <c r="E13" s="44" t="s">
        <v>25</v>
      </c>
      <c r="F13" s="81">
        <v>130.53700000000001</v>
      </c>
      <c r="G13" s="52">
        <f t="shared" si="1"/>
        <v>1.5633061319319862E-2</v>
      </c>
      <c r="H13" s="51">
        <v>165.738</v>
      </c>
      <c r="I13" s="52">
        <f t="shared" si="0"/>
        <v>-21.238943392583476</v>
      </c>
    </row>
    <row r="14" spans="1:9" ht="18" customHeight="1">
      <c r="A14" s="100"/>
      <c r="B14" s="100"/>
      <c r="C14" s="60"/>
      <c r="D14" s="58" t="s">
        <v>26</v>
      </c>
      <c r="E14" s="50"/>
      <c r="F14" s="81">
        <v>27500.993999999999</v>
      </c>
      <c r="G14" s="52">
        <f t="shared" si="1"/>
        <v>3.2935085496391641</v>
      </c>
      <c r="H14" s="51">
        <v>24845.749</v>
      </c>
      <c r="I14" s="52">
        <f t="shared" si="0"/>
        <v>10.686918715954175</v>
      </c>
    </row>
    <row r="15" spans="1:9" ht="18" customHeight="1">
      <c r="A15" s="100"/>
      <c r="B15" s="100"/>
      <c r="C15" s="60"/>
      <c r="D15" s="60"/>
      <c r="E15" s="44" t="s">
        <v>27</v>
      </c>
      <c r="F15" s="81">
        <v>1487.605</v>
      </c>
      <c r="G15" s="52">
        <f t="shared" si="1"/>
        <v>0.17815500726940883</v>
      </c>
      <c r="H15" s="51">
        <v>1384.585</v>
      </c>
      <c r="I15" s="52">
        <f t="shared" si="0"/>
        <v>7.440496610897851</v>
      </c>
    </row>
    <row r="16" spans="1:9" ht="18" customHeight="1">
      <c r="A16" s="100"/>
      <c r="B16" s="100"/>
      <c r="C16" s="60"/>
      <c r="D16" s="59"/>
      <c r="E16" s="44" t="s">
        <v>28</v>
      </c>
      <c r="F16" s="81">
        <v>26013.388999999999</v>
      </c>
      <c r="G16" s="52">
        <f t="shared" si="1"/>
        <v>3.1153535423697551</v>
      </c>
      <c r="H16" s="51">
        <v>23461.164000000001</v>
      </c>
      <c r="I16" s="52">
        <f t="shared" si="0"/>
        <v>10.878509693721927</v>
      </c>
    </row>
    <row r="17" spans="1:9" ht="18" customHeight="1">
      <c r="A17" s="100"/>
      <c r="B17" s="100"/>
      <c r="C17" s="60"/>
      <c r="D17" s="101" t="s">
        <v>29</v>
      </c>
      <c r="E17" s="102"/>
      <c r="F17" s="81">
        <v>30763.333999999999</v>
      </c>
      <c r="G17" s="52">
        <f t="shared" si="1"/>
        <v>3.684205143436095</v>
      </c>
      <c r="H17" s="51">
        <v>26715.944</v>
      </c>
      <c r="I17" s="52">
        <f t="shared" si="0"/>
        <v>15.149717337332348</v>
      </c>
    </row>
    <row r="18" spans="1:9" ht="18" customHeight="1">
      <c r="A18" s="100"/>
      <c r="B18" s="100"/>
      <c r="C18" s="60"/>
      <c r="D18" s="101" t="s">
        <v>93</v>
      </c>
      <c r="E18" s="103"/>
      <c r="F18" s="81">
        <v>2447.4050000000002</v>
      </c>
      <c r="G18" s="52">
        <f t="shared" si="1"/>
        <v>0.29310028909971908</v>
      </c>
      <c r="H18" s="51">
        <v>2211.134</v>
      </c>
      <c r="I18" s="52">
        <f t="shared" si="0"/>
        <v>10.685512501729889</v>
      </c>
    </row>
    <row r="19" spans="1:9" ht="18" customHeight="1">
      <c r="A19" s="100"/>
      <c r="B19" s="100"/>
      <c r="C19" s="59"/>
      <c r="D19" s="101" t="s">
        <v>94</v>
      </c>
      <c r="E19" s="103"/>
      <c r="F19" s="81">
        <v>0</v>
      </c>
      <c r="G19" s="52">
        <f t="shared" si="1"/>
        <v>0</v>
      </c>
      <c r="H19" s="51">
        <v>0</v>
      </c>
      <c r="I19" s="52" t="e">
        <f t="shared" si="0"/>
        <v>#DIV/0!</v>
      </c>
    </row>
    <row r="20" spans="1:9" ht="18" customHeight="1">
      <c r="A20" s="100"/>
      <c r="B20" s="100"/>
      <c r="C20" s="50" t="s">
        <v>4</v>
      </c>
      <c r="D20" s="50"/>
      <c r="E20" s="50"/>
      <c r="F20" s="51">
        <v>23543</v>
      </c>
      <c r="G20" s="52">
        <f t="shared" si="1"/>
        <v>2.819500698198576</v>
      </c>
      <c r="H20" s="51">
        <v>21494.909</v>
      </c>
      <c r="I20" s="52">
        <f t="shared" si="0"/>
        <v>9.5282608546981997</v>
      </c>
    </row>
    <row r="21" spans="1:9" ht="18" customHeight="1">
      <c r="A21" s="100"/>
      <c r="B21" s="100"/>
      <c r="C21" s="50" t="s">
        <v>5</v>
      </c>
      <c r="D21" s="50"/>
      <c r="E21" s="50"/>
      <c r="F21" s="51">
        <v>243859</v>
      </c>
      <c r="G21" s="52">
        <f t="shared" si="1"/>
        <v>29.204460806269655</v>
      </c>
      <c r="H21" s="51">
        <v>224911.13800000001</v>
      </c>
      <c r="I21" s="52">
        <f t="shared" si="0"/>
        <v>8.4245992299412098</v>
      </c>
    </row>
    <row r="22" spans="1:9" ht="18" customHeight="1">
      <c r="A22" s="100"/>
      <c r="B22" s="100"/>
      <c r="C22" s="50" t="s">
        <v>30</v>
      </c>
      <c r="D22" s="50"/>
      <c r="E22" s="50"/>
      <c r="F22" s="51">
        <v>10370</v>
      </c>
      <c r="G22" s="52">
        <f t="shared" si="1"/>
        <v>1.2419072437802843</v>
      </c>
      <c r="H22" s="51">
        <v>10575.016</v>
      </c>
      <c r="I22" s="52">
        <f t="shared" si="0"/>
        <v>-1.9386826459647843</v>
      </c>
    </row>
    <row r="23" spans="1:9" ht="18" customHeight="1">
      <c r="A23" s="100"/>
      <c r="B23" s="100"/>
      <c r="C23" s="50" t="s">
        <v>6</v>
      </c>
      <c r="D23" s="50"/>
      <c r="E23" s="50"/>
      <c r="F23" s="51">
        <v>209903</v>
      </c>
      <c r="G23" s="52">
        <f t="shared" si="1"/>
        <v>25.137903200695565</v>
      </c>
      <c r="H23" s="51">
        <v>190525.478</v>
      </c>
      <c r="I23" s="52">
        <f t="shared" si="0"/>
        <v>10.170567319085787</v>
      </c>
    </row>
    <row r="24" spans="1:9" ht="18" customHeight="1">
      <c r="A24" s="100"/>
      <c r="B24" s="100"/>
      <c r="C24" s="50" t="s">
        <v>31</v>
      </c>
      <c r="D24" s="50"/>
      <c r="E24" s="50"/>
      <c r="F24" s="51">
        <v>3737</v>
      </c>
      <c r="G24" s="52">
        <f t="shared" si="1"/>
        <v>0.44754169431117863</v>
      </c>
      <c r="H24" s="51">
        <v>3179.6590000000001</v>
      </c>
      <c r="I24" s="52">
        <f t="shared" si="0"/>
        <v>17.528326150697282</v>
      </c>
    </row>
    <row r="25" spans="1:9" ht="18" customHeight="1">
      <c r="A25" s="100"/>
      <c r="B25" s="100"/>
      <c r="C25" s="50" t="s">
        <v>7</v>
      </c>
      <c r="D25" s="50"/>
      <c r="E25" s="50"/>
      <c r="F25" s="51">
        <v>101273</v>
      </c>
      <c r="G25" s="52">
        <f t="shared" si="1"/>
        <v>12.128415843718489</v>
      </c>
      <c r="H25" s="51">
        <v>102348.527</v>
      </c>
      <c r="I25" s="52">
        <f t="shared" si="0"/>
        <v>-1.0508475612941659</v>
      </c>
    </row>
    <row r="26" spans="1:9" ht="18" customHeight="1">
      <c r="A26" s="100"/>
      <c r="B26" s="100"/>
      <c r="C26" s="50" t="s">
        <v>8</v>
      </c>
      <c r="D26" s="50"/>
      <c r="E26" s="50"/>
      <c r="F26" s="51">
        <v>80911</v>
      </c>
      <c r="G26" s="52">
        <f t="shared" si="1"/>
        <v>9.689870491948561</v>
      </c>
      <c r="H26" s="51">
        <v>99769.933999999921</v>
      </c>
      <c r="I26" s="52">
        <f t="shared" si="0"/>
        <v>-18.902422046304991</v>
      </c>
    </row>
    <row r="27" spans="1:9" ht="18" customHeight="1">
      <c r="A27" s="100"/>
      <c r="B27" s="100"/>
      <c r="C27" s="50" t="s">
        <v>9</v>
      </c>
      <c r="D27" s="50"/>
      <c r="E27" s="50"/>
      <c r="F27" s="51">
        <f>SUM(F9,F20:F26)</f>
        <v>835006</v>
      </c>
      <c r="G27" s="52">
        <f t="shared" si="1"/>
        <v>100</v>
      </c>
      <c r="H27" s="51">
        <f>SUM(H9,H20:H26)</f>
        <v>803714.26399999997</v>
      </c>
      <c r="I27" s="52">
        <f t="shared" si="0"/>
        <v>3.8933906490926873</v>
      </c>
    </row>
    <row r="28" spans="1:9" ht="18" customHeight="1">
      <c r="A28" s="100"/>
      <c r="B28" s="100" t="s">
        <v>88</v>
      </c>
      <c r="C28" s="58" t="s">
        <v>10</v>
      </c>
      <c r="D28" s="50"/>
      <c r="E28" s="50"/>
      <c r="F28" s="51">
        <f>F29+F30+F31</f>
        <v>299804</v>
      </c>
      <c r="G28" s="52">
        <f t="shared" ref="G28:G45" si="2">F28/$F$45*100</f>
        <v>37.024129580254723</v>
      </c>
      <c r="H28" s="51">
        <v>307524.39600000001</v>
      </c>
      <c r="I28" s="52">
        <f t="shared" si="0"/>
        <v>-2.5104987117835043</v>
      </c>
    </row>
    <row r="29" spans="1:9" ht="18" customHeight="1">
      <c r="A29" s="100"/>
      <c r="B29" s="100"/>
      <c r="C29" s="60"/>
      <c r="D29" s="50" t="s">
        <v>11</v>
      </c>
      <c r="E29" s="50"/>
      <c r="F29" s="51">
        <v>181029</v>
      </c>
      <c r="G29" s="52">
        <f t="shared" si="2"/>
        <v>22.356076482581724</v>
      </c>
      <c r="H29" s="51">
        <v>184873.304</v>
      </c>
      <c r="I29" s="52">
        <f t="shared" si="0"/>
        <v>-2.0794262431746202</v>
      </c>
    </row>
    <row r="30" spans="1:9" ht="18" customHeight="1">
      <c r="A30" s="100"/>
      <c r="B30" s="100"/>
      <c r="C30" s="60"/>
      <c r="D30" s="50" t="s">
        <v>32</v>
      </c>
      <c r="E30" s="50"/>
      <c r="F30" s="51">
        <v>23781</v>
      </c>
      <c r="G30" s="52">
        <f t="shared" si="2"/>
        <v>2.936821475190583</v>
      </c>
      <c r="H30" s="51">
        <v>23562.01</v>
      </c>
      <c r="I30" s="52">
        <f t="shared" si="0"/>
        <v>0.92941985849255282</v>
      </c>
    </row>
    <row r="31" spans="1:9" ht="18" customHeight="1">
      <c r="A31" s="100"/>
      <c r="B31" s="100"/>
      <c r="C31" s="59"/>
      <c r="D31" s="50" t="s">
        <v>12</v>
      </c>
      <c r="E31" s="50"/>
      <c r="F31" s="51">
        <v>94994</v>
      </c>
      <c r="G31" s="52">
        <f t="shared" si="2"/>
        <v>11.731231622482412</v>
      </c>
      <c r="H31" s="51">
        <v>99089.081999999995</v>
      </c>
      <c r="I31" s="52">
        <f t="shared" si="0"/>
        <v>-4.1327277610665458</v>
      </c>
    </row>
    <row r="32" spans="1:9" ht="18" customHeight="1">
      <c r="A32" s="100"/>
      <c r="B32" s="100"/>
      <c r="C32" s="58" t="s">
        <v>13</v>
      </c>
      <c r="D32" s="50"/>
      <c r="E32" s="50"/>
      <c r="F32" s="51">
        <f>F33+F34+F35+F36+F37+F38</f>
        <v>337589</v>
      </c>
      <c r="G32" s="52">
        <f t="shared" si="2"/>
        <v>41.690367309537599</v>
      </c>
      <c r="H32" s="51">
        <v>317940.03499999992</v>
      </c>
      <c r="I32" s="52">
        <f t="shared" si="0"/>
        <v>6.1800851849312055</v>
      </c>
    </row>
    <row r="33" spans="1:9" ht="18" customHeight="1">
      <c r="A33" s="100"/>
      <c r="B33" s="100"/>
      <c r="C33" s="60"/>
      <c r="D33" s="50" t="s">
        <v>14</v>
      </c>
      <c r="E33" s="50"/>
      <c r="F33" s="51">
        <v>23412</v>
      </c>
      <c r="G33" s="52">
        <f t="shared" si="2"/>
        <v>2.8912520237652717</v>
      </c>
      <c r="H33" s="51">
        <v>19173.133000000002</v>
      </c>
      <c r="I33" s="52">
        <f t="shared" si="0"/>
        <v>22.108369039113217</v>
      </c>
    </row>
    <row r="34" spans="1:9" ht="18" customHeight="1">
      <c r="A34" s="100"/>
      <c r="B34" s="100"/>
      <c r="C34" s="60"/>
      <c r="D34" s="50" t="s">
        <v>33</v>
      </c>
      <c r="E34" s="50"/>
      <c r="F34" s="51">
        <v>5213</v>
      </c>
      <c r="G34" s="52">
        <f t="shared" si="2"/>
        <v>0.64377655902478903</v>
      </c>
      <c r="H34" s="51">
        <v>5392.277</v>
      </c>
      <c r="I34" s="52">
        <f t="shared" si="0"/>
        <v>-3.3246993802432678</v>
      </c>
    </row>
    <row r="35" spans="1:9" ht="18" customHeight="1">
      <c r="A35" s="100"/>
      <c r="B35" s="100"/>
      <c r="C35" s="60"/>
      <c r="D35" s="50" t="s">
        <v>34</v>
      </c>
      <c r="E35" s="50"/>
      <c r="F35" s="51">
        <v>233503</v>
      </c>
      <c r="G35" s="52">
        <f t="shared" si="2"/>
        <v>28.836324163047252</v>
      </c>
      <c r="H35" s="51">
        <v>213770.891</v>
      </c>
      <c r="I35" s="52">
        <f t="shared" si="0"/>
        <v>9.2304938748653207</v>
      </c>
    </row>
    <row r="36" spans="1:9" ht="18" customHeight="1">
      <c r="A36" s="100"/>
      <c r="B36" s="100"/>
      <c r="C36" s="60"/>
      <c r="D36" s="50" t="s">
        <v>35</v>
      </c>
      <c r="E36" s="50"/>
      <c r="F36" s="51">
        <v>9569</v>
      </c>
      <c r="G36" s="52">
        <f t="shared" si="2"/>
        <v>1.1817183758504137</v>
      </c>
      <c r="H36" s="51">
        <v>9723.2980000000007</v>
      </c>
      <c r="I36" s="52">
        <f t="shared" si="0"/>
        <v>-1.5868895512613168</v>
      </c>
    </row>
    <row r="37" spans="1:9" ht="18" customHeight="1">
      <c r="A37" s="100"/>
      <c r="B37" s="100"/>
      <c r="C37" s="60"/>
      <c r="D37" s="50" t="s">
        <v>15</v>
      </c>
      <c r="E37" s="50"/>
      <c r="F37" s="51">
        <v>31155</v>
      </c>
      <c r="G37" s="52">
        <f t="shared" si="2"/>
        <v>3.8474695370069636</v>
      </c>
      <c r="H37" s="51">
        <v>11465.1</v>
      </c>
      <c r="I37" s="52">
        <f t="shared" si="0"/>
        <v>171.7377083496873</v>
      </c>
    </row>
    <row r="38" spans="1:9" ht="18" customHeight="1">
      <c r="A38" s="100"/>
      <c r="B38" s="100"/>
      <c r="C38" s="59"/>
      <c r="D38" s="50" t="s">
        <v>36</v>
      </c>
      <c r="E38" s="50"/>
      <c r="F38" s="51">
        <f>6+34731</f>
        <v>34737</v>
      </c>
      <c r="G38" s="52">
        <f t="shared" si="2"/>
        <v>4.2898266508429117</v>
      </c>
      <c r="H38" s="51">
        <v>58415.336000000003</v>
      </c>
      <c r="I38" s="52">
        <f t="shared" si="0"/>
        <v>-40.534451432411522</v>
      </c>
    </row>
    <row r="39" spans="1:9" ht="18" customHeight="1">
      <c r="A39" s="100"/>
      <c r="B39" s="100"/>
      <c r="C39" s="58" t="s">
        <v>16</v>
      </c>
      <c r="D39" s="50"/>
      <c r="E39" s="50"/>
      <c r="F39" s="51">
        <f>F40+F43</f>
        <v>172360</v>
      </c>
      <c r="G39" s="52">
        <f t="shared" si="2"/>
        <v>21.285503110207681</v>
      </c>
      <c r="H39" s="51">
        <v>159726.17600000001</v>
      </c>
      <c r="I39" s="52">
        <f t="shared" si="0"/>
        <v>7.9096766205684288</v>
      </c>
    </row>
    <row r="40" spans="1:9" ht="18" customHeight="1">
      <c r="A40" s="100"/>
      <c r="B40" s="100"/>
      <c r="C40" s="60"/>
      <c r="D40" s="58" t="s">
        <v>17</v>
      </c>
      <c r="E40" s="50"/>
      <c r="F40" s="81">
        <v>165489</v>
      </c>
      <c r="G40" s="52">
        <f t="shared" si="2"/>
        <v>20.436972755889759</v>
      </c>
      <c r="H40" s="51">
        <v>154519.46400000001</v>
      </c>
      <c r="I40" s="52">
        <f t="shared" si="0"/>
        <v>7.0991289485705211</v>
      </c>
    </row>
    <row r="41" spans="1:9" ht="18" customHeight="1">
      <c r="A41" s="100"/>
      <c r="B41" s="100"/>
      <c r="C41" s="60"/>
      <c r="D41" s="60"/>
      <c r="E41" s="54" t="s">
        <v>91</v>
      </c>
      <c r="F41" s="81">
        <f>119106.577+6251.426+1401.792</f>
        <v>126759.79500000001</v>
      </c>
      <c r="G41" s="52">
        <f t="shared" si="2"/>
        <v>15.654130951043097</v>
      </c>
      <c r="H41" s="51">
        <v>112181.01300000001</v>
      </c>
      <c r="I41" s="55">
        <f t="shared" si="0"/>
        <v>12.995766048217106</v>
      </c>
    </row>
    <row r="42" spans="1:9" ht="18" customHeight="1">
      <c r="A42" s="100"/>
      <c r="B42" s="100"/>
      <c r="C42" s="60"/>
      <c r="D42" s="59"/>
      <c r="E42" s="44" t="s">
        <v>37</v>
      </c>
      <c r="F42" s="81">
        <f>38233.911+495.442</f>
        <v>38729.353000000003</v>
      </c>
      <c r="G42" s="52">
        <f t="shared" si="2"/>
        <v>4.7828600820250129</v>
      </c>
      <c r="H42" s="51">
        <v>42338.451000000001</v>
      </c>
      <c r="I42" s="55">
        <f t="shared" si="0"/>
        <v>-8.5243978340161739</v>
      </c>
    </row>
    <row r="43" spans="1:9" ht="18" customHeight="1">
      <c r="A43" s="100"/>
      <c r="B43" s="100"/>
      <c r="C43" s="60"/>
      <c r="D43" s="50" t="s">
        <v>38</v>
      </c>
      <c r="E43" s="50"/>
      <c r="F43" s="51">
        <v>6871</v>
      </c>
      <c r="G43" s="52">
        <f t="shared" si="2"/>
        <v>0.84853035431792168</v>
      </c>
      <c r="H43" s="51">
        <v>5206.7120000000004</v>
      </c>
      <c r="I43" s="55">
        <f t="shared" si="0"/>
        <v>31.96427995249207</v>
      </c>
    </row>
    <row r="44" spans="1:9" ht="18" customHeight="1">
      <c r="A44" s="100"/>
      <c r="B44" s="100"/>
      <c r="C44" s="59"/>
      <c r="D44" s="50" t="s">
        <v>39</v>
      </c>
      <c r="E44" s="50"/>
      <c r="F44" s="51">
        <v>0</v>
      </c>
      <c r="G44" s="52">
        <f t="shared" si="2"/>
        <v>0</v>
      </c>
      <c r="H44" s="51">
        <v>0</v>
      </c>
      <c r="I44" s="52" t="e">
        <f t="shared" si="0"/>
        <v>#DIV/0!</v>
      </c>
    </row>
    <row r="45" spans="1:9" ht="18" customHeight="1">
      <c r="A45" s="100"/>
      <c r="B45" s="100"/>
      <c r="C45" s="44" t="s">
        <v>18</v>
      </c>
      <c r="D45" s="44"/>
      <c r="E45" s="44"/>
      <c r="F45" s="51">
        <f>SUM(F28,F32,F39)</f>
        <v>809753</v>
      </c>
      <c r="G45" s="52">
        <f t="shared" si="2"/>
        <v>100</v>
      </c>
      <c r="H45" s="51">
        <f>SUM(H28,H32,H39)</f>
        <v>785190.60699999984</v>
      </c>
      <c r="I45" s="52">
        <f t="shared" si="0"/>
        <v>3.1282076964530114</v>
      </c>
    </row>
    <row r="46" spans="1:9">
      <c r="A46" s="21" t="s">
        <v>19</v>
      </c>
    </row>
    <row r="47" spans="1:9">
      <c r="A47" s="22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horizontalDpi="4294967292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J37" sqref="J37"/>
    </sheetView>
  </sheetViews>
  <sheetFormatPr defaultRowHeight="13.5"/>
  <cols>
    <col min="1" max="1" width="5.375" style="2" customWidth="1"/>
    <col min="2" max="2" width="3.125" style="2" customWidth="1"/>
    <col min="3" max="3" width="34.75" style="2" customWidth="1"/>
    <col min="4" max="9" width="11.875" style="2" customWidth="1"/>
    <col min="10" max="16384" width="9" style="2"/>
  </cols>
  <sheetData>
    <row r="1" spans="1:10" ht="33.950000000000003" customHeight="1">
      <c r="A1" s="31" t="s">
        <v>0</v>
      </c>
      <c r="B1" s="31"/>
      <c r="C1" s="97" t="s">
        <v>252</v>
      </c>
      <c r="D1" s="32"/>
      <c r="E1" s="32"/>
    </row>
    <row r="4" spans="1:10">
      <c r="A4" s="33" t="s">
        <v>112</v>
      </c>
    </row>
    <row r="5" spans="1:10">
      <c r="I5" s="9" t="s">
        <v>113</v>
      </c>
    </row>
    <row r="6" spans="1:10" s="35" customFormat="1" ht="29.25" customHeight="1">
      <c r="A6" s="47" t="s">
        <v>114</v>
      </c>
      <c r="B6" s="45"/>
      <c r="C6" s="45"/>
      <c r="D6" s="45"/>
      <c r="E6" s="34" t="s">
        <v>232</v>
      </c>
      <c r="F6" s="34" t="s">
        <v>233</v>
      </c>
      <c r="G6" s="34" t="s">
        <v>234</v>
      </c>
      <c r="H6" s="34" t="s">
        <v>235</v>
      </c>
      <c r="I6" s="34" t="s">
        <v>249</v>
      </c>
    </row>
    <row r="7" spans="1:10" ht="27" customHeight="1">
      <c r="A7" s="100" t="s">
        <v>115</v>
      </c>
      <c r="B7" s="58" t="s">
        <v>116</v>
      </c>
      <c r="C7" s="50"/>
      <c r="D7" s="63" t="s">
        <v>117</v>
      </c>
      <c r="E7" s="67">
        <v>712952</v>
      </c>
      <c r="F7" s="34">
        <v>681195.69099999988</v>
      </c>
      <c r="G7" s="34">
        <v>691436.11499999999</v>
      </c>
      <c r="H7" s="34">
        <v>803714.26399999997</v>
      </c>
      <c r="I7" s="34">
        <v>835006.16299999994</v>
      </c>
      <c r="J7" s="98"/>
    </row>
    <row r="8" spans="1:10" ht="27" customHeight="1">
      <c r="A8" s="100"/>
      <c r="B8" s="77"/>
      <c r="C8" s="50" t="s">
        <v>118</v>
      </c>
      <c r="D8" s="63" t="s">
        <v>41</v>
      </c>
      <c r="E8" s="68">
        <v>386885</v>
      </c>
      <c r="F8" s="68">
        <v>390322.761</v>
      </c>
      <c r="G8" s="68">
        <v>389356.16</v>
      </c>
      <c r="H8" s="68">
        <v>431449.89600000001</v>
      </c>
      <c r="I8" s="69">
        <v>429476.44900000002</v>
      </c>
      <c r="J8" s="99"/>
    </row>
    <row r="9" spans="1:10" ht="27" customHeight="1">
      <c r="A9" s="100"/>
      <c r="B9" s="50" t="s">
        <v>119</v>
      </c>
      <c r="C9" s="50"/>
      <c r="D9" s="63"/>
      <c r="E9" s="68">
        <v>690746</v>
      </c>
      <c r="F9" s="68">
        <v>662721.875</v>
      </c>
      <c r="G9" s="68">
        <v>674611.95499999996</v>
      </c>
      <c r="H9" s="68">
        <v>785190.60699999996</v>
      </c>
      <c r="I9" s="70">
        <v>809752.946</v>
      </c>
      <c r="J9" s="98"/>
    </row>
    <row r="10" spans="1:10" ht="27" customHeight="1">
      <c r="A10" s="100"/>
      <c r="B10" s="50" t="s">
        <v>120</v>
      </c>
      <c r="C10" s="50"/>
      <c r="D10" s="63"/>
      <c r="E10" s="68">
        <v>22206</v>
      </c>
      <c r="F10" s="68">
        <v>18473.815999999999</v>
      </c>
      <c r="G10" s="68">
        <v>16824.160000000033</v>
      </c>
      <c r="H10" s="68">
        <v>18523.657000000007</v>
      </c>
      <c r="I10" s="70">
        <f>I7-I9</f>
        <v>25253.216999999946</v>
      </c>
      <c r="J10" s="98"/>
    </row>
    <row r="11" spans="1:10" ht="27" customHeight="1">
      <c r="A11" s="100"/>
      <c r="B11" s="50" t="s">
        <v>121</v>
      </c>
      <c r="C11" s="50"/>
      <c r="D11" s="63"/>
      <c r="E11" s="68">
        <v>21298</v>
      </c>
      <c r="F11" s="68">
        <v>17864.741999999998</v>
      </c>
      <c r="G11" s="68">
        <v>15887.57</v>
      </c>
      <c r="H11" s="68">
        <v>17548.038</v>
      </c>
      <c r="I11" s="70">
        <v>24495.034</v>
      </c>
      <c r="J11" s="98"/>
    </row>
    <row r="12" spans="1:10" ht="27" customHeight="1">
      <c r="A12" s="100"/>
      <c r="B12" s="50" t="s">
        <v>122</v>
      </c>
      <c r="C12" s="50"/>
      <c r="D12" s="63"/>
      <c r="E12" s="68">
        <v>908</v>
      </c>
      <c r="F12" s="68">
        <v>609.07399999999996</v>
      </c>
      <c r="G12" s="68">
        <v>936.59</v>
      </c>
      <c r="H12" s="68">
        <v>975.61900000000003</v>
      </c>
      <c r="I12" s="70">
        <v>758.18299999999999</v>
      </c>
      <c r="J12" s="98"/>
    </row>
    <row r="13" spans="1:10" ht="27" customHeight="1">
      <c r="A13" s="100"/>
      <c r="B13" s="50" t="s">
        <v>123</v>
      </c>
      <c r="C13" s="50"/>
      <c r="D13" s="63"/>
      <c r="E13" s="68">
        <v>271</v>
      </c>
      <c r="F13" s="68">
        <v>-298.74599999999998</v>
      </c>
      <c r="G13" s="68">
        <v>327.51600000000002</v>
      </c>
      <c r="H13" s="68">
        <v>39.029000000000003</v>
      </c>
      <c r="I13" s="70">
        <v>-217.43600000000001</v>
      </c>
      <c r="J13" s="98"/>
    </row>
    <row r="14" spans="1:10" ht="27" customHeight="1">
      <c r="A14" s="100"/>
      <c r="B14" s="50" t="s">
        <v>124</v>
      </c>
      <c r="C14" s="50"/>
      <c r="D14" s="63"/>
      <c r="E14" s="68">
        <v>0</v>
      </c>
      <c r="F14" s="68">
        <v>0</v>
      </c>
      <c r="G14" s="68">
        <v>0</v>
      </c>
      <c r="H14" s="68">
        <v>0</v>
      </c>
      <c r="I14" s="70">
        <v>0</v>
      </c>
      <c r="J14" s="99"/>
    </row>
    <row r="15" spans="1:10" ht="27" customHeight="1">
      <c r="A15" s="100"/>
      <c r="B15" s="50" t="s">
        <v>125</v>
      </c>
      <c r="C15" s="50"/>
      <c r="D15" s="63"/>
      <c r="E15" s="68">
        <v>192</v>
      </c>
      <c r="F15" s="68">
        <v>-342.86599999999999</v>
      </c>
      <c r="G15" s="68">
        <v>633.93299999999999</v>
      </c>
      <c r="H15" s="68">
        <v>208.44800000000001</v>
      </c>
      <c r="I15" s="70">
        <v>12271.934999999999</v>
      </c>
      <c r="J15" s="99"/>
    </row>
    <row r="16" spans="1:10" ht="27" customHeight="1">
      <c r="A16" s="100"/>
      <c r="B16" s="50" t="s">
        <v>126</v>
      </c>
      <c r="C16" s="50"/>
      <c r="D16" s="63" t="s">
        <v>42</v>
      </c>
      <c r="E16" s="68">
        <v>61214</v>
      </c>
      <c r="F16" s="68">
        <v>55172.281000000003</v>
      </c>
      <c r="G16" s="68">
        <v>54169</v>
      </c>
      <c r="H16" s="68">
        <v>60293</v>
      </c>
      <c r="I16" s="70">
        <v>83342</v>
      </c>
      <c r="J16" s="99"/>
    </row>
    <row r="17" spans="1:10" ht="27" customHeight="1">
      <c r="A17" s="100"/>
      <c r="B17" s="50" t="s">
        <v>127</v>
      </c>
      <c r="C17" s="50"/>
      <c r="D17" s="63" t="s">
        <v>43</v>
      </c>
      <c r="E17" s="68">
        <v>98302</v>
      </c>
      <c r="F17" s="68">
        <v>88997.551000000007</v>
      </c>
      <c r="G17" s="68">
        <v>94728.717000000004</v>
      </c>
      <c r="H17" s="68">
        <v>87771</v>
      </c>
      <c r="I17" s="70">
        <v>94590</v>
      </c>
      <c r="J17" s="99"/>
    </row>
    <row r="18" spans="1:10" ht="27" customHeight="1">
      <c r="A18" s="100"/>
      <c r="B18" s="50" t="s">
        <v>128</v>
      </c>
      <c r="C18" s="50"/>
      <c r="D18" s="63" t="s">
        <v>44</v>
      </c>
      <c r="E18" s="68">
        <v>1243498</v>
      </c>
      <c r="F18" s="68">
        <v>1240447.338</v>
      </c>
      <c r="G18" s="68">
        <v>1248828.0930000001</v>
      </c>
      <c r="H18" s="68">
        <v>1258473</v>
      </c>
      <c r="I18" s="70">
        <v>1269996</v>
      </c>
      <c r="J18" s="99"/>
    </row>
    <row r="19" spans="1:10" ht="27" customHeight="1">
      <c r="A19" s="100"/>
      <c r="B19" s="50" t="s">
        <v>129</v>
      </c>
      <c r="C19" s="50"/>
      <c r="D19" s="63" t="s">
        <v>130</v>
      </c>
      <c r="E19" s="68">
        <f>E17+E18-E16</f>
        <v>1280586</v>
      </c>
      <c r="F19" s="68">
        <f>F17+F18-F16</f>
        <v>1274272.608</v>
      </c>
      <c r="G19" s="68">
        <f>G17+G18-G16</f>
        <v>1289387.81</v>
      </c>
      <c r="H19" s="68">
        <f>H17+H18-H16</f>
        <v>1285951</v>
      </c>
      <c r="I19" s="68">
        <f>I17+I18-I16</f>
        <v>1281244</v>
      </c>
      <c r="J19" s="99"/>
    </row>
    <row r="20" spans="1:10" ht="27" customHeight="1">
      <c r="A20" s="100"/>
      <c r="B20" s="50" t="s">
        <v>131</v>
      </c>
      <c r="C20" s="50"/>
      <c r="D20" s="63" t="s">
        <v>132</v>
      </c>
      <c r="E20" s="71">
        <f>E18/E8</f>
        <v>3.2141282293187898</v>
      </c>
      <c r="F20" s="71">
        <f>F18/F8</f>
        <v>3.1780041082462009</v>
      </c>
      <c r="G20" s="71">
        <f>G18/G8</f>
        <v>3.2074183518760822</v>
      </c>
      <c r="H20" s="71">
        <f>H18/H8</f>
        <v>2.9168462240167048</v>
      </c>
      <c r="I20" s="71">
        <f>I18/I8</f>
        <v>2.9570794928501423</v>
      </c>
      <c r="J20" s="99"/>
    </row>
    <row r="21" spans="1:10" ht="27" customHeight="1">
      <c r="A21" s="100"/>
      <c r="B21" s="50" t="s">
        <v>133</v>
      </c>
      <c r="C21" s="50"/>
      <c r="D21" s="63" t="s">
        <v>134</v>
      </c>
      <c r="E21" s="71">
        <f>E19/E8</f>
        <v>3.3099913410961914</v>
      </c>
      <c r="F21" s="71">
        <f>F19/F8</f>
        <v>3.2646638508482986</v>
      </c>
      <c r="G21" s="71">
        <f>G19/G8</f>
        <v>3.3115895996097766</v>
      </c>
      <c r="H21" s="71">
        <f>H19/H8</f>
        <v>2.9805338045556047</v>
      </c>
      <c r="I21" s="71">
        <f>I19/I8</f>
        <v>2.9832695203270623</v>
      </c>
      <c r="J21" s="99"/>
    </row>
    <row r="22" spans="1:10" ht="27" customHeight="1">
      <c r="A22" s="100"/>
      <c r="B22" s="50" t="s">
        <v>135</v>
      </c>
      <c r="C22" s="50"/>
      <c r="D22" s="63" t="s">
        <v>136</v>
      </c>
      <c r="E22" s="68">
        <f>E18/E24*1000000</f>
        <v>902926.03691437689</v>
      </c>
      <c r="F22" s="68">
        <f>F18/F24*1000000</f>
        <v>900710.89692249498</v>
      </c>
      <c r="G22" s="68">
        <f>G18/G24*1000000</f>
        <v>906796.31233812124</v>
      </c>
      <c r="H22" s="68">
        <f>H18/H24*1000000</f>
        <v>958970.27928465453</v>
      </c>
      <c r="I22" s="68">
        <f>I18/I24*1000000</f>
        <v>962078.09523088054</v>
      </c>
      <c r="J22" s="99"/>
    </row>
    <row r="23" spans="1:10" ht="27" customHeight="1">
      <c r="A23" s="100"/>
      <c r="B23" s="50" t="s">
        <v>137</v>
      </c>
      <c r="C23" s="50"/>
      <c r="D23" s="63" t="s">
        <v>138</v>
      </c>
      <c r="E23" s="68">
        <f>E19/E24*1000000</f>
        <v>929856.29402543011</v>
      </c>
      <c r="F23" s="68">
        <f>F19/F24*1000000</f>
        <v>925272.02769122866</v>
      </c>
      <c r="G23" s="68">
        <f>G19/G24*1000000</f>
        <v>936247.44497297751</v>
      </c>
      <c r="H23" s="68">
        <f>H19/H24*1000000</f>
        <v>979908.8177627814</v>
      </c>
      <c r="I23" s="68">
        <f>I19/I24*1000000</f>
        <v>970598.95231638069</v>
      </c>
      <c r="J23" s="99"/>
    </row>
    <row r="24" spans="1:10" ht="27" customHeight="1">
      <c r="A24" s="100"/>
      <c r="B24" s="72" t="s">
        <v>139</v>
      </c>
      <c r="C24" s="73"/>
      <c r="D24" s="63" t="s">
        <v>140</v>
      </c>
      <c r="E24" s="68">
        <v>1377187</v>
      </c>
      <c r="F24" s="68">
        <f>E24</f>
        <v>1377187</v>
      </c>
      <c r="G24" s="68">
        <f>F24</f>
        <v>1377187</v>
      </c>
      <c r="H24" s="70">
        <v>1312317</v>
      </c>
      <c r="I24" s="70">
        <v>1320055</v>
      </c>
      <c r="J24" s="99"/>
    </row>
    <row r="25" spans="1:10" ht="27" customHeight="1">
      <c r="A25" s="100"/>
      <c r="B25" s="44" t="s">
        <v>141</v>
      </c>
      <c r="C25" s="44"/>
      <c r="D25" s="44"/>
      <c r="E25" s="68">
        <v>386812</v>
      </c>
      <c r="F25" s="68">
        <v>384475.72399999999</v>
      </c>
      <c r="G25" s="68">
        <v>384391</v>
      </c>
      <c r="H25" s="68">
        <v>387621</v>
      </c>
      <c r="I25" s="51">
        <v>401162</v>
      </c>
      <c r="J25" s="99"/>
    </row>
    <row r="26" spans="1:10" ht="27" customHeight="1">
      <c r="A26" s="100"/>
      <c r="B26" s="44" t="s">
        <v>142</v>
      </c>
      <c r="C26" s="44"/>
      <c r="D26" s="44"/>
      <c r="E26" s="74">
        <v>0.33563999999999999</v>
      </c>
      <c r="F26" s="74">
        <v>0.33751999999999999</v>
      </c>
      <c r="G26" s="74">
        <v>0.34343000000000001</v>
      </c>
      <c r="H26" s="74">
        <v>0.34825</v>
      </c>
      <c r="I26" s="75">
        <v>0.33484000000000003</v>
      </c>
      <c r="J26" s="98"/>
    </row>
    <row r="27" spans="1:10" ht="27" customHeight="1">
      <c r="A27" s="100"/>
      <c r="B27" s="44" t="s">
        <v>143</v>
      </c>
      <c r="C27" s="44"/>
      <c r="D27" s="44"/>
      <c r="E27" s="55">
        <v>0.2</v>
      </c>
      <c r="F27" s="55">
        <v>0.16</v>
      </c>
      <c r="G27" s="55">
        <v>0.24</v>
      </c>
      <c r="H27" s="55">
        <v>0.25</v>
      </c>
      <c r="I27" s="76">
        <v>0.19</v>
      </c>
      <c r="J27" s="99"/>
    </row>
    <row r="28" spans="1:10" ht="27" customHeight="1">
      <c r="A28" s="100"/>
      <c r="B28" s="44" t="s">
        <v>144</v>
      </c>
      <c r="C28" s="44"/>
      <c r="D28" s="44"/>
      <c r="E28" s="55">
        <v>97.8</v>
      </c>
      <c r="F28" s="55">
        <v>98.1</v>
      </c>
      <c r="G28" s="55">
        <v>97.9</v>
      </c>
      <c r="H28" s="55">
        <v>96.6</v>
      </c>
      <c r="I28" s="52">
        <v>89.2</v>
      </c>
      <c r="J28" s="99"/>
    </row>
    <row r="29" spans="1:10" ht="27" customHeight="1">
      <c r="A29" s="100"/>
      <c r="B29" s="44" t="s">
        <v>145</v>
      </c>
      <c r="C29" s="44"/>
      <c r="D29" s="44"/>
      <c r="E29" s="55">
        <v>34.700000000000003</v>
      </c>
      <c r="F29" s="55">
        <v>34</v>
      </c>
      <c r="G29" s="55">
        <v>32.299999999999997</v>
      </c>
      <c r="H29" s="55">
        <v>32.799999999999997</v>
      </c>
      <c r="I29" s="52">
        <v>30.6</v>
      </c>
      <c r="J29" s="99"/>
    </row>
    <row r="30" spans="1:10" ht="27" customHeight="1">
      <c r="A30" s="100"/>
      <c r="B30" s="100" t="s">
        <v>146</v>
      </c>
      <c r="C30" s="44" t="s">
        <v>147</v>
      </c>
      <c r="D30" s="44"/>
      <c r="E30" s="55">
        <v>0</v>
      </c>
      <c r="F30" s="55">
        <v>0</v>
      </c>
      <c r="G30" s="55">
        <v>0</v>
      </c>
      <c r="H30" s="55">
        <v>0</v>
      </c>
      <c r="I30" s="52">
        <v>0</v>
      </c>
      <c r="J30" s="99"/>
    </row>
    <row r="31" spans="1:10" ht="27" customHeight="1">
      <c r="A31" s="100"/>
      <c r="B31" s="100"/>
      <c r="C31" s="44" t="s">
        <v>148</v>
      </c>
      <c r="D31" s="44"/>
      <c r="E31" s="55">
        <v>0</v>
      </c>
      <c r="F31" s="55">
        <v>0</v>
      </c>
      <c r="G31" s="55">
        <v>0</v>
      </c>
      <c r="H31" s="55">
        <v>0</v>
      </c>
      <c r="I31" s="52">
        <v>0</v>
      </c>
      <c r="J31" s="99"/>
    </row>
    <row r="32" spans="1:10" ht="27" customHeight="1">
      <c r="A32" s="100"/>
      <c r="B32" s="100"/>
      <c r="C32" s="44" t="s">
        <v>149</v>
      </c>
      <c r="D32" s="44"/>
      <c r="E32" s="55">
        <v>12.3</v>
      </c>
      <c r="F32" s="55">
        <v>11.9</v>
      </c>
      <c r="G32" s="55">
        <v>11.2</v>
      </c>
      <c r="H32" s="55">
        <v>10.8</v>
      </c>
      <c r="I32" s="52">
        <v>10.1</v>
      </c>
      <c r="J32" s="98"/>
    </row>
    <row r="33" spans="1:10" ht="27" customHeight="1">
      <c r="A33" s="100"/>
      <c r="B33" s="100"/>
      <c r="C33" s="44" t="s">
        <v>150</v>
      </c>
      <c r="D33" s="44"/>
      <c r="E33" s="55">
        <v>193.9</v>
      </c>
      <c r="F33" s="55">
        <v>196.8</v>
      </c>
      <c r="G33" s="55">
        <v>198.3</v>
      </c>
      <c r="H33" s="55">
        <v>193.2</v>
      </c>
      <c r="I33" s="76">
        <v>178.1</v>
      </c>
      <c r="J33" s="98"/>
    </row>
    <row r="34" spans="1:10" ht="27" customHeight="1">
      <c r="A34" s="2" t="s">
        <v>231</v>
      </c>
      <c r="E34" s="36"/>
      <c r="F34" s="36"/>
      <c r="G34" s="36"/>
      <c r="H34" s="36"/>
      <c r="I34" s="37"/>
    </row>
    <row r="35" spans="1:10" ht="27" customHeight="1">
      <c r="A35" s="8" t="s">
        <v>110</v>
      </c>
    </row>
    <row r="36" spans="1:10">
      <c r="A36" s="38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E19" sqref="E19"/>
    </sheetView>
  </sheetViews>
  <sheetFormatPr defaultRowHeight="13.5"/>
  <cols>
    <col min="1" max="1" width="3.625" style="2" customWidth="1"/>
    <col min="2" max="3" width="1.625" style="2" customWidth="1"/>
    <col min="4" max="4" width="22.625" style="2" customWidth="1"/>
    <col min="5" max="5" width="10.625" style="2" customWidth="1"/>
    <col min="6" max="21" width="13.625" style="2" customWidth="1"/>
    <col min="22" max="25" width="12" style="2" customWidth="1"/>
    <col min="26" max="16384" width="9" style="2"/>
  </cols>
  <sheetData>
    <row r="1" spans="1:25" ht="33.950000000000003" customHeight="1">
      <c r="A1" s="20" t="s">
        <v>0</v>
      </c>
      <c r="B1" s="11"/>
      <c r="C1" s="11"/>
      <c r="D1" s="87" t="s">
        <v>252</v>
      </c>
      <c r="E1" s="13"/>
      <c r="F1" s="13"/>
      <c r="G1" s="13"/>
    </row>
    <row r="2" spans="1:25" ht="15" customHeight="1"/>
    <row r="3" spans="1:25" ht="15" customHeight="1">
      <c r="A3" s="14" t="s">
        <v>151</v>
      </c>
      <c r="B3" s="14"/>
      <c r="C3" s="14"/>
      <c r="D3" s="14"/>
    </row>
    <row r="4" spans="1:25" ht="15" customHeight="1">
      <c r="A4" s="14"/>
      <c r="B4" s="14"/>
      <c r="C4" s="14"/>
      <c r="D4" s="14"/>
    </row>
    <row r="5" spans="1:25" ht="15.95" customHeight="1">
      <c r="A5" s="12" t="s">
        <v>244</v>
      </c>
      <c r="B5" s="12"/>
      <c r="C5" s="12"/>
      <c r="D5" s="12"/>
      <c r="K5" s="15"/>
      <c r="O5" s="15" t="s">
        <v>47</v>
      </c>
    </row>
    <row r="6" spans="1:25" ht="15.95" customHeight="1">
      <c r="A6" s="110" t="s">
        <v>48</v>
      </c>
      <c r="B6" s="111"/>
      <c r="C6" s="111"/>
      <c r="D6" s="111"/>
      <c r="E6" s="111"/>
      <c r="F6" s="106" t="s">
        <v>253</v>
      </c>
      <c r="G6" s="106"/>
      <c r="H6" s="106" t="s">
        <v>254</v>
      </c>
      <c r="I6" s="106"/>
      <c r="J6" s="106"/>
      <c r="K6" s="106"/>
      <c r="L6" s="106"/>
      <c r="M6" s="106"/>
      <c r="N6" s="106"/>
      <c r="O6" s="106"/>
    </row>
    <row r="7" spans="1:25" ht="15.95" customHeight="1">
      <c r="A7" s="111"/>
      <c r="B7" s="111"/>
      <c r="C7" s="111"/>
      <c r="D7" s="111"/>
      <c r="E7" s="111"/>
      <c r="F7" s="48" t="s">
        <v>243</v>
      </c>
      <c r="G7" s="48" t="s">
        <v>247</v>
      </c>
      <c r="H7" s="48" t="s">
        <v>243</v>
      </c>
      <c r="I7" s="78" t="s">
        <v>246</v>
      </c>
      <c r="J7" s="48" t="s">
        <v>243</v>
      </c>
      <c r="K7" s="78" t="s">
        <v>246</v>
      </c>
      <c r="L7" s="48" t="s">
        <v>243</v>
      </c>
      <c r="M7" s="78" t="s">
        <v>246</v>
      </c>
      <c r="N7" s="48" t="s">
        <v>243</v>
      </c>
      <c r="O7" s="78" t="s">
        <v>246</v>
      </c>
    </row>
    <row r="8" spans="1:25" ht="15.95" customHeight="1">
      <c r="A8" s="108" t="s">
        <v>82</v>
      </c>
      <c r="B8" s="58" t="s">
        <v>49</v>
      </c>
      <c r="C8" s="50"/>
      <c r="D8" s="50"/>
      <c r="E8" s="63" t="s">
        <v>40</v>
      </c>
      <c r="F8" s="51">
        <v>4382</v>
      </c>
      <c r="G8" s="51">
        <v>4124</v>
      </c>
      <c r="H8" s="51">
        <v>1052</v>
      </c>
      <c r="I8" s="51">
        <v>1246</v>
      </c>
      <c r="J8" s="51"/>
      <c r="K8" s="51"/>
      <c r="L8" s="51"/>
      <c r="M8" s="51"/>
      <c r="N8" s="51"/>
      <c r="O8" s="51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spans="1:25" ht="15.95" customHeight="1">
      <c r="A9" s="108"/>
      <c r="B9" s="60"/>
      <c r="C9" s="50" t="s">
        <v>50</v>
      </c>
      <c r="D9" s="50"/>
      <c r="E9" s="63" t="s">
        <v>41</v>
      </c>
      <c r="F9" s="51">
        <v>4362</v>
      </c>
      <c r="G9" s="51">
        <v>4124</v>
      </c>
      <c r="H9" s="51">
        <v>1052</v>
      </c>
      <c r="I9" s="51">
        <v>1224</v>
      </c>
      <c r="J9" s="51"/>
      <c r="K9" s="51"/>
      <c r="L9" s="51"/>
      <c r="M9" s="51"/>
      <c r="N9" s="51"/>
      <c r="O9" s="51"/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pans="1:25" ht="15.95" customHeight="1">
      <c r="A10" s="108"/>
      <c r="B10" s="59"/>
      <c r="C10" s="50" t="s">
        <v>51</v>
      </c>
      <c r="D10" s="50"/>
      <c r="E10" s="63" t="s">
        <v>42</v>
      </c>
      <c r="F10" s="51">
        <v>20</v>
      </c>
      <c r="G10" s="51">
        <v>0</v>
      </c>
      <c r="H10" s="51">
        <v>0</v>
      </c>
      <c r="I10" s="51">
        <v>22</v>
      </c>
      <c r="J10" s="64"/>
      <c r="K10" s="64"/>
      <c r="L10" s="51"/>
      <c r="M10" s="51"/>
      <c r="N10" s="51"/>
      <c r="O10" s="51"/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pans="1:25" ht="15.95" customHeight="1">
      <c r="A11" s="108"/>
      <c r="B11" s="58" t="s">
        <v>52</v>
      </c>
      <c r="C11" s="50"/>
      <c r="D11" s="50"/>
      <c r="E11" s="63" t="s">
        <v>43</v>
      </c>
      <c r="F11" s="51">
        <v>4754</v>
      </c>
      <c r="G11" s="51">
        <v>4728</v>
      </c>
      <c r="H11" s="51">
        <v>882</v>
      </c>
      <c r="I11" s="51">
        <v>1122</v>
      </c>
      <c r="J11" s="51"/>
      <c r="K11" s="51"/>
      <c r="L11" s="51"/>
      <c r="M11" s="51"/>
      <c r="N11" s="51"/>
      <c r="O11" s="51"/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pans="1:25" ht="15.95" customHeight="1">
      <c r="A12" s="108"/>
      <c r="B12" s="60"/>
      <c r="C12" s="50" t="s">
        <v>53</v>
      </c>
      <c r="D12" s="50"/>
      <c r="E12" s="63" t="s">
        <v>44</v>
      </c>
      <c r="F12" s="51">
        <v>4745</v>
      </c>
      <c r="G12" s="51">
        <v>4726</v>
      </c>
      <c r="H12" s="51">
        <v>882</v>
      </c>
      <c r="I12" s="51">
        <v>1113</v>
      </c>
      <c r="J12" s="51"/>
      <c r="K12" s="51"/>
      <c r="L12" s="51"/>
      <c r="M12" s="51"/>
      <c r="N12" s="51"/>
      <c r="O12" s="51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.95" customHeight="1">
      <c r="A13" s="108"/>
      <c r="B13" s="59"/>
      <c r="C13" s="50" t="s">
        <v>54</v>
      </c>
      <c r="D13" s="50"/>
      <c r="E13" s="63" t="s">
        <v>45</v>
      </c>
      <c r="F13" s="51">
        <v>8</v>
      </c>
      <c r="G13" s="51">
        <v>2</v>
      </c>
      <c r="H13" s="64">
        <v>0</v>
      </c>
      <c r="I13" s="64">
        <v>9</v>
      </c>
      <c r="J13" s="64"/>
      <c r="K13" s="64"/>
      <c r="L13" s="51"/>
      <c r="M13" s="51"/>
      <c r="N13" s="51"/>
      <c r="O13" s="51"/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pans="1:25" ht="15.95" customHeight="1">
      <c r="A14" s="108"/>
      <c r="B14" s="50" t="s">
        <v>55</v>
      </c>
      <c r="C14" s="50"/>
      <c r="D14" s="50"/>
      <c r="E14" s="63" t="s">
        <v>152</v>
      </c>
      <c r="F14" s="51">
        <f t="shared" ref="F14:O15" si="0">F9-F12</f>
        <v>-383</v>
      </c>
      <c r="G14" s="51">
        <f t="shared" si="0"/>
        <v>-602</v>
      </c>
      <c r="H14" s="51">
        <f t="shared" si="0"/>
        <v>170</v>
      </c>
      <c r="I14" s="51">
        <f t="shared" si="0"/>
        <v>111</v>
      </c>
      <c r="J14" s="51">
        <f t="shared" si="0"/>
        <v>0</v>
      </c>
      <c r="K14" s="51">
        <f t="shared" si="0"/>
        <v>0</v>
      </c>
      <c r="L14" s="51">
        <f t="shared" si="0"/>
        <v>0</v>
      </c>
      <c r="M14" s="51">
        <f t="shared" si="0"/>
        <v>0</v>
      </c>
      <c r="N14" s="51">
        <f t="shared" si="0"/>
        <v>0</v>
      </c>
      <c r="O14" s="51">
        <f t="shared" si="0"/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ht="15.95" customHeight="1">
      <c r="A15" s="108"/>
      <c r="B15" s="50" t="s">
        <v>56</v>
      </c>
      <c r="C15" s="50"/>
      <c r="D15" s="50"/>
      <c r="E15" s="63" t="s">
        <v>153</v>
      </c>
      <c r="F15" s="51">
        <f t="shared" si="0"/>
        <v>12</v>
      </c>
      <c r="G15" s="51">
        <v>-1</v>
      </c>
      <c r="H15" s="51">
        <f t="shared" si="0"/>
        <v>0</v>
      </c>
      <c r="I15" s="51">
        <f t="shared" si="0"/>
        <v>13</v>
      </c>
      <c r="J15" s="51">
        <f t="shared" si="0"/>
        <v>0</v>
      </c>
      <c r="K15" s="51">
        <f t="shared" si="0"/>
        <v>0</v>
      </c>
      <c r="L15" s="51">
        <f t="shared" si="0"/>
        <v>0</v>
      </c>
      <c r="M15" s="51">
        <f t="shared" si="0"/>
        <v>0</v>
      </c>
      <c r="N15" s="51">
        <f t="shared" si="0"/>
        <v>0</v>
      </c>
      <c r="O15" s="51">
        <f t="shared" si="0"/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pans="1:25" ht="15.95" customHeight="1">
      <c r="A16" s="108"/>
      <c r="B16" s="50" t="s">
        <v>57</v>
      </c>
      <c r="C16" s="50"/>
      <c r="D16" s="50"/>
      <c r="E16" s="63" t="s">
        <v>154</v>
      </c>
      <c r="F16" s="51">
        <f t="shared" ref="F16:O16" si="1">F8-F11</f>
        <v>-372</v>
      </c>
      <c r="G16" s="51">
        <v>-603</v>
      </c>
      <c r="H16" s="51">
        <f t="shared" si="1"/>
        <v>170</v>
      </c>
      <c r="I16" s="51">
        <f t="shared" si="1"/>
        <v>124</v>
      </c>
      <c r="J16" s="51">
        <f t="shared" si="1"/>
        <v>0</v>
      </c>
      <c r="K16" s="51">
        <f t="shared" si="1"/>
        <v>0</v>
      </c>
      <c r="L16" s="51">
        <f t="shared" si="1"/>
        <v>0</v>
      </c>
      <c r="M16" s="51">
        <f t="shared" si="1"/>
        <v>0</v>
      </c>
      <c r="N16" s="51">
        <f t="shared" si="1"/>
        <v>0</v>
      </c>
      <c r="O16" s="51">
        <f t="shared" si="1"/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ht="15.95" customHeight="1">
      <c r="A17" s="108"/>
      <c r="B17" s="50" t="s">
        <v>58</v>
      </c>
      <c r="C17" s="50"/>
      <c r="D17" s="50"/>
      <c r="E17" s="48"/>
      <c r="F17" s="64"/>
      <c r="G17" s="64"/>
      <c r="H17" s="64"/>
      <c r="I17" s="64"/>
      <c r="J17" s="51"/>
      <c r="K17" s="51"/>
      <c r="L17" s="51"/>
      <c r="M17" s="51"/>
      <c r="N17" s="64"/>
      <c r="O17" s="6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ht="15.95" customHeight="1">
      <c r="A18" s="108"/>
      <c r="B18" s="50" t="s">
        <v>59</v>
      </c>
      <c r="C18" s="50"/>
      <c r="D18" s="50"/>
      <c r="E18" s="48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ht="15.95" customHeight="1">
      <c r="A19" s="108" t="s">
        <v>83</v>
      </c>
      <c r="B19" s="58" t="s">
        <v>60</v>
      </c>
      <c r="C19" s="50"/>
      <c r="D19" s="50"/>
      <c r="E19" s="63"/>
      <c r="F19" s="51">
        <v>104</v>
      </c>
      <c r="G19" s="51">
        <v>846</v>
      </c>
      <c r="H19" s="51">
        <v>674</v>
      </c>
      <c r="I19" s="51">
        <v>426</v>
      </c>
      <c r="J19" s="51"/>
      <c r="K19" s="51"/>
      <c r="L19" s="51"/>
      <c r="M19" s="51"/>
      <c r="N19" s="51"/>
      <c r="O19" s="51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ht="15.95" customHeight="1">
      <c r="A20" s="108"/>
      <c r="B20" s="59"/>
      <c r="C20" s="50" t="s">
        <v>61</v>
      </c>
      <c r="D20" s="50"/>
      <c r="E20" s="63"/>
      <c r="F20" s="51">
        <v>90</v>
      </c>
      <c r="G20" s="51">
        <v>622</v>
      </c>
      <c r="H20" s="51">
        <v>126</v>
      </c>
      <c r="I20" s="51">
        <v>94</v>
      </c>
      <c r="J20" s="51"/>
      <c r="K20" s="64"/>
      <c r="L20" s="51"/>
      <c r="M20" s="51"/>
      <c r="N20" s="51"/>
      <c r="O20" s="51"/>
      <c r="P20" s="25"/>
      <c r="Q20" s="25"/>
      <c r="R20" s="25"/>
      <c r="S20" s="25"/>
      <c r="T20" s="25"/>
      <c r="U20" s="25"/>
      <c r="V20" s="25"/>
      <c r="W20" s="25"/>
      <c r="X20" s="25"/>
      <c r="Y20" s="25"/>
    </row>
    <row r="21" spans="1:25" ht="15.95" customHeight="1">
      <c r="A21" s="108"/>
      <c r="B21" s="77" t="s">
        <v>62</v>
      </c>
      <c r="C21" s="50"/>
      <c r="D21" s="50"/>
      <c r="E21" s="63" t="s">
        <v>155</v>
      </c>
      <c r="F21" s="51">
        <v>104</v>
      </c>
      <c r="G21" s="51">
        <v>846</v>
      </c>
      <c r="H21" s="51">
        <v>674</v>
      </c>
      <c r="I21" s="51">
        <v>426</v>
      </c>
      <c r="J21" s="51"/>
      <c r="K21" s="51"/>
      <c r="L21" s="51"/>
      <c r="M21" s="51"/>
      <c r="N21" s="51"/>
      <c r="O21" s="51"/>
      <c r="P21" s="25"/>
      <c r="Q21" s="25"/>
      <c r="R21" s="25"/>
      <c r="S21" s="25"/>
      <c r="T21" s="25"/>
      <c r="U21" s="25"/>
      <c r="V21" s="25"/>
      <c r="W21" s="25"/>
      <c r="X21" s="25"/>
      <c r="Y21" s="25"/>
    </row>
    <row r="22" spans="1:25" ht="15.95" customHeight="1">
      <c r="A22" s="108"/>
      <c r="B22" s="58" t="s">
        <v>63</v>
      </c>
      <c r="C22" s="50"/>
      <c r="D22" s="50"/>
      <c r="E22" s="63" t="s">
        <v>156</v>
      </c>
      <c r="F22" s="51">
        <v>578</v>
      </c>
      <c r="G22" s="51">
        <v>1351</v>
      </c>
      <c r="H22" s="51">
        <v>727</v>
      </c>
      <c r="I22" s="51">
        <v>478</v>
      </c>
      <c r="J22" s="51"/>
      <c r="K22" s="51"/>
      <c r="L22" s="51"/>
      <c r="M22" s="51"/>
      <c r="N22" s="51"/>
      <c r="O22" s="51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ht="15.95" customHeight="1">
      <c r="A23" s="108"/>
      <c r="B23" s="59" t="s">
        <v>64</v>
      </c>
      <c r="C23" s="50" t="s">
        <v>65</v>
      </c>
      <c r="D23" s="50"/>
      <c r="E23" s="63"/>
      <c r="F23" s="51">
        <v>461</v>
      </c>
      <c r="G23" s="51">
        <v>503</v>
      </c>
      <c r="H23" s="51">
        <v>123</v>
      </c>
      <c r="I23" s="51">
        <v>120</v>
      </c>
      <c r="J23" s="51"/>
      <c r="K23" s="51"/>
      <c r="L23" s="51"/>
      <c r="M23" s="51"/>
      <c r="N23" s="51"/>
      <c r="O23" s="51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ht="15.95" customHeight="1">
      <c r="A24" s="108"/>
      <c r="B24" s="50" t="s">
        <v>157</v>
      </c>
      <c r="C24" s="50"/>
      <c r="D24" s="50"/>
      <c r="E24" s="63" t="s">
        <v>158</v>
      </c>
      <c r="F24" s="51">
        <f t="shared" ref="F24:O24" si="2">F21-F22</f>
        <v>-474</v>
      </c>
      <c r="G24" s="51">
        <f t="shared" si="2"/>
        <v>-505</v>
      </c>
      <c r="H24" s="51">
        <f t="shared" si="2"/>
        <v>-53</v>
      </c>
      <c r="I24" s="51">
        <f t="shared" si="2"/>
        <v>-52</v>
      </c>
      <c r="J24" s="51">
        <f t="shared" si="2"/>
        <v>0</v>
      </c>
      <c r="K24" s="51">
        <f t="shared" si="2"/>
        <v>0</v>
      </c>
      <c r="L24" s="51">
        <f t="shared" si="2"/>
        <v>0</v>
      </c>
      <c r="M24" s="51">
        <f t="shared" si="2"/>
        <v>0</v>
      </c>
      <c r="N24" s="51">
        <f t="shared" si="2"/>
        <v>0</v>
      </c>
      <c r="O24" s="51">
        <f t="shared" si="2"/>
        <v>0</v>
      </c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ht="15.95" customHeight="1">
      <c r="A25" s="108"/>
      <c r="B25" s="58" t="s">
        <v>66</v>
      </c>
      <c r="C25" s="58"/>
      <c r="D25" s="58"/>
      <c r="E25" s="112" t="s">
        <v>159</v>
      </c>
      <c r="F25" s="104">
        <v>11</v>
      </c>
      <c r="G25" s="104">
        <v>290</v>
      </c>
      <c r="H25" s="104">
        <v>53</v>
      </c>
      <c r="I25" s="104">
        <v>52</v>
      </c>
      <c r="J25" s="104"/>
      <c r="K25" s="104"/>
      <c r="L25" s="104"/>
      <c r="M25" s="104"/>
      <c r="N25" s="104"/>
      <c r="O25" s="104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ht="15.95" customHeight="1">
      <c r="A26" s="108"/>
      <c r="B26" s="77" t="s">
        <v>67</v>
      </c>
      <c r="C26" s="77"/>
      <c r="D26" s="77"/>
      <c r="E26" s="113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ht="15.95" customHeight="1">
      <c r="A27" s="108"/>
      <c r="B27" s="50" t="s">
        <v>160</v>
      </c>
      <c r="C27" s="50"/>
      <c r="D27" s="50"/>
      <c r="E27" s="63" t="s">
        <v>161</v>
      </c>
      <c r="F27" s="51">
        <f t="shared" ref="F27:O27" si="3">F24+F25</f>
        <v>-463</v>
      </c>
      <c r="G27" s="51">
        <f t="shared" si="3"/>
        <v>-215</v>
      </c>
      <c r="H27" s="51">
        <f t="shared" si="3"/>
        <v>0</v>
      </c>
      <c r="I27" s="51">
        <f t="shared" si="3"/>
        <v>0</v>
      </c>
      <c r="J27" s="51">
        <f t="shared" si="3"/>
        <v>0</v>
      </c>
      <c r="K27" s="51">
        <f t="shared" si="3"/>
        <v>0</v>
      </c>
      <c r="L27" s="51">
        <f t="shared" si="3"/>
        <v>0</v>
      </c>
      <c r="M27" s="51">
        <f t="shared" si="3"/>
        <v>0</v>
      </c>
      <c r="N27" s="51">
        <f t="shared" si="3"/>
        <v>0</v>
      </c>
      <c r="O27" s="51">
        <f t="shared" si="3"/>
        <v>0</v>
      </c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ht="15.95" customHeight="1">
      <c r="A28" s="8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ht="15.95" customHeight="1">
      <c r="A29" s="12"/>
      <c r="F29" s="25"/>
      <c r="G29" s="25"/>
      <c r="H29" s="25"/>
      <c r="I29" s="25"/>
      <c r="J29" s="26"/>
      <c r="K29" s="26"/>
      <c r="L29" s="25"/>
      <c r="M29" s="25"/>
      <c r="N29" s="25"/>
      <c r="O29" s="26" t="s">
        <v>162</v>
      </c>
      <c r="P29" s="25"/>
      <c r="Q29" s="25"/>
      <c r="R29" s="25"/>
      <c r="S29" s="25"/>
      <c r="T29" s="25"/>
      <c r="U29" s="25"/>
      <c r="V29" s="25"/>
      <c r="W29" s="25"/>
      <c r="X29" s="25"/>
      <c r="Y29" s="26"/>
    </row>
    <row r="30" spans="1:25" ht="15.95" customHeight="1">
      <c r="A30" s="111" t="s">
        <v>68</v>
      </c>
      <c r="B30" s="111"/>
      <c r="C30" s="111"/>
      <c r="D30" s="111"/>
      <c r="E30" s="111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27"/>
      <c r="Q30" s="25"/>
      <c r="R30" s="27"/>
      <c r="S30" s="25"/>
      <c r="T30" s="27"/>
      <c r="U30" s="25"/>
      <c r="V30" s="27"/>
      <c r="W30" s="25"/>
      <c r="X30" s="27"/>
      <c r="Y30" s="25"/>
    </row>
    <row r="31" spans="1:25" ht="15.95" customHeight="1">
      <c r="A31" s="111"/>
      <c r="B31" s="111"/>
      <c r="C31" s="111"/>
      <c r="D31" s="111"/>
      <c r="E31" s="111"/>
      <c r="F31" s="48" t="s">
        <v>243</v>
      </c>
      <c r="G31" s="78" t="s">
        <v>246</v>
      </c>
      <c r="H31" s="48" t="s">
        <v>243</v>
      </c>
      <c r="I31" s="78" t="s">
        <v>246</v>
      </c>
      <c r="J31" s="48" t="s">
        <v>243</v>
      </c>
      <c r="K31" s="78" t="s">
        <v>246</v>
      </c>
      <c r="L31" s="48" t="s">
        <v>243</v>
      </c>
      <c r="M31" s="78" t="s">
        <v>246</v>
      </c>
      <c r="N31" s="48" t="s">
        <v>243</v>
      </c>
      <c r="O31" s="78" t="s">
        <v>246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5.95" customHeight="1">
      <c r="A32" s="108" t="s">
        <v>84</v>
      </c>
      <c r="B32" s="58" t="s">
        <v>49</v>
      </c>
      <c r="C32" s="50"/>
      <c r="D32" s="50"/>
      <c r="E32" s="63" t="s">
        <v>40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29"/>
      <c r="Q32" s="29"/>
      <c r="R32" s="29"/>
      <c r="S32" s="29"/>
      <c r="T32" s="30"/>
      <c r="U32" s="30"/>
      <c r="V32" s="29"/>
      <c r="W32" s="29"/>
      <c r="X32" s="30"/>
      <c r="Y32" s="30"/>
    </row>
    <row r="33" spans="1:25" ht="15.95" customHeight="1">
      <c r="A33" s="114"/>
      <c r="B33" s="60"/>
      <c r="C33" s="58" t="s">
        <v>69</v>
      </c>
      <c r="D33" s="50"/>
      <c r="E33" s="63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29"/>
      <c r="Q33" s="29"/>
      <c r="R33" s="29"/>
      <c r="S33" s="29"/>
      <c r="T33" s="30"/>
      <c r="U33" s="30"/>
      <c r="V33" s="29"/>
      <c r="W33" s="29"/>
      <c r="X33" s="30"/>
      <c r="Y33" s="30"/>
    </row>
    <row r="34" spans="1:25" ht="15.95" customHeight="1">
      <c r="A34" s="114"/>
      <c r="B34" s="60"/>
      <c r="C34" s="59"/>
      <c r="D34" s="50" t="s">
        <v>70</v>
      </c>
      <c r="E34" s="63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29"/>
      <c r="Q34" s="29"/>
      <c r="R34" s="29"/>
      <c r="S34" s="29"/>
      <c r="T34" s="30"/>
      <c r="U34" s="30"/>
      <c r="V34" s="29"/>
      <c r="W34" s="29"/>
      <c r="X34" s="30"/>
      <c r="Y34" s="30"/>
    </row>
    <row r="35" spans="1:25" ht="15.95" customHeight="1">
      <c r="A35" s="114"/>
      <c r="B35" s="59"/>
      <c r="C35" s="77" t="s">
        <v>71</v>
      </c>
      <c r="D35" s="50"/>
      <c r="E35" s="63"/>
      <c r="F35" s="51"/>
      <c r="G35" s="51"/>
      <c r="H35" s="51"/>
      <c r="I35" s="51"/>
      <c r="J35" s="65"/>
      <c r="K35" s="65"/>
      <c r="L35" s="51"/>
      <c r="M35" s="51"/>
      <c r="N35" s="51"/>
      <c r="O35" s="51"/>
      <c r="P35" s="29"/>
      <c r="Q35" s="29"/>
      <c r="R35" s="29"/>
      <c r="S35" s="29"/>
      <c r="T35" s="30"/>
      <c r="U35" s="30"/>
      <c r="V35" s="29"/>
      <c r="W35" s="29"/>
      <c r="X35" s="30"/>
      <c r="Y35" s="30"/>
    </row>
    <row r="36" spans="1:25" ht="15.95" customHeight="1">
      <c r="A36" s="114"/>
      <c r="B36" s="58" t="s">
        <v>52</v>
      </c>
      <c r="C36" s="50"/>
      <c r="D36" s="50"/>
      <c r="E36" s="63" t="s">
        <v>41</v>
      </c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29"/>
      <c r="Q36" s="29"/>
      <c r="R36" s="29"/>
      <c r="S36" s="29"/>
      <c r="T36" s="29"/>
      <c r="U36" s="29"/>
      <c r="V36" s="29"/>
      <c r="W36" s="29"/>
      <c r="X36" s="30"/>
      <c r="Y36" s="30"/>
    </row>
    <row r="37" spans="1:25" ht="15.95" customHeight="1">
      <c r="A37" s="114"/>
      <c r="B37" s="60"/>
      <c r="C37" s="50" t="s">
        <v>72</v>
      </c>
      <c r="D37" s="50"/>
      <c r="E37" s="63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29"/>
      <c r="Q37" s="29"/>
      <c r="R37" s="29"/>
      <c r="S37" s="29"/>
      <c r="T37" s="29"/>
      <c r="U37" s="29"/>
      <c r="V37" s="29"/>
      <c r="W37" s="29"/>
      <c r="X37" s="30"/>
      <c r="Y37" s="30"/>
    </row>
    <row r="38" spans="1:25" ht="15.95" customHeight="1">
      <c r="A38" s="114"/>
      <c r="B38" s="59"/>
      <c r="C38" s="50" t="s">
        <v>73</v>
      </c>
      <c r="D38" s="50"/>
      <c r="E38" s="63"/>
      <c r="F38" s="51"/>
      <c r="G38" s="51"/>
      <c r="H38" s="51"/>
      <c r="I38" s="51"/>
      <c r="J38" s="51"/>
      <c r="K38" s="65"/>
      <c r="L38" s="51"/>
      <c r="M38" s="51"/>
      <c r="N38" s="51"/>
      <c r="O38" s="51"/>
      <c r="P38" s="29"/>
      <c r="Q38" s="29"/>
      <c r="R38" s="30"/>
      <c r="S38" s="30"/>
      <c r="T38" s="29"/>
      <c r="U38" s="29"/>
      <c r="V38" s="29"/>
      <c r="W38" s="29"/>
      <c r="X38" s="30"/>
      <c r="Y38" s="30"/>
    </row>
    <row r="39" spans="1:25" ht="15.95" customHeight="1">
      <c r="A39" s="114"/>
      <c r="B39" s="44" t="s">
        <v>74</v>
      </c>
      <c r="C39" s="44"/>
      <c r="D39" s="44"/>
      <c r="E39" s="63" t="s">
        <v>163</v>
      </c>
      <c r="F39" s="51">
        <f t="shared" ref="F39:O39" si="4">F32-F36</f>
        <v>0</v>
      </c>
      <c r="G39" s="51">
        <f t="shared" si="4"/>
        <v>0</v>
      </c>
      <c r="H39" s="51">
        <f t="shared" si="4"/>
        <v>0</v>
      </c>
      <c r="I39" s="51">
        <f t="shared" si="4"/>
        <v>0</v>
      </c>
      <c r="J39" s="51">
        <f t="shared" si="4"/>
        <v>0</v>
      </c>
      <c r="K39" s="51">
        <f t="shared" si="4"/>
        <v>0</v>
      </c>
      <c r="L39" s="51">
        <f t="shared" si="4"/>
        <v>0</v>
      </c>
      <c r="M39" s="51">
        <f t="shared" si="4"/>
        <v>0</v>
      </c>
      <c r="N39" s="51">
        <f t="shared" si="4"/>
        <v>0</v>
      </c>
      <c r="O39" s="51">
        <f t="shared" si="4"/>
        <v>0</v>
      </c>
      <c r="P39" s="29"/>
      <c r="Q39" s="29"/>
      <c r="R39" s="29"/>
      <c r="S39" s="29"/>
      <c r="T39" s="29"/>
      <c r="U39" s="29"/>
      <c r="V39" s="29"/>
      <c r="W39" s="29"/>
      <c r="X39" s="30"/>
      <c r="Y39" s="30"/>
    </row>
    <row r="40" spans="1:25" ht="15.95" customHeight="1">
      <c r="A40" s="108" t="s">
        <v>85</v>
      </c>
      <c r="B40" s="58" t="s">
        <v>75</v>
      </c>
      <c r="C40" s="50"/>
      <c r="D40" s="50"/>
      <c r="E40" s="63" t="s">
        <v>43</v>
      </c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29"/>
      <c r="Q40" s="29"/>
      <c r="R40" s="29"/>
      <c r="S40" s="29"/>
      <c r="T40" s="30"/>
      <c r="U40" s="30"/>
      <c r="V40" s="30"/>
      <c r="W40" s="30"/>
      <c r="X40" s="29"/>
      <c r="Y40" s="29"/>
    </row>
    <row r="41" spans="1:25" ht="15.95" customHeight="1">
      <c r="A41" s="109"/>
      <c r="B41" s="59"/>
      <c r="C41" s="50" t="s">
        <v>76</v>
      </c>
      <c r="D41" s="50"/>
      <c r="E41" s="63"/>
      <c r="F41" s="65"/>
      <c r="G41" s="65"/>
      <c r="H41" s="65"/>
      <c r="I41" s="65"/>
      <c r="J41" s="51"/>
      <c r="K41" s="51"/>
      <c r="L41" s="51"/>
      <c r="M41" s="51"/>
      <c r="N41" s="51"/>
      <c r="O41" s="51"/>
      <c r="P41" s="30"/>
      <c r="Q41" s="30"/>
      <c r="R41" s="30"/>
      <c r="S41" s="30"/>
      <c r="T41" s="30"/>
      <c r="U41" s="30"/>
      <c r="V41" s="30"/>
      <c r="W41" s="30"/>
      <c r="X41" s="29"/>
      <c r="Y41" s="29"/>
    </row>
    <row r="42" spans="1:25" ht="15.95" customHeight="1">
      <c r="A42" s="109"/>
      <c r="B42" s="58" t="s">
        <v>63</v>
      </c>
      <c r="C42" s="50"/>
      <c r="D42" s="50"/>
      <c r="E42" s="63" t="s">
        <v>44</v>
      </c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29"/>
      <c r="Q42" s="29"/>
      <c r="R42" s="29"/>
      <c r="S42" s="29"/>
      <c r="T42" s="30"/>
      <c r="U42" s="30"/>
      <c r="V42" s="29"/>
      <c r="W42" s="29"/>
      <c r="X42" s="29"/>
      <c r="Y42" s="29"/>
    </row>
    <row r="43" spans="1:25" ht="15.95" customHeight="1">
      <c r="A43" s="109"/>
      <c r="B43" s="59"/>
      <c r="C43" s="50" t="s">
        <v>77</v>
      </c>
      <c r="D43" s="50"/>
      <c r="E43" s="63"/>
      <c r="F43" s="51"/>
      <c r="G43" s="51"/>
      <c r="H43" s="51"/>
      <c r="I43" s="51"/>
      <c r="J43" s="65"/>
      <c r="K43" s="65"/>
      <c r="L43" s="51"/>
      <c r="M43" s="51"/>
      <c r="N43" s="51"/>
      <c r="O43" s="51"/>
      <c r="P43" s="29"/>
      <c r="Q43" s="29"/>
      <c r="R43" s="30"/>
      <c r="S43" s="29"/>
      <c r="T43" s="30"/>
      <c r="U43" s="30"/>
      <c r="V43" s="29"/>
      <c r="W43" s="29"/>
      <c r="X43" s="30"/>
      <c r="Y43" s="30"/>
    </row>
    <row r="44" spans="1:25" ht="15.95" customHeight="1">
      <c r="A44" s="109"/>
      <c r="B44" s="50" t="s">
        <v>74</v>
      </c>
      <c r="C44" s="50"/>
      <c r="D44" s="50"/>
      <c r="E44" s="63" t="s">
        <v>164</v>
      </c>
      <c r="F44" s="65">
        <f t="shared" ref="F44:O44" si="5">F40-F42</f>
        <v>0</v>
      </c>
      <c r="G44" s="65">
        <f t="shared" si="5"/>
        <v>0</v>
      </c>
      <c r="H44" s="65">
        <f t="shared" si="5"/>
        <v>0</v>
      </c>
      <c r="I44" s="65">
        <f t="shared" si="5"/>
        <v>0</v>
      </c>
      <c r="J44" s="65">
        <f t="shared" si="5"/>
        <v>0</v>
      </c>
      <c r="K44" s="65">
        <f t="shared" si="5"/>
        <v>0</v>
      </c>
      <c r="L44" s="65">
        <f t="shared" si="5"/>
        <v>0</v>
      </c>
      <c r="M44" s="65">
        <f t="shared" si="5"/>
        <v>0</v>
      </c>
      <c r="N44" s="65">
        <f t="shared" si="5"/>
        <v>0</v>
      </c>
      <c r="O44" s="65">
        <f t="shared" si="5"/>
        <v>0</v>
      </c>
      <c r="P44" s="30"/>
      <c r="Q44" s="30"/>
      <c r="R44" s="29"/>
      <c r="S44" s="29"/>
      <c r="T44" s="30"/>
      <c r="U44" s="30"/>
      <c r="V44" s="29"/>
      <c r="W44" s="29"/>
      <c r="X44" s="29"/>
      <c r="Y44" s="29"/>
    </row>
    <row r="45" spans="1:25" ht="15.95" customHeight="1">
      <c r="A45" s="108" t="s">
        <v>86</v>
      </c>
      <c r="B45" s="44" t="s">
        <v>78</v>
      </c>
      <c r="C45" s="44"/>
      <c r="D45" s="44"/>
      <c r="E45" s="63" t="s">
        <v>165</v>
      </c>
      <c r="F45" s="51">
        <f t="shared" ref="F45:O45" si="6">F39+F44</f>
        <v>0</v>
      </c>
      <c r="G45" s="51">
        <f t="shared" si="6"/>
        <v>0</v>
      </c>
      <c r="H45" s="51">
        <f t="shared" si="6"/>
        <v>0</v>
      </c>
      <c r="I45" s="51">
        <f t="shared" si="6"/>
        <v>0</v>
      </c>
      <c r="J45" s="51">
        <f t="shared" si="6"/>
        <v>0</v>
      </c>
      <c r="K45" s="51">
        <f t="shared" si="6"/>
        <v>0</v>
      </c>
      <c r="L45" s="51">
        <f t="shared" si="6"/>
        <v>0</v>
      </c>
      <c r="M45" s="51">
        <f t="shared" si="6"/>
        <v>0</v>
      </c>
      <c r="N45" s="51">
        <f t="shared" si="6"/>
        <v>0</v>
      </c>
      <c r="O45" s="51">
        <f t="shared" si="6"/>
        <v>0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15.95" customHeight="1">
      <c r="A46" s="109"/>
      <c r="B46" s="50" t="s">
        <v>79</v>
      </c>
      <c r="C46" s="50"/>
      <c r="D46" s="50"/>
      <c r="E46" s="50"/>
      <c r="F46" s="65"/>
      <c r="G46" s="65"/>
      <c r="H46" s="65"/>
      <c r="I46" s="65"/>
      <c r="J46" s="65"/>
      <c r="K46" s="65"/>
      <c r="L46" s="51"/>
      <c r="M46" s="51"/>
      <c r="N46" s="65"/>
      <c r="O46" s="65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1:25" ht="15.95" customHeight="1">
      <c r="A47" s="109"/>
      <c r="B47" s="50" t="s">
        <v>80</v>
      </c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15.95" customHeight="1">
      <c r="A48" s="109"/>
      <c r="B48" s="50" t="s">
        <v>81</v>
      </c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15" ht="15.95" customHeight="1">
      <c r="A49" s="8" t="s">
        <v>166</v>
      </c>
      <c r="O49" s="6"/>
    </row>
    <row r="50" spans="1:15" ht="15.95" customHeight="1">
      <c r="A50" s="8"/>
    </row>
  </sheetData>
  <mergeCells count="28">
    <mergeCell ref="J6:K6"/>
    <mergeCell ref="L6:M6"/>
    <mergeCell ref="N6:O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N25:N26"/>
    <mergeCell ref="A6:E7"/>
    <mergeCell ref="F6:G6"/>
    <mergeCell ref="H6:I6"/>
    <mergeCell ref="A32:A39"/>
    <mergeCell ref="A40:A44"/>
    <mergeCell ref="A45:A48"/>
    <mergeCell ref="O25:O26"/>
    <mergeCell ref="A30:E31"/>
    <mergeCell ref="F30:G30"/>
    <mergeCell ref="H30:I30"/>
    <mergeCell ref="J30:K30"/>
    <mergeCell ref="L30:M30"/>
    <mergeCell ref="N30:O30"/>
  </mergeCells>
  <phoneticPr fontId="16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73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47"/>
  <sheetViews>
    <sheetView view="pageBreakPreview" zoomScale="80" zoomScaleNormal="100" zoomScaleSheetLayoutView="80" workbookViewId="0">
      <selection activeCell="J28" sqref="J28"/>
    </sheetView>
  </sheetViews>
  <sheetFormatPr defaultRowHeight="13.5"/>
  <cols>
    <col min="1" max="2" width="3.625" style="2" customWidth="1"/>
    <col min="3" max="3" width="21.375" style="2" customWidth="1"/>
    <col min="4" max="4" width="20" style="2" customWidth="1"/>
    <col min="5" max="16" width="12.625" style="2" customWidth="1"/>
    <col min="17" max="16384" width="9" style="2"/>
  </cols>
  <sheetData>
    <row r="1" spans="1:16" ht="33.950000000000003" customHeight="1">
      <c r="A1" s="31" t="s">
        <v>0</v>
      </c>
      <c r="B1" s="31"/>
      <c r="C1" s="88" t="s">
        <v>255</v>
      </c>
      <c r="D1" s="39"/>
    </row>
    <row r="3" spans="1:16" ht="15" customHeight="1">
      <c r="A3" s="14" t="s">
        <v>167</v>
      </c>
      <c r="B3" s="14"/>
      <c r="C3" s="14"/>
      <c r="D3" s="14"/>
      <c r="E3" s="14"/>
      <c r="F3" s="14"/>
      <c r="K3" s="14"/>
      <c r="L3" s="14"/>
    </row>
    <row r="4" spans="1:16" ht="15" customHeight="1">
      <c r="A4" s="14"/>
      <c r="B4" s="14"/>
      <c r="C4" s="14"/>
      <c r="D4" s="14"/>
      <c r="E4" s="14"/>
      <c r="F4" s="14"/>
      <c r="K4" s="14"/>
      <c r="L4" s="14"/>
    </row>
    <row r="5" spans="1:16" ht="15" customHeight="1">
      <c r="A5" s="40"/>
      <c r="B5" s="40" t="s">
        <v>245</v>
      </c>
      <c r="C5" s="40"/>
      <c r="D5" s="40"/>
      <c r="H5" s="15"/>
      <c r="I5" s="15"/>
      <c r="J5" s="15"/>
      <c r="N5" s="15"/>
      <c r="P5" s="15" t="s">
        <v>168</v>
      </c>
    </row>
    <row r="6" spans="1:16" ht="15" customHeight="1">
      <c r="A6" s="41"/>
      <c r="B6" s="42"/>
      <c r="C6" s="42"/>
      <c r="D6" s="83"/>
      <c r="E6" s="116" t="s">
        <v>256</v>
      </c>
      <c r="F6" s="117"/>
      <c r="G6" s="116" t="s">
        <v>257</v>
      </c>
      <c r="H6" s="117"/>
      <c r="I6" s="89" t="s">
        <v>258</v>
      </c>
      <c r="J6" s="90"/>
      <c r="K6" s="116" t="s">
        <v>259</v>
      </c>
      <c r="L6" s="117"/>
      <c r="M6" s="116" t="s">
        <v>260</v>
      </c>
      <c r="N6" s="117"/>
      <c r="O6" s="116" t="s">
        <v>261</v>
      </c>
      <c r="P6" s="117"/>
    </row>
    <row r="7" spans="1:16" ht="15" customHeight="1">
      <c r="A7" s="18"/>
      <c r="B7" s="19"/>
      <c r="C7" s="19"/>
      <c r="D7" s="57"/>
      <c r="E7" s="86" t="s">
        <v>243</v>
      </c>
      <c r="F7" s="86" t="s">
        <v>246</v>
      </c>
      <c r="G7" s="86" t="s">
        <v>243</v>
      </c>
      <c r="H7" s="86" t="s">
        <v>246</v>
      </c>
      <c r="I7" s="86" t="s">
        <v>243</v>
      </c>
      <c r="J7" s="86" t="s">
        <v>246</v>
      </c>
      <c r="K7" s="86" t="s">
        <v>243</v>
      </c>
      <c r="L7" s="86" t="s">
        <v>246</v>
      </c>
      <c r="M7" s="86" t="s">
        <v>243</v>
      </c>
      <c r="N7" s="86" t="s">
        <v>246</v>
      </c>
      <c r="O7" s="86" t="s">
        <v>243</v>
      </c>
      <c r="P7" s="86" t="s">
        <v>246</v>
      </c>
    </row>
    <row r="8" spans="1:16" ht="18" customHeight="1">
      <c r="A8" s="100" t="s">
        <v>169</v>
      </c>
      <c r="B8" s="79" t="s">
        <v>170</v>
      </c>
      <c r="C8" s="80"/>
      <c r="D8" s="80"/>
      <c r="E8" s="91">
        <v>1</v>
      </c>
      <c r="F8" s="91">
        <v>1</v>
      </c>
      <c r="G8" s="92">
        <v>1</v>
      </c>
      <c r="H8" s="92">
        <v>1</v>
      </c>
      <c r="I8" s="91">
        <v>3</v>
      </c>
      <c r="J8" s="91">
        <v>3</v>
      </c>
      <c r="K8" s="91">
        <v>1</v>
      </c>
      <c r="L8" s="91">
        <v>1</v>
      </c>
      <c r="M8" s="91">
        <v>1</v>
      </c>
      <c r="N8" s="91">
        <v>1</v>
      </c>
      <c r="O8" s="91">
        <v>1</v>
      </c>
      <c r="P8" s="91">
        <v>1</v>
      </c>
    </row>
    <row r="9" spans="1:16" ht="18" customHeight="1">
      <c r="A9" s="100"/>
      <c r="B9" s="100" t="s">
        <v>171</v>
      </c>
      <c r="C9" s="84" t="s">
        <v>172</v>
      </c>
      <c r="D9" s="84"/>
      <c r="E9" s="91">
        <v>6895</v>
      </c>
      <c r="F9" s="91">
        <v>6895</v>
      </c>
      <c r="G9" s="92">
        <v>50</v>
      </c>
      <c r="H9" s="92">
        <v>50</v>
      </c>
      <c r="I9" s="91">
        <v>10</v>
      </c>
      <c r="J9" s="91">
        <v>10</v>
      </c>
      <c r="K9" s="91">
        <v>51</v>
      </c>
      <c r="L9" s="91">
        <v>51</v>
      </c>
      <c r="M9" s="91">
        <v>15</v>
      </c>
      <c r="N9" s="91">
        <v>15</v>
      </c>
      <c r="O9" s="91">
        <v>90</v>
      </c>
      <c r="P9" s="91">
        <v>90</v>
      </c>
    </row>
    <row r="10" spans="1:16" ht="18" customHeight="1">
      <c r="A10" s="100"/>
      <c r="B10" s="100"/>
      <c r="C10" s="84" t="s">
        <v>173</v>
      </c>
      <c r="D10" s="84"/>
      <c r="E10" s="91">
        <v>6895</v>
      </c>
      <c r="F10" s="91">
        <v>6895</v>
      </c>
      <c r="G10" s="92">
        <v>50</v>
      </c>
      <c r="H10" s="92">
        <v>50</v>
      </c>
      <c r="I10" s="91">
        <v>7</v>
      </c>
      <c r="J10" s="91">
        <v>7</v>
      </c>
      <c r="K10" s="91">
        <v>30</v>
      </c>
      <c r="L10" s="91">
        <v>30</v>
      </c>
      <c r="M10" s="91">
        <v>15</v>
      </c>
      <c r="N10" s="91">
        <v>15</v>
      </c>
      <c r="O10" s="91">
        <v>90</v>
      </c>
      <c r="P10" s="91">
        <v>90</v>
      </c>
    </row>
    <row r="11" spans="1:16" ht="18" customHeight="1">
      <c r="A11" s="100"/>
      <c r="B11" s="100"/>
      <c r="C11" s="84" t="s">
        <v>174</v>
      </c>
      <c r="D11" s="84"/>
      <c r="E11" s="91">
        <v>0</v>
      </c>
      <c r="F11" s="91">
        <v>0</v>
      </c>
      <c r="G11" s="92">
        <v>0</v>
      </c>
      <c r="H11" s="92">
        <v>0</v>
      </c>
      <c r="I11" s="91">
        <v>3</v>
      </c>
      <c r="J11" s="91">
        <v>3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</row>
    <row r="12" spans="1:16" ht="18" customHeight="1">
      <c r="A12" s="100"/>
      <c r="B12" s="100"/>
      <c r="C12" s="84" t="s">
        <v>175</v>
      </c>
      <c r="D12" s="84"/>
      <c r="E12" s="91">
        <v>0</v>
      </c>
      <c r="F12" s="91">
        <v>0</v>
      </c>
      <c r="G12" s="92">
        <v>0</v>
      </c>
      <c r="H12" s="92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</row>
    <row r="13" spans="1:16" ht="18" customHeight="1">
      <c r="A13" s="100"/>
      <c r="B13" s="100"/>
      <c r="C13" s="84" t="s">
        <v>176</v>
      </c>
      <c r="D13" s="84"/>
      <c r="E13" s="91">
        <v>0</v>
      </c>
      <c r="F13" s="91">
        <v>0</v>
      </c>
      <c r="G13" s="92">
        <v>0</v>
      </c>
      <c r="H13" s="92">
        <v>0</v>
      </c>
      <c r="I13" s="91">
        <v>0</v>
      </c>
      <c r="J13" s="91">
        <v>0</v>
      </c>
      <c r="K13" s="91">
        <v>0</v>
      </c>
      <c r="L13" s="91">
        <v>0</v>
      </c>
      <c r="M13" s="91">
        <v>0</v>
      </c>
      <c r="N13" s="91">
        <v>0</v>
      </c>
      <c r="O13" s="91">
        <v>0</v>
      </c>
      <c r="P13" s="91">
        <v>0</v>
      </c>
    </row>
    <row r="14" spans="1:16" ht="18" customHeight="1">
      <c r="A14" s="100"/>
      <c r="B14" s="100"/>
      <c r="C14" s="84" t="s">
        <v>177</v>
      </c>
      <c r="D14" s="84"/>
      <c r="E14" s="91">
        <v>0</v>
      </c>
      <c r="F14" s="91">
        <v>0</v>
      </c>
      <c r="G14" s="92">
        <v>0</v>
      </c>
      <c r="H14" s="92">
        <v>0</v>
      </c>
      <c r="I14" s="91">
        <v>0</v>
      </c>
      <c r="J14" s="91">
        <v>0</v>
      </c>
      <c r="K14" s="91">
        <v>21</v>
      </c>
      <c r="L14" s="91">
        <v>21</v>
      </c>
      <c r="M14" s="91">
        <v>0</v>
      </c>
      <c r="N14" s="91">
        <v>0</v>
      </c>
      <c r="O14" s="91">
        <v>0</v>
      </c>
      <c r="P14" s="91">
        <v>0</v>
      </c>
    </row>
    <row r="15" spans="1:16" ht="18" customHeight="1">
      <c r="A15" s="100" t="s">
        <v>178</v>
      </c>
      <c r="B15" s="100" t="s">
        <v>179</v>
      </c>
      <c r="C15" s="84" t="s">
        <v>180</v>
      </c>
      <c r="D15" s="84"/>
      <c r="E15" s="53">
        <v>2153.1</v>
      </c>
      <c r="F15" s="53">
        <v>1943.1</v>
      </c>
      <c r="G15" s="93">
        <v>7490.1</v>
      </c>
      <c r="H15" s="93">
        <v>7062.1</v>
      </c>
      <c r="I15" s="53">
        <v>2808</v>
      </c>
      <c r="J15" s="53">
        <v>2647.2</v>
      </c>
      <c r="K15" s="53">
        <v>224.4</v>
      </c>
      <c r="L15" s="53">
        <v>172.2</v>
      </c>
      <c r="M15" s="53">
        <v>172.4</v>
      </c>
      <c r="N15" s="53">
        <v>191.2</v>
      </c>
      <c r="O15" s="53">
        <v>186.3</v>
      </c>
      <c r="P15" s="53">
        <v>191.5</v>
      </c>
    </row>
    <row r="16" spans="1:16" ht="18" customHeight="1">
      <c r="A16" s="100"/>
      <c r="B16" s="100"/>
      <c r="C16" s="84" t="s">
        <v>181</v>
      </c>
      <c r="D16" s="84"/>
      <c r="E16" s="53">
        <v>25940.400000000001</v>
      </c>
      <c r="F16" s="53">
        <v>25756.400000000001</v>
      </c>
      <c r="G16" s="93">
        <v>339.4</v>
      </c>
      <c r="H16" s="93">
        <v>344.6</v>
      </c>
      <c r="I16" s="53">
        <v>6321.1</v>
      </c>
      <c r="J16" s="94">
        <v>6224.5</v>
      </c>
      <c r="K16" s="53">
        <v>60.2</v>
      </c>
      <c r="L16" s="53">
        <v>64.7</v>
      </c>
      <c r="M16" s="53">
        <v>57.3</v>
      </c>
      <c r="N16" s="53">
        <v>53.7</v>
      </c>
      <c r="O16" s="53">
        <v>19.600000000000001</v>
      </c>
      <c r="P16" s="53">
        <v>27.4</v>
      </c>
    </row>
    <row r="17" spans="1:17" ht="18" customHeight="1">
      <c r="A17" s="100"/>
      <c r="B17" s="100"/>
      <c r="C17" s="84" t="s">
        <v>182</v>
      </c>
      <c r="D17" s="84"/>
      <c r="E17" s="53">
        <v>0</v>
      </c>
      <c r="F17" s="53">
        <v>0</v>
      </c>
      <c r="G17" s="93">
        <v>0</v>
      </c>
      <c r="H17" s="9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7" ht="18" customHeight="1">
      <c r="A18" s="100"/>
      <c r="B18" s="100"/>
      <c r="C18" s="84" t="s">
        <v>183</v>
      </c>
      <c r="D18" s="84"/>
      <c r="E18" s="53">
        <v>28093.599999999999</v>
      </c>
      <c r="F18" s="53">
        <v>27699.5</v>
      </c>
      <c r="G18" s="93">
        <v>7829.5</v>
      </c>
      <c r="H18" s="93">
        <v>7406.8</v>
      </c>
      <c r="I18" s="53">
        <v>9052.4</v>
      </c>
      <c r="J18" s="53">
        <v>8871.7000000000007</v>
      </c>
      <c r="K18" s="53">
        <v>284.60000000000002</v>
      </c>
      <c r="L18" s="53">
        <v>236.9</v>
      </c>
      <c r="M18" s="53">
        <v>229.7</v>
      </c>
      <c r="N18" s="53">
        <v>245</v>
      </c>
      <c r="O18" s="53">
        <v>205.9</v>
      </c>
      <c r="P18" s="53">
        <v>219</v>
      </c>
    </row>
    <row r="19" spans="1:17" ht="18" customHeight="1">
      <c r="A19" s="100"/>
      <c r="B19" s="100" t="s">
        <v>184</v>
      </c>
      <c r="C19" s="84" t="s">
        <v>185</v>
      </c>
      <c r="D19" s="84"/>
      <c r="E19" s="53">
        <v>218.5</v>
      </c>
      <c r="F19" s="53">
        <v>464</v>
      </c>
      <c r="G19" s="93">
        <v>58.3</v>
      </c>
      <c r="H19" s="93">
        <v>210.6</v>
      </c>
      <c r="I19" s="53">
        <v>504</v>
      </c>
      <c r="J19" s="53">
        <v>479.7</v>
      </c>
      <c r="K19" s="53">
        <v>177.7</v>
      </c>
      <c r="L19" s="53">
        <v>135.69999999999999</v>
      </c>
      <c r="M19" s="53">
        <v>63.4</v>
      </c>
      <c r="N19" s="53">
        <v>47.5</v>
      </c>
      <c r="O19" s="53">
        <v>84.9</v>
      </c>
      <c r="P19" s="53">
        <v>79.7</v>
      </c>
    </row>
    <row r="20" spans="1:17" ht="18" customHeight="1">
      <c r="A20" s="100"/>
      <c r="B20" s="100"/>
      <c r="C20" s="84" t="s">
        <v>186</v>
      </c>
      <c r="D20" s="84"/>
      <c r="E20" s="53">
        <v>107.8</v>
      </c>
      <c r="F20" s="53">
        <v>182.3</v>
      </c>
      <c r="G20" s="93">
        <v>2402.1999999999998</v>
      </c>
      <c r="H20" s="93">
        <v>2318</v>
      </c>
      <c r="I20" s="53">
        <v>4028.8</v>
      </c>
      <c r="J20" s="53">
        <v>3717.8</v>
      </c>
      <c r="K20" s="53">
        <v>49.5</v>
      </c>
      <c r="L20" s="53">
        <v>55.3</v>
      </c>
      <c r="M20" s="53">
        <v>93</v>
      </c>
      <c r="N20" s="53">
        <v>124.5</v>
      </c>
      <c r="O20" s="53">
        <v>66.400000000000006</v>
      </c>
      <c r="P20" s="53">
        <v>63.6</v>
      </c>
    </row>
    <row r="21" spans="1:17" ht="18" customHeight="1">
      <c r="A21" s="100"/>
      <c r="B21" s="100"/>
      <c r="C21" s="84" t="s">
        <v>187</v>
      </c>
      <c r="D21" s="84"/>
      <c r="E21" s="93">
        <v>20872.2</v>
      </c>
      <c r="F21" s="93">
        <v>20158.2</v>
      </c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93">
        <v>0</v>
      </c>
      <c r="P21" s="93">
        <v>0</v>
      </c>
    </row>
    <row r="22" spans="1:17" ht="18" customHeight="1">
      <c r="A22" s="100"/>
      <c r="B22" s="100"/>
      <c r="C22" s="44" t="s">
        <v>188</v>
      </c>
      <c r="D22" s="44"/>
      <c r="E22" s="53">
        <v>21198.6</v>
      </c>
      <c r="F22" s="53">
        <v>20804.5</v>
      </c>
      <c r="G22" s="93">
        <v>2460.4</v>
      </c>
      <c r="H22" s="93">
        <v>2528.6999999999998</v>
      </c>
      <c r="I22" s="53">
        <v>4532.8</v>
      </c>
      <c r="J22" s="53">
        <v>4197.6000000000004</v>
      </c>
      <c r="K22" s="53">
        <v>227.1</v>
      </c>
      <c r="L22" s="53">
        <v>191</v>
      </c>
      <c r="M22" s="53">
        <v>156.4</v>
      </c>
      <c r="N22" s="93">
        <v>172.1</v>
      </c>
      <c r="O22" s="53">
        <v>151.19999999999999</v>
      </c>
      <c r="P22" s="53">
        <v>143.30000000000001</v>
      </c>
    </row>
    <row r="23" spans="1:17" ht="18" customHeight="1">
      <c r="A23" s="100"/>
      <c r="B23" s="100" t="s">
        <v>189</v>
      </c>
      <c r="C23" s="84" t="s">
        <v>190</v>
      </c>
      <c r="D23" s="84"/>
      <c r="E23" s="53">
        <v>6895</v>
      </c>
      <c r="F23" s="53">
        <v>6895</v>
      </c>
      <c r="G23" s="93">
        <v>50</v>
      </c>
      <c r="H23" s="93">
        <v>50</v>
      </c>
      <c r="I23" s="53">
        <v>10</v>
      </c>
      <c r="J23" s="53">
        <v>10</v>
      </c>
      <c r="K23" s="53">
        <v>51</v>
      </c>
      <c r="L23" s="53">
        <v>51</v>
      </c>
      <c r="M23" s="53">
        <v>15</v>
      </c>
      <c r="N23" s="53">
        <v>15</v>
      </c>
      <c r="O23" s="53">
        <v>90</v>
      </c>
      <c r="P23" s="53">
        <v>90</v>
      </c>
    </row>
    <row r="24" spans="1:17" ht="18" customHeight="1">
      <c r="A24" s="100"/>
      <c r="B24" s="100"/>
      <c r="C24" s="84" t="s">
        <v>191</v>
      </c>
      <c r="D24" s="84"/>
      <c r="E24" s="95" t="s">
        <v>262</v>
      </c>
      <c r="F24" s="93">
        <v>0</v>
      </c>
      <c r="G24" s="93">
        <v>5319</v>
      </c>
      <c r="H24" s="93">
        <v>4828.1000000000004</v>
      </c>
      <c r="I24" s="53">
        <v>4830.2</v>
      </c>
      <c r="J24" s="53">
        <v>4664</v>
      </c>
      <c r="K24" s="53">
        <v>-5</v>
      </c>
      <c r="L24" s="53">
        <v>-5.0999999999999996</v>
      </c>
      <c r="M24" s="53">
        <v>58.3</v>
      </c>
      <c r="N24" s="53">
        <v>57.9</v>
      </c>
      <c r="O24" s="53">
        <v>-35.299999999999997</v>
      </c>
      <c r="P24" s="53">
        <v>-14.4</v>
      </c>
    </row>
    <row r="25" spans="1:17" ht="18" customHeight="1">
      <c r="A25" s="100"/>
      <c r="B25" s="100"/>
      <c r="C25" s="84" t="s">
        <v>192</v>
      </c>
      <c r="D25" s="84"/>
      <c r="E25" s="95" t="s">
        <v>262</v>
      </c>
      <c r="F25" s="53">
        <v>0</v>
      </c>
      <c r="G25" s="93">
        <v>0</v>
      </c>
      <c r="H25" s="9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53">
        <v>0</v>
      </c>
    </row>
    <row r="26" spans="1:17" ht="18" customHeight="1">
      <c r="A26" s="100"/>
      <c r="B26" s="100"/>
      <c r="C26" s="84" t="s">
        <v>193</v>
      </c>
      <c r="D26" s="84"/>
      <c r="E26" s="53">
        <v>6895</v>
      </c>
      <c r="F26" s="53">
        <v>6895</v>
      </c>
      <c r="G26" s="93">
        <v>5369</v>
      </c>
      <c r="H26" s="93">
        <v>4878</v>
      </c>
      <c r="I26" s="53">
        <v>4840.2</v>
      </c>
      <c r="J26" s="53">
        <v>4674</v>
      </c>
      <c r="K26" s="53">
        <v>57.4</v>
      </c>
      <c r="L26" s="53">
        <v>45.9</v>
      </c>
      <c r="M26" s="53">
        <v>73.3</v>
      </c>
      <c r="N26" s="53">
        <v>72.900000000000006</v>
      </c>
      <c r="O26" s="53">
        <v>54.7</v>
      </c>
      <c r="P26" s="53">
        <v>75.599999999999994</v>
      </c>
    </row>
    <row r="27" spans="1:17" ht="18" customHeight="1">
      <c r="A27" s="100"/>
      <c r="B27" s="84" t="s">
        <v>194</v>
      </c>
      <c r="C27" s="84"/>
      <c r="D27" s="84"/>
      <c r="E27" s="53">
        <v>28093.599999999999</v>
      </c>
      <c r="F27" s="53">
        <v>27699.5</v>
      </c>
      <c r="G27" s="93">
        <v>7829.5</v>
      </c>
      <c r="H27" s="93">
        <v>7406.8</v>
      </c>
      <c r="I27" s="53">
        <v>8932.7000000000007</v>
      </c>
      <c r="J27" s="53">
        <v>8871.7000000000007</v>
      </c>
      <c r="K27" s="53">
        <v>284.60000000000002</v>
      </c>
      <c r="L27" s="53">
        <v>236.9</v>
      </c>
      <c r="M27" s="53">
        <v>229.7</v>
      </c>
      <c r="N27" s="53">
        <v>245</v>
      </c>
      <c r="O27" s="53">
        <v>205.9</v>
      </c>
      <c r="P27" s="53">
        <v>219</v>
      </c>
    </row>
    <row r="28" spans="1:17" ht="18" customHeight="1">
      <c r="A28" s="100" t="s">
        <v>195</v>
      </c>
      <c r="B28" s="100" t="s">
        <v>196</v>
      </c>
      <c r="C28" s="84" t="s">
        <v>197</v>
      </c>
      <c r="D28" s="82" t="s">
        <v>40</v>
      </c>
      <c r="E28" s="53">
        <v>1845.2</v>
      </c>
      <c r="F28" s="53">
        <v>1772.9</v>
      </c>
      <c r="G28" s="93">
        <v>1119.5999999999999</v>
      </c>
      <c r="H28" s="93">
        <v>1366.2</v>
      </c>
      <c r="I28" s="53">
        <v>1435.4</v>
      </c>
      <c r="J28" s="53">
        <v>1423.2</v>
      </c>
      <c r="K28" s="53">
        <v>445</v>
      </c>
      <c r="L28" s="53">
        <v>467</v>
      </c>
      <c r="M28" s="53">
        <v>198</v>
      </c>
      <c r="N28" s="53">
        <v>205.9</v>
      </c>
      <c r="O28" s="53">
        <v>712.6</v>
      </c>
      <c r="P28" s="53">
        <v>703.6</v>
      </c>
    </row>
    <row r="29" spans="1:17" ht="18" customHeight="1">
      <c r="A29" s="100"/>
      <c r="B29" s="100"/>
      <c r="C29" s="84" t="s">
        <v>198</v>
      </c>
      <c r="D29" s="82" t="s">
        <v>41</v>
      </c>
      <c r="E29" s="53">
        <v>1736.9</v>
      </c>
      <c r="F29" s="53">
        <v>1737.3</v>
      </c>
      <c r="G29" s="93">
        <v>438</v>
      </c>
      <c r="H29" s="93">
        <v>1205.5999999999999</v>
      </c>
      <c r="I29" s="53">
        <v>1190.4000000000001</v>
      </c>
      <c r="J29" s="53">
        <v>1149.3</v>
      </c>
      <c r="K29" s="53">
        <v>408.3</v>
      </c>
      <c r="L29" s="53">
        <v>420.6</v>
      </c>
      <c r="M29" s="53">
        <v>43.3</v>
      </c>
      <c r="N29" s="53">
        <v>43.8</v>
      </c>
      <c r="O29" s="53">
        <v>713.8</v>
      </c>
      <c r="P29" s="53">
        <v>701.1</v>
      </c>
    </row>
    <row r="30" spans="1:17" ht="18" customHeight="1">
      <c r="A30" s="100"/>
      <c r="B30" s="100"/>
      <c r="C30" s="84" t="s">
        <v>199</v>
      </c>
      <c r="D30" s="82" t="s">
        <v>200</v>
      </c>
      <c r="E30" s="53">
        <v>144.80000000000001</v>
      </c>
      <c r="F30" s="53">
        <v>132.4</v>
      </c>
      <c r="G30" s="93">
        <v>38.299999999999997</v>
      </c>
      <c r="H30" s="93">
        <v>38.6</v>
      </c>
      <c r="I30" s="53">
        <v>55.2</v>
      </c>
      <c r="J30" s="53">
        <v>49.4</v>
      </c>
      <c r="K30" s="53">
        <v>27</v>
      </c>
      <c r="L30" s="53">
        <v>25.5</v>
      </c>
      <c r="M30" s="53">
        <v>164</v>
      </c>
      <c r="N30" s="53">
        <v>162.1</v>
      </c>
      <c r="O30" s="53">
        <v>16.8</v>
      </c>
      <c r="P30" s="53">
        <v>17.7</v>
      </c>
    </row>
    <row r="31" spans="1:17" ht="18" customHeight="1">
      <c r="A31" s="100"/>
      <c r="B31" s="100"/>
      <c r="C31" s="44" t="s">
        <v>201</v>
      </c>
      <c r="D31" s="82" t="s">
        <v>202</v>
      </c>
      <c r="E31" s="53">
        <f>E28-E29-E30</f>
        <v>-36.500000000000057</v>
      </c>
      <c r="F31" s="53">
        <f t="shared" ref="F31:P31" si="0">F28-F29-F30</f>
        <v>-96.799999999999869</v>
      </c>
      <c r="G31" s="93">
        <f t="shared" si="0"/>
        <v>643.29999999999995</v>
      </c>
      <c r="H31" s="93">
        <f t="shared" si="0"/>
        <v>122.00000000000014</v>
      </c>
      <c r="I31" s="53">
        <f t="shared" si="0"/>
        <v>189.8</v>
      </c>
      <c r="J31" s="53">
        <f t="shared" si="0"/>
        <v>224.50000000000009</v>
      </c>
      <c r="K31" s="53">
        <f t="shared" si="0"/>
        <v>9.6999999999999886</v>
      </c>
      <c r="L31" s="53">
        <f t="shared" si="0"/>
        <v>20.899999999999977</v>
      </c>
      <c r="M31" s="53">
        <f t="shared" si="0"/>
        <v>-9.3000000000000114</v>
      </c>
      <c r="N31" s="53">
        <f>N28-N29-N30</f>
        <v>0</v>
      </c>
      <c r="O31" s="53">
        <f t="shared" si="0"/>
        <v>-17.999999999999932</v>
      </c>
      <c r="P31" s="53">
        <f t="shared" si="0"/>
        <v>-15.2</v>
      </c>
      <c r="Q31" s="7"/>
    </row>
    <row r="32" spans="1:17" ht="18" customHeight="1">
      <c r="A32" s="100"/>
      <c r="B32" s="100"/>
      <c r="C32" s="84" t="s">
        <v>203</v>
      </c>
      <c r="D32" s="82" t="s">
        <v>204</v>
      </c>
      <c r="E32" s="53">
        <v>5.3</v>
      </c>
      <c r="F32" s="53">
        <v>2.6</v>
      </c>
      <c r="G32" s="93">
        <v>11.1</v>
      </c>
      <c r="H32" s="93">
        <v>9.8000000000000007</v>
      </c>
      <c r="I32" s="53">
        <v>7.4</v>
      </c>
      <c r="J32" s="53">
        <v>14.7</v>
      </c>
      <c r="K32" s="53">
        <v>2.7</v>
      </c>
      <c r="L32" s="53">
        <v>4.4000000000000004</v>
      </c>
      <c r="M32" s="53">
        <v>0.05</v>
      </c>
      <c r="N32" s="53">
        <v>0.08</v>
      </c>
      <c r="O32" s="53">
        <v>0</v>
      </c>
      <c r="P32" s="53">
        <v>0</v>
      </c>
    </row>
    <row r="33" spans="1:16" ht="18" customHeight="1">
      <c r="A33" s="100"/>
      <c r="B33" s="100"/>
      <c r="C33" s="84" t="s">
        <v>205</v>
      </c>
      <c r="D33" s="82" t="s">
        <v>206</v>
      </c>
      <c r="E33" s="53">
        <v>4.2</v>
      </c>
      <c r="F33" s="53">
        <v>6</v>
      </c>
      <c r="G33" s="93">
        <v>62.5</v>
      </c>
      <c r="H33" s="93">
        <v>56.6</v>
      </c>
      <c r="I33" s="53">
        <v>83.2</v>
      </c>
      <c r="J33" s="53">
        <v>100.7</v>
      </c>
      <c r="K33" s="53">
        <v>0.8</v>
      </c>
      <c r="L33" s="53">
        <v>1</v>
      </c>
      <c r="M33" s="96">
        <v>0</v>
      </c>
      <c r="N33" s="53">
        <v>0.08</v>
      </c>
      <c r="O33" s="53">
        <v>0</v>
      </c>
      <c r="P33" s="53">
        <v>0</v>
      </c>
    </row>
    <row r="34" spans="1:16" ht="18" customHeight="1">
      <c r="A34" s="100"/>
      <c r="B34" s="100"/>
      <c r="C34" s="44" t="s">
        <v>207</v>
      </c>
      <c r="D34" s="82" t="s">
        <v>208</v>
      </c>
      <c r="E34" s="53">
        <f t="shared" ref="E34:P34" si="1">E31+E32-E33</f>
        <v>-35.400000000000055</v>
      </c>
      <c r="F34" s="53">
        <f t="shared" si="1"/>
        <v>-100.19999999999987</v>
      </c>
      <c r="G34" s="93">
        <f t="shared" si="1"/>
        <v>591.9</v>
      </c>
      <c r="H34" s="93">
        <f t="shared" si="1"/>
        <v>75.200000000000159</v>
      </c>
      <c r="I34" s="53">
        <f t="shared" si="1"/>
        <v>114.00000000000001</v>
      </c>
      <c r="J34" s="53">
        <f t="shared" si="1"/>
        <v>138.50000000000006</v>
      </c>
      <c r="K34" s="53">
        <f t="shared" si="1"/>
        <v>11.599999999999987</v>
      </c>
      <c r="L34" s="53">
        <f t="shared" si="1"/>
        <v>24.299999999999976</v>
      </c>
      <c r="M34" s="53">
        <f t="shared" si="1"/>
        <v>-9.2500000000000107</v>
      </c>
      <c r="N34" s="53">
        <f t="shared" si="1"/>
        <v>0</v>
      </c>
      <c r="O34" s="53">
        <f t="shared" si="1"/>
        <v>-17.999999999999932</v>
      </c>
      <c r="P34" s="53">
        <f t="shared" si="1"/>
        <v>-15.2</v>
      </c>
    </row>
    <row r="35" spans="1:16" ht="18" customHeight="1">
      <c r="A35" s="100"/>
      <c r="B35" s="100" t="s">
        <v>209</v>
      </c>
      <c r="C35" s="84" t="s">
        <v>210</v>
      </c>
      <c r="D35" s="82" t="s">
        <v>211</v>
      </c>
      <c r="E35" s="53">
        <v>35.5</v>
      </c>
      <c r="F35" s="53">
        <v>100.2</v>
      </c>
      <c r="G35" s="93">
        <v>0.1</v>
      </c>
      <c r="H35" s="93">
        <v>0.2</v>
      </c>
      <c r="I35" s="53">
        <v>52.2</v>
      </c>
      <c r="J35" s="53">
        <v>16.3</v>
      </c>
      <c r="K35" s="53">
        <v>0</v>
      </c>
      <c r="L35" s="53">
        <v>0</v>
      </c>
      <c r="M35" s="53">
        <v>15.9</v>
      </c>
      <c r="N35" s="53">
        <v>37.5</v>
      </c>
      <c r="O35" s="53">
        <v>0.4</v>
      </c>
      <c r="P35" s="53">
        <v>0</v>
      </c>
    </row>
    <row r="36" spans="1:16" ht="18" customHeight="1">
      <c r="A36" s="100"/>
      <c r="B36" s="100"/>
      <c r="C36" s="84" t="s">
        <v>212</v>
      </c>
      <c r="D36" s="82" t="s">
        <v>213</v>
      </c>
      <c r="E36" s="53">
        <v>0</v>
      </c>
      <c r="F36" s="53">
        <v>0</v>
      </c>
      <c r="G36" s="93">
        <v>0</v>
      </c>
      <c r="H36" s="93">
        <v>0</v>
      </c>
      <c r="I36" s="53">
        <v>0</v>
      </c>
      <c r="J36" s="53">
        <v>0.3</v>
      </c>
      <c r="K36" s="53">
        <v>0</v>
      </c>
      <c r="L36" s="53">
        <v>0.1</v>
      </c>
      <c r="M36" s="53">
        <v>0.01</v>
      </c>
      <c r="N36" s="53">
        <v>0.01</v>
      </c>
      <c r="O36" s="53">
        <v>3.4</v>
      </c>
      <c r="P36" s="53">
        <v>0</v>
      </c>
    </row>
    <row r="37" spans="1:16" ht="18" customHeight="1">
      <c r="A37" s="100"/>
      <c r="B37" s="100"/>
      <c r="C37" s="84" t="s">
        <v>214</v>
      </c>
      <c r="D37" s="82" t="s">
        <v>215</v>
      </c>
      <c r="E37" s="53">
        <f t="shared" ref="E37:P37" si="2">E34+E35-E36</f>
        <v>9.9999999999944578E-2</v>
      </c>
      <c r="F37" s="53">
        <f t="shared" si="2"/>
        <v>1.2789769243681803E-13</v>
      </c>
      <c r="G37" s="93">
        <f>G34+G35-G36</f>
        <v>592</v>
      </c>
      <c r="H37" s="93">
        <f t="shared" si="2"/>
        <v>75.400000000000162</v>
      </c>
      <c r="I37" s="53">
        <f t="shared" si="2"/>
        <v>166.20000000000002</v>
      </c>
      <c r="J37" s="53">
        <f t="shared" si="2"/>
        <v>154.50000000000006</v>
      </c>
      <c r="K37" s="53">
        <f t="shared" si="2"/>
        <v>11.599999999999987</v>
      </c>
      <c r="L37" s="53">
        <f t="shared" si="2"/>
        <v>24.199999999999974</v>
      </c>
      <c r="M37" s="53">
        <f t="shared" si="2"/>
        <v>6.6399999999999899</v>
      </c>
      <c r="N37" s="53">
        <f t="shared" si="2"/>
        <v>37.49</v>
      </c>
      <c r="O37" s="53">
        <f t="shared" si="2"/>
        <v>-20.999999999999932</v>
      </c>
      <c r="P37" s="53">
        <f t="shared" si="2"/>
        <v>-15.2</v>
      </c>
    </row>
    <row r="38" spans="1:16" ht="18" customHeight="1">
      <c r="A38" s="100"/>
      <c r="B38" s="100"/>
      <c r="C38" s="84" t="s">
        <v>216</v>
      </c>
      <c r="D38" s="82" t="s">
        <v>217</v>
      </c>
      <c r="E38" s="53">
        <v>0</v>
      </c>
      <c r="F38" s="53">
        <v>0</v>
      </c>
      <c r="G38" s="93">
        <v>0</v>
      </c>
      <c r="H38" s="93">
        <v>0</v>
      </c>
      <c r="I38" s="53">
        <v>0</v>
      </c>
      <c r="J38" s="53">
        <v>0</v>
      </c>
      <c r="K38" s="53">
        <v>0</v>
      </c>
      <c r="L38" s="53">
        <v>0</v>
      </c>
      <c r="M38" s="53">
        <v>0</v>
      </c>
      <c r="N38" s="53">
        <v>0</v>
      </c>
      <c r="O38" s="53">
        <v>0</v>
      </c>
      <c r="P38" s="53">
        <v>0</v>
      </c>
    </row>
    <row r="39" spans="1:16" ht="18" customHeight="1">
      <c r="A39" s="100"/>
      <c r="B39" s="100"/>
      <c r="C39" s="84" t="s">
        <v>218</v>
      </c>
      <c r="D39" s="82" t="s">
        <v>219</v>
      </c>
      <c r="E39" s="53">
        <v>0</v>
      </c>
      <c r="F39" s="53">
        <v>0</v>
      </c>
      <c r="G39" s="93">
        <v>0</v>
      </c>
      <c r="H39" s="93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53">
        <v>0</v>
      </c>
      <c r="O39" s="53">
        <v>0</v>
      </c>
      <c r="P39" s="53">
        <v>0</v>
      </c>
    </row>
    <row r="40" spans="1:16" ht="18" customHeight="1">
      <c r="A40" s="100"/>
      <c r="B40" s="100"/>
      <c r="C40" s="84" t="s">
        <v>220</v>
      </c>
      <c r="D40" s="82" t="s">
        <v>221</v>
      </c>
      <c r="E40" s="53">
        <v>0</v>
      </c>
      <c r="F40" s="53">
        <v>0</v>
      </c>
      <c r="G40" s="93">
        <v>0</v>
      </c>
      <c r="H40" s="93">
        <v>0</v>
      </c>
      <c r="I40" s="53">
        <v>0</v>
      </c>
      <c r="J40" s="53">
        <v>0</v>
      </c>
      <c r="K40" s="53">
        <v>0.2</v>
      </c>
      <c r="L40" s="53">
        <v>0.9</v>
      </c>
      <c r="M40" s="53">
        <v>6.2</v>
      </c>
      <c r="N40" s="53">
        <v>5.6</v>
      </c>
      <c r="O40" s="53">
        <v>0.3</v>
      </c>
      <c r="P40" s="53">
        <v>0.3</v>
      </c>
    </row>
    <row r="41" spans="1:16" ht="18" customHeight="1">
      <c r="A41" s="100"/>
      <c r="B41" s="100"/>
      <c r="C41" s="44" t="s">
        <v>222</v>
      </c>
      <c r="D41" s="82" t="s">
        <v>223</v>
      </c>
      <c r="E41" s="53">
        <f t="shared" ref="E41:P41" si="3">E34+E35-E36-E40</f>
        <v>9.9999999999944578E-2</v>
      </c>
      <c r="F41" s="53">
        <f t="shared" si="3"/>
        <v>1.2789769243681803E-13</v>
      </c>
      <c r="G41" s="93">
        <f t="shared" si="3"/>
        <v>592</v>
      </c>
      <c r="H41" s="93">
        <f t="shared" si="3"/>
        <v>75.400000000000162</v>
      </c>
      <c r="I41" s="53">
        <f t="shared" si="3"/>
        <v>166.20000000000002</v>
      </c>
      <c r="J41" s="53">
        <f t="shared" si="3"/>
        <v>154.50000000000006</v>
      </c>
      <c r="K41" s="53">
        <f t="shared" si="3"/>
        <v>11.399999999999988</v>
      </c>
      <c r="L41" s="53">
        <f t="shared" si="3"/>
        <v>23.299999999999976</v>
      </c>
      <c r="M41" s="53">
        <f t="shared" si="3"/>
        <v>0.43999999999998973</v>
      </c>
      <c r="N41" s="53">
        <f>N34+N35-N36-N40</f>
        <v>31.89</v>
      </c>
      <c r="O41" s="53">
        <f t="shared" si="3"/>
        <v>-21.299999999999933</v>
      </c>
      <c r="P41" s="53">
        <f t="shared" si="3"/>
        <v>-15.5</v>
      </c>
    </row>
    <row r="42" spans="1:16" ht="18" customHeight="1">
      <c r="A42" s="100"/>
      <c r="B42" s="100"/>
      <c r="C42" s="115" t="s">
        <v>224</v>
      </c>
      <c r="D42" s="115"/>
      <c r="E42" s="53">
        <f t="shared" ref="E42:P42" si="4">E37+E38-E39-E40</f>
        <v>9.9999999999944578E-2</v>
      </c>
      <c r="F42" s="53">
        <f t="shared" si="4"/>
        <v>1.2789769243681803E-13</v>
      </c>
      <c r="G42" s="93">
        <f t="shared" si="4"/>
        <v>592</v>
      </c>
      <c r="H42" s="93">
        <f t="shared" si="4"/>
        <v>75.400000000000162</v>
      </c>
      <c r="I42" s="53">
        <f t="shared" si="4"/>
        <v>166.20000000000002</v>
      </c>
      <c r="J42" s="53">
        <f t="shared" si="4"/>
        <v>154.50000000000006</v>
      </c>
      <c r="K42" s="53">
        <f t="shared" si="4"/>
        <v>11.399999999999988</v>
      </c>
      <c r="L42" s="53">
        <f t="shared" si="4"/>
        <v>23.299999999999976</v>
      </c>
      <c r="M42" s="53">
        <f t="shared" si="4"/>
        <v>0.43999999999998973</v>
      </c>
      <c r="N42" s="53">
        <f t="shared" si="4"/>
        <v>31.89</v>
      </c>
      <c r="O42" s="53">
        <f t="shared" si="4"/>
        <v>-21.299999999999933</v>
      </c>
      <c r="P42" s="53">
        <f t="shared" si="4"/>
        <v>-15.5</v>
      </c>
    </row>
    <row r="43" spans="1:16" ht="18" customHeight="1">
      <c r="A43" s="100"/>
      <c r="B43" s="100"/>
      <c r="C43" s="84" t="s">
        <v>225</v>
      </c>
      <c r="D43" s="82" t="s">
        <v>226</v>
      </c>
      <c r="E43" s="53">
        <v>0</v>
      </c>
      <c r="F43" s="53">
        <v>0</v>
      </c>
      <c r="G43" s="93">
        <v>0</v>
      </c>
      <c r="H43" s="93">
        <v>0</v>
      </c>
      <c r="I43" s="53">
        <v>0</v>
      </c>
      <c r="J43" s="53">
        <v>0</v>
      </c>
      <c r="K43" s="53">
        <v>0</v>
      </c>
      <c r="L43" s="53">
        <v>0</v>
      </c>
      <c r="M43" s="53">
        <v>0</v>
      </c>
      <c r="N43" s="53">
        <v>0</v>
      </c>
      <c r="O43" s="53">
        <v>0</v>
      </c>
      <c r="P43" s="53">
        <v>0</v>
      </c>
    </row>
    <row r="44" spans="1:16" ht="18" customHeight="1">
      <c r="A44" s="100"/>
      <c r="B44" s="100"/>
      <c r="C44" s="44" t="s">
        <v>227</v>
      </c>
      <c r="D44" s="85" t="s">
        <v>228</v>
      </c>
      <c r="E44" s="53">
        <f t="shared" ref="E44:P44" si="5">E41+E43</f>
        <v>9.9999999999944578E-2</v>
      </c>
      <c r="F44" s="53">
        <f t="shared" si="5"/>
        <v>1.2789769243681803E-13</v>
      </c>
      <c r="G44" s="93">
        <f t="shared" si="5"/>
        <v>592</v>
      </c>
      <c r="H44" s="93">
        <f t="shared" si="5"/>
        <v>75.400000000000162</v>
      </c>
      <c r="I44" s="53">
        <f t="shared" si="5"/>
        <v>166.20000000000002</v>
      </c>
      <c r="J44" s="53">
        <f t="shared" si="5"/>
        <v>154.50000000000006</v>
      </c>
      <c r="K44" s="53">
        <f t="shared" si="5"/>
        <v>11.399999999999988</v>
      </c>
      <c r="L44" s="53">
        <f t="shared" si="5"/>
        <v>23.299999999999976</v>
      </c>
      <c r="M44" s="53">
        <f>M41+M43</f>
        <v>0.43999999999998973</v>
      </c>
      <c r="N44" s="53">
        <f t="shared" si="5"/>
        <v>31.89</v>
      </c>
      <c r="O44" s="53">
        <f t="shared" si="5"/>
        <v>-21.299999999999933</v>
      </c>
      <c r="P44" s="53">
        <f t="shared" si="5"/>
        <v>-15.5</v>
      </c>
    </row>
    <row r="45" spans="1:16" ht="14.1" customHeight="1">
      <c r="A45" s="8" t="s">
        <v>229</v>
      </c>
    </row>
    <row r="46" spans="1:16" ht="14.1" customHeight="1">
      <c r="A46" s="8" t="s">
        <v>230</v>
      </c>
    </row>
    <row r="47" spans="1:16">
      <c r="A47" s="43"/>
    </row>
  </sheetData>
  <mergeCells count="15">
    <mergeCell ref="O6:P6"/>
    <mergeCell ref="E6:F6"/>
    <mergeCell ref="G6:H6"/>
    <mergeCell ref="K6:L6"/>
    <mergeCell ref="M6:N6"/>
    <mergeCell ref="A8:A14"/>
    <mergeCell ref="B9:B14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69" orientation="landscape" r:id="rId1"/>
  <headerFooter alignWithMargins="0">
    <oddHeader>&amp;R&amp;"ｺﾞｼｯｸ,斜体"&amp;9都道府県－5</oddHead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4.公営企業会計決算（R2-3年度）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'4.公営企業会計決算（R2-3年度）'!Print_Area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園田 景子</cp:lastModifiedBy>
  <cp:lastPrinted>2023-08-24T09:41:47Z</cp:lastPrinted>
  <dcterms:modified xsi:type="dcterms:W3CDTF">2023-08-25T05:03:04Z</dcterms:modified>
</cp:coreProperties>
</file>