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s2.kobe.local\work2\05_行財政局\11_財務課\04 公債係\地方債協会\財政状況（地方債協会)\R5_230825〆\04_回答\"/>
    </mc:Choice>
  </mc:AlternateContent>
  <bookViews>
    <workbookView xWindow="0" yWindow="0" windowWidth="14370" windowHeight="12270" tabRatio="823"/>
  </bookViews>
  <sheets>
    <sheet name="1.普通会計予算（R4-5年度）" sheetId="2" r:id="rId1"/>
    <sheet name="2.公営企業会計予算（R4-5年度）" sheetId="6" r:id="rId2"/>
    <sheet name="3.(1)普通会計決算（R2-3年度）" sheetId="7" r:id="rId3"/>
    <sheet name="3.(2)財政指標等（H29‐R3年度）" sheetId="8" r:id="rId4"/>
    <sheet name="4.公営企業会計決算（R2-3年度）" sheetId="9" r:id="rId5"/>
    <sheet name="5.三セク決算（R2-3年度）" sheetId="10" r:id="rId6"/>
  </sheets>
  <definedNames>
    <definedName name="_xlnm.Print_Area" localSheetId="0">'1.普通会計予算（R4-5年度）'!$A$1:$I$42</definedName>
    <definedName name="_xlnm.Print_Area" localSheetId="1">'2.公営企業会計予算（R4-5年度）'!$A$1:$U$50</definedName>
    <definedName name="_xlnm.Print_Area" localSheetId="2">'3.(1)普通会計決算（R2-3年度）'!$A$1:$I$42</definedName>
    <definedName name="_xlnm.Print_Area" localSheetId="3">'3.(2)財政指標等（H29‐R3年度）'!$A$1:$I$35</definedName>
    <definedName name="_xlnm.Print_Area" localSheetId="4">'4.公営企業会計決算（R2-3年度）'!$A$1:$U$49</definedName>
    <definedName name="_xlnm.Print_Area" localSheetId="5">'5.三セク決算（R2-3年度）'!$A$1:$V$46</definedName>
    <definedName name="_xlnm.Print_Titles" localSheetId="1">'2.公営企業会計予算（R4-5年度）'!$1:$4</definedName>
    <definedName name="_xlnm.Print_Titles" localSheetId="4">'4.公営企業会計決算（R2-3年度）'!$1:$4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8" l="1"/>
  <c r="F40" i="2"/>
  <c r="F34" i="7"/>
  <c r="F27" i="7"/>
  <c r="F23" i="7"/>
  <c r="F40" i="7" l="1"/>
  <c r="F34" i="2"/>
  <c r="F27" i="2"/>
  <c r="F23" i="2"/>
  <c r="L24" i="9" l="1"/>
  <c r="L27" i="9" s="1"/>
  <c r="L16" i="9"/>
  <c r="L15" i="9"/>
  <c r="L14" i="9"/>
  <c r="J24" i="9"/>
  <c r="J27" i="9" s="1"/>
  <c r="J16" i="9"/>
  <c r="J15" i="9"/>
  <c r="J14" i="9"/>
  <c r="L24" i="6"/>
  <c r="L27" i="6" s="1"/>
  <c r="L16" i="6"/>
  <c r="L15" i="6"/>
  <c r="L14" i="6"/>
  <c r="J24" i="6"/>
  <c r="J27" i="6" s="1"/>
  <c r="J16" i="6"/>
  <c r="J15" i="6"/>
  <c r="J14" i="6"/>
  <c r="H24" i="9" l="1"/>
  <c r="H27" i="9" s="1"/>
  <c r="H16" i="9"/>
  <c r="H15" i="9"/>
  <c r="H14" i="9"/>
  <c r="F24" i="9"/>
  <c r="F27" i="9" s="1"/>
  <c r="F16" i="9"/>
  <c r="F15" i="9"/>
  <c r="F14" i="9"/>
  <c r="H24" i="6"/>
  <c r="H27" i="6" s="1"/>
  <c r="H16" i="6"/>
  <c r="H15" i="6"/>
  <c r="H14" i="6"/>
  <c r="F24" i="6"/>
  <c r="F27" i="6" s="1"/>
  <c r="F16" i="6"/>
  <c r="F15" i="6"/>
  <c r="F14" i="6"/>
  <c r="T24" i="9" l="1"/>
  <c r="T27" i="9" s="1"/>
  <c r="T16" i="9"/>
  <c r="T15" i="9"/>
  <c r="T14" i="9"/>
  <c r="R24" i="9"/>
  <c r="R27" i="9" s="1"/>
  <c r="R16" i="9"/>
  <c r="R15" i="9"/>
  <c r="R14" i="9"/>
  <c r="P24" i="9"/>
  <c r="P27" i="9" s="1"/>
  <c r="P16" i="9"/>
  <c r="P15" i="9"/>
  <c r="P12" i="9"/>
  <c r="P9" i="9"/>
  <c r="P14" i="9" s="1"/>
  <c r="T27" i="6"/>
  <c r="T24" i="6"/>
  <c r="T16" i="6"/>
  <c r="T15" i="6"/>
  <c r="T14" i="6"/>
  <c r="R24" i="6"/>
  <c r="R27" i="6" s="1"/>
  <c r="R16" i="6"/>
  <c r="R15" i="6"/>
  <c r="R14" i="6"/>
  <c r="P27" i="6"/>
  <c r="P24" i="6"/>
  <c r="P16" i="6"/>
  <c r="P15" i="6"/>
  <c r="P14" i="6"/>
  <c r="P12" i="6"/>
  <c r="P9" i="6"/>
  <c r="N24" i="9" l="1"/>
  <c r="N27" i="9" s="1"/>
  <c r="N16" i="9"/>
  <c r="N15" i="9"/>
  <c r="N14" i="9"/>
  <c r="N22" i="6"/>
  <c r="N24" i="6" s="1"/>
  <c r="N27" i="6" s="1"/>
  <c r="N15" i="6"/>
  <c r="N12" i="6"/>
  <c r="N14" i="6" s="1"/>
  <c r="N11" i="6"/>
  <c r="N16" i="6" s="1"/>
  <c r="V31" i="10" l="1"/>
  <c r="V34" i="10" s="1"/>
  <c r="U31" i="10"/>
  <c r="U34" i="10" s="1"/>
  <c r="S31" i="10"/>
  <c r="S34" i="10" s="1"/>
  <c r="Q31" i="10"/>
  <c r="Q34" i="10" s="1"/>
  <c r="O31" i="10"/>
  <c r="O34" i="10" s="1"/>
  <c r="K31" i="10"/>
  <c r="K34" i="10" s="1"/>
  <c r="I31" i="10"/>
  <c r="I34" i="10" s="1"/>
  <c r="G31" i="10"/>
  <c r="G34" i="10" s="1"/>
  <c r="E31" i="10"/>
  <c r="E34" i="10" s="1"/>
  <c r="V41" i="10" l="1"/>
  <c r="V44" i="10" s="1"/>
  <c r="V37" i="10"/>
  <c r="V42" i="10" s="1"/>
  <c r="U37" i="10"/>
  <c r="U42" i="10" s="1"/>
  <c r="U41" i="10"/>
  <c r="U44" i="10" s="1"/>
  <c r="S41" i="10"/>
  <c r="S44" i="10" s="1"/>
  <c r="S37" i="10"/>
  <c r="S42" i="10" s="1"/>
  <c r="Q37" i="10"/>
  <c r="Q42" i="10" s="1"/>
  <c r="Q41" i="10"/>
  <c r="Q44" i="10" s="1"/>
  <c r="O41" i="10"/>
  <c r="O44" i="10" s="1"/>
  <c r="O37" i="10"/>
  <c r="O42" i="10" s="1"/>
  <c r="K41" i="10"/>
  <c r="K44" i="10" s="1"/>
  <c r="K37" i="10"/>
  <c r="K42" i="10" s="1"/>
  <c r="I41" i="10"/>
  <c r="I44" i="10" s="1"/>
  <c r="I37" i="10"/>
  <c r="I42" i="10" s="1"/>
  <c r="G41" i="10"/>
  <c r="G44" i="10" s="1"/>
  <c r="G37" i="10"/>
  <c r="G42" i="10" s="1"/>
  <c r="E41" i="10"/>
  <c r="E44" i="10" s="1"/>
  <c r="E37" i="10"/>
  <c r="E42" i="10" s="1"/>
  <c r="F24" i="8" l="1"/>
  <c r="H22" i="8"/>
  <c r="E22" i="8"/>
  <c r="H20" i="8"/>
  <c r="G20" i="8"/>
  <c r="F20" i="8"/>
  <c r="E20" i="8"/>
  <c r="H19" i="8"/>
  <c r="H23" i="8" s="1"/>
  <c r="G19" i="8"/>
  <c r="F19" i="8"/>
  <c r="E19" i="8"/>
  <c r="E21" i="8" s="1"/>
  <c r="F39" i="7"/>
  <c r="F22" i="7"/>
  <c r="N44" i="6"/>
  <c r="N39" i="6"/>
  <c r="L44" i="6"/>
  <c r="L39" i="6"/>
  <c r="J44" i="6"/>
  <c r="J39" i="6"/>
  <c r="H44" i="6"/>
  <c r="H39" i="6"/>
  <c r="O44" i="6"/>
  <c r="O39" i="6"/>
  <c r="O45" i="6" s="1"/>
  <c r="M45" i="6"/>
  <c r="M44" i="6"/>
  <c r="M39" i="6"/>
  <c r="K44" i="6"/>
  <c r="K39" i="6"/>
  <c r="K45" i="6" s="1"/>
  <c r="I44" i="6"/>
  <c r="I39" i="6"/>
  <c r="I45" i="6" s="1"/>
  <c r="G44" i="6"/>
  <c r="G39" i="6"/>
  <c r="G45" i="6" s="1"/>
  <c r="U24" i="6"/>
  <c r="U27" i="6" s="1"/>
  <c r="U16" i="6"/>
  <c r="U15" i="6"/>
  <c r="U14" i="6"/>
  <c r="S24" i="6"/>
  <c r="S27" i="6" s="1"/>
  <c r="S16" i="6"/>
  <c r="S15" i="6"/>
  <c r="S14" i="6"/>
  <c r="Q24" i="6"/>
  <c r="Q27" i="6" s="1"/>
  <c r="Q16" i="6"/>
  <c r="Q15" i="6"/>
  <c r="Q14" i="6"/>
  <c r="O24" i="6"/>
  <c r="O27" i="6" s="1"/>
  <c r="O16" i="6"/>
  <c r="O15" i="6"/>
  <c r="O14" i="6"/>
  <c r="M24" i="6"/>
  <c r="M27" i="6" s="1"/>
  <c r="M16" i="6"/>
  <c r="M15" i="6"/>
  <c r="M14" i="6"/>
  <c r="K24" i="6"/>
  <c r="K27" i="6" s="1"/>
  <c r="K16" i="6"/>
  <c r="K15" i="6"/>
  <c r="K14" i="6"/>
  <c r="I24" i="6"/>
  <c r="I27" i="6" s="1"/>
  <c r="I16" i="6"/>
  <c r="I15" i="6"/>
  <c r="I14" i="6"/>
  <c r="G27" i="6"/>
  <c r="G24" i="6"/>
  <c r="G16" i="6"/>
  <c r="G15" i="6"/>
  <c r="G14" i="6"/>
  <c r="F23" i="8" l="1"/>
  <c r="N45" i="6"/>
  <c r="L45" i="6"/>
  <c r="J45" i="6"/>
  <c r="H45" i="6"/>
  <c r="G24" i="8"/>
  <c r="G22" i="8" s="1"/>
  <c r="F22" i="8"/>
  <c r="E23" i="8"/>
  <c r="H21" i="8"/>
  <c r="F21" i="8"/>
  <c r="G21" i="8"/>
  <c r="H40" i="2"/>
  <c r="H34" i="2"/>
  <c r="H27" i="2"/>
  <c r="H23" i="2"/>
  <c r="H22" i="2"/>
  <c r="O44" i="9"/>
  <c r="O39" i="9"/>
  <c r="O45" i="9" s="1"/>
  <c r="M40" i="9"/>
  <c r="M44" i="9" s="1"/>
  <c r="M39" i="9"/>
  <c r="M45" i="9" s="1"/>
  <c r="K44" i="9"/>
  <c r="K39" i="9"/>
  <c r="K45" i="9" s="1"/>
  <c r="I44" i="9"/>
  <c r="I39" i="9"/>
  <c r="I45" i="9" s="1"/>
  <c r="G44" i="9"/>
  <c r="G39" i="9"/>
  <c r="G45" i="9" s="1"/>
  <c r="U24" i="9"/>
  <c r="U27" i="9" s="1"/>
  <c r="U16" i="9"/>
  <c r="U15" i="9"/>
  <c r="U14" i="9"/>
  <c r="S24" i="9"/>
  <c r="S27" i="9" s="1"/>
  <c r="S16" i="9"/>
  <c r="S15" i="9"/>
  <c r="S14" i="9"/>
  <c r="Q24" i="9"/>
  <c r="Q27" i="9" s="1"/>
  <c r="Q16" i="9"/>
  <c r="Q15" i="9"/>
  <c r="Q14" i="9"/>
  <c r="O24" i="9"/>
  <c r="O27" i="9" s="1"/>
  <c r="O16" i="9"/>
  <c r="O15" i="9"/>
  <c r="O14" i="9"/>
  <c r="M24" i="9"/>
  <c r="M27" i="9" s="1"/>
  <c r="M16" i="9"/>
  <c r="M15" i="9"/>
  <c r="M14" i="9"/>
  <c r="K24" i="9"/>
  <c r="K27" i="9" s="1"/>
  <c r="K16" i="9"/>
  <c r="K15" i="9"/>
  <c r="K14" i="9"/>
  <c r="I24" i="9"/>
  <c r="I27" i="9" s="1"/>
  <c r="I16" i="9"/>
  <c r="I15" i="9"/>
  <c r="I14" i="9"/>
  <c r="G24" i="9"/>
  <c r="G27" i="9" s="1"/>
  <c r="G16" i="9"/>
  <c r="G15" i="9"/>
  <c r="G14" i="9"/>
  <c r="G23" i="8" l="1"/>
  <c r="T31" i="10"/>
  <c r="T34" i="10" s="1"/>
  <c r="R31" i="10"/>
  <c r="R34" i="10" s="1"/>
  <c r="P31" i="10"/>
  <c r="P34" i="10" s="1"/>
  <c r="N31" i="10"/>
  <c r="N34" i="10" s="1"/>
  <c r="L31" i="10"/>
  <c r="L34" i="10" s="1"/>
  <c r="J31" i="10"/>
  <c r="J34" i="10" s="1"/>
  <c r="H31" i="10"/>
  <c r="H34" i="10" s="1"/>
  <c r="F31" i="10"/>
  <c r="F34" i="10" s="1"/>
  <c r="T41" i="10" l="1"/>
  <c r="T44" i="10" s="1"/>
  <c r="T37" i="10"/>
  <c r="T42" i="10" s="1"/>
  <c r="R41" i="10"/>
  <c r="R44" i="10" s="1"/>
  <c r="R37" i="10"/>
  <c r="R42" i="10" s="1"/>
  <c r="P41" i="10"/>
  <c r="P44" i="10" s="1"/>
  <c r="P37" i="10"/>
  <c r="P42" i="10" s="1"/>
  <c r="N41" i="10"/>
  <c r="N44" i="10" s="1"/>
  <c r="N37" i="10"/>
  <c r="N42" i="10" s="1"/>
  <c r="L41" i="10"/>
  <c r="L44" i="10" s="1"/>
  <c r="L37" i="10"/>
  <c r="L42" i="10" s="1"/>
  <c r="J41" i="10"/>
  <c r="J44" i="10" s="1"/>
  <c r="J37" i="10"/>
  <c r="J42" i="10" s="1"/>
  <c r="H41" i="10"/>
  <c r="H44" i="10" s="1"/>
  <c r="H37" i="10"/>
  <c r="H42" i="10" s="1"/>
  <c r="F41" i="10"/>
  <c r="F44" i="10" s="1"/>
  <c r="F37" i="10"/>
  <c r="F42" i="10" s="1"/>
  <c r="I22" i="8" l="1"/>
  <c r="I20" i="8"/>
  <c r="I16" i="2"/>
  <c r="G9" i="7"/>
  <c r="G38" i="2"/>
  <c r="F22" i="2"/>
  <c r="G20" i="2" s="1"/>
  <c r="I36" i="2"/>
  <c r="N44" i="9"/>
  <c r="L44" i="9"/>
  <c r="J44" i="9"/>
  <c r="H44" i="9"/>
  <c r="F44" i="9"/>
  <c r="N39" i="9"/>
  <c r="L39" i="9"/>
  <c r="J39" i="9"/>
  <c r="H39" i="9"/>
  <c r="F39" i="9"/>
  <c r="I19" i="8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F44" i="6"/>
  <c r="F39" i="6"/>
  <c r="I39" i="2"/>
  <c r="I38" i="2"/>
  <c r="I37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1" i="2"/>
  <c r="I20" i="2"/>
  <c r="I17" i="2"/>
  <c r="I15" i="2"/>
  <c r="I14" i="2"/>
  <c r="I13" i="2"/>
  <c r="I10" i="2"/>
  <c r="I9" i="2"/>
  <c r="I11" i="2"/>
  <c r="I12" i="2"/>
  <c r="I18" i="2"/>
  <c r="I19" i="2"/>
  <c r="G31" i="2" l="1"/>
  <c r="G34" i="2"/>
  <c r="I23" i="8"/>
  <c r="I21" i="8"/>
  <c r="G40" i="2"/>
  <c r="G21" i="2"/>
  <c r="F45" i="6"/>
  <c r="I40" i="7"/>
  <c r="G13" i="2"/>
  <c r="J45" i="9"/>
  <c r="G31" i="7"/>
  <c r="G39" i="7"/>
  <c r="N45" i="9"/>
  <c r="G20" i="7"/>
  <c r="G10" i="7"/>
  <c r="G24" i="7"/>
  <c r="G28" i="7"/>
  <c r="G32" i="7"/>
  <c r="G36" i="7"/>
  <c r="G40" i="7"/>
  <c r="H45" i="9"/>
  <c r="G21" i="7"/>
  <c r="G25" i="7"/>
  <c r="G29" i="7"/>
  <c r="G33" i="7"/>
  <c r="G37" i="7"/>
  <c r="G26" i="2"/>
  <c r="G26" i="7"/>
  <c r="G30" i="7"/>
  <c r="G34" i="7"/>
  <c r="G38" i="7"/>
  <c r="G17" i="7"/>
  <c r="G19" i="7"/>
  <c r="G23" i="7"/>
  <c r="G14" i="7"/>
  <c r="G12" i="7"/>
  <c r="G27" i="7"/>
  <c r="G35" i="7"/>
  <c r="F45" i="9"/>
  <c r="G9" i="2"/>
  <c r="I22" i="2"/>
  <c r="G22" i="2"/>
  <c r="G10" i="2"/>
  <c r="L45" i="9"/>
  <c r="G16" i="2"/>
  <c r="G14" i="2"/>
  <c r="G19" i="2"/>
  <c r="G29" i="2"/>
  <c r="G30" i="2"/>
  <c r="I40" i="2"/>
  <c r="G17" i="2"/>
  <c r="G24" i="2"/>
  <c r="G35" i="2"/>
  <c r="G37" i="2"/>
  <c r="G39" i="2"/>
  <c r="G11" i="7"/>
  <c r="G28" i="2"/>
  <c r="G16" i="7"/>
  <c r="G18" i="7"/>
  <c r="I22" i="7"/>
  <c r="G15" i="2"/>
  <c r="G32" i="2"/>
  <c r="G27" i="2"/>
  <c r="G12" i="2"/>
  <c r="G13" i="7"/>
  <c r="G18" i="2"/>
  <c r="G15" i="7"/>
  <c r="G22" i="7"/>
  <c r="G11" i="2"/>
  <c r="G33" i="2"/>
  <c r="G23" i="2"/>
  <c r="G25" i="2"/>
  <c r="G36" i="2"/>
</calcChain>
</file>

<file path=xl/comments1.xml><?xml version="1.0" encoding="utf-8"?>
<comments xmlns="http://schemas.openxmlformats.org/spreadsheetml/2006/main">
  <authors>
    <author xml:space="preserve"> 荒田</author>
  </authors>
  <commentList>
    <comment ref="M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荒田:</t>
        </r>
        <r>
          <rPr>
            <sz val="9"/>
            <color indexed="81"/>
            <rFont val="MS P ゴシック"/>
            <family val="3"/>
            <charset val="128"/>
          </rPr>
          <t xml:space="preserve">
端数調整+1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U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令和３年度に新設</t>
        </r>
      </text>
    </comment>
  </commentList>
</comments>
</file>

<file path=xl/sharedStrings.xml><?xml version="1.0" encoding="utf-8"?>
<sst xmlns="http://schemas.openxmlformats.org/spreadsheetml/2006/main" count="468" uniqueCount="273">
  <si>
    <t>団体名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</si>
  <si>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</si>
  <si>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</si>
  <si>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</si>
  <si>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</si>
  <si>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</si>
  <si>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</si>
  <si>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</si>
  <si>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</si>
  <si>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</si>
  <si>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</si>
  <si>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</si>
  <si>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</si>
  <si>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</si>
  <si>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</si>
  <si>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</si>
  <si>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</si>
  <si>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</si>
  <si>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</si>
  <si>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</si>
  <si>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</si>
  <si>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</si>
  <si>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</si>
  <si>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</si>
  <si>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</si>
  <si>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</si>
  <si>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</si>
  <si>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</si>
  <si>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</si>
  <si>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</si>
  <si>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</si>
  <si>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</si>
  <si>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</si>
  <si>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</si>
  <si>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</si>
  <si>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</si>
  <si>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</si>
  <si>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</si>
  <si>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</si>
  <si>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</si>
  <si>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</si>
  <si>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</si>
  <si>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</si>
  <si>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</si>
  <si>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</si>
  <si>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</si>
  <si>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</si>
  <si>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</si>
  <si>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</si>
  <si>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</si>
  <si>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</si>
  <si>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</si>
  <si>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</si>
  <si>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</si>
  <si>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</si>
  <si>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</si>
  <si>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</si>
  <si>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</si>
  <si>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</si>
  <si>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</si>
  <si>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</si>
  <si>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</si>
  <si>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</si>
  <si>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</si>
  <si>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</si>
  <si>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</si>
  <si>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</si>
  <si>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</si>
  <si>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</si>
  <si>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</si>
  <si>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</si>
  <si>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</si>
  <si>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</si>
  <si>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</si>
  <si>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</si>
  <si>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</si>
  <si>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</si>
  <si>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</si>
  <si>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</si>
  <si>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8"/>
  </si>
  <si>
    <t>歳　　入</t>
    <rPh sb="0" eb="1">
      <t>トシ</t>
    </rPh>
    <rPh sb="3" eb="4">
      <t>イ</t>
    </rPh>
    <phoneticPr fontId="8"/>
  </si>
  <si>
    <t>歳　　出</t>
    <rPh sb="0" eb="1">
      <t>トシ</t>
    </rPh>
    <rPh sb="3" eb="4">
      <t>デ</t>
    </rPh>
    <phoneticPr fontId="8"/>
  </si>
  <si>
    <t>（注）原則として表示単位未満を四捨五入して端数調整していないため、合計等と一致しない場合がある。</t>
    <phoneticPr fontId="7"/>
  </si>
  <si>
    <t>損益収支</t>
  </si>
  <si>
    <t>資本収支</t>
  </si>
  <si>
    <t>収益的収支</t>
  </si>
  <si>
    <t>資本的収支</t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</si>
  <si>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</si>
  <si>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</si>
  <si>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</si>
  <si>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</si>
  <si>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</si>
  <si>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</si>
  <si>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</si>
  <si>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</si>
  <si>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</si>
  <si>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</si>
  <si>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(c=a-b)</t>
    <phoneticPr fontId="8"/>
  </si>
  <si>
    <t>(f=d-e)</t>
    <phoneticPr fontId="8"/>
  </si>
  <si>
    <t>(g=c+f)</t>
    <phoneticPr fontId="8"/>
  </si>
  <si>
    <t>（単位：百万円）</t>
    <phoneticPr fontId="7"/>
  </si>
  <si>
    <t>予算額</t>
    <rPh sb="0" eb="2">
      <t>ヨサン</t>
    </rPh>
    <rPh sb="2" eb="3">
      <t>ガク</t>
    </rPh>
    <phoneticPr fontId="7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</si>
  <si>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7"/>
  </si>
  <si>
    <t>1.普通会計の状況</t>
    <phoneticPr fontId="7"/>
  </si>
  <si>
    <t>（単位：百万円、％）</t>
    <phoneticPr fontId="7"/>
  </si>
  <si>
    <t>３.普通会計の状況</t>
    <phoneticPr fontId="7"/>
  </si>
  <si>
    <t>（単位：百万円、％）</t>
    <phoneticPr fontId="7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</si>
  <si>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</si>
  <si>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</si>
  <si>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</si>
  <si>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8"/>
  </si>
  <si>
    <t xml:space="preserve">歳入総額    </t>
  </si>
  <si>
    <t>(a)</t>
    <phoneticPr fontId="8"/>
  </si>
  <si>
    <t>うち一般財源総額</t>
  </si>
  <si>
    <t>歳出総額</t>
  </si>
  <si>
    <t>歳入歳出差引</t>
  </si>
  <si>
    <t>翌年度への繰越財源</t>
  </si>
  <si>
    <t>実質収支</t>
    <phoneticPr fontId="7"/>
  </si>
  <si>
    <t>単年度収支</t>
    <rPh sb="0" eb="3">
      <t>タンネンド</t>
    </rPh>
    <rPh sb="3" eb="5">
      <t>シュウシ</t>
    </rPh>
    <phoneticPr fontId="7"/>
  </si>
  <si>
    <t>繰上償還金</t>
    <rPh sb="0" eb="2">
      <t>クリア</t>
    </rPh>
    <rPh sb="2" eb="5">
      <t>ショウカンキン</t>
    </rPh>
    <phoneticPr fontId="7"/>
  </si>
  <si>
    <t>実質単年度収支</t>
    <rPh sb="0" eb="2">
      <t>ジッシツ</t>
    </rPh>
    <phoneticPr fontId="7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</si>
  <si>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</si>
  <si>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</si>
  <si>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</si>
  <si>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</si>
  <si>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8"/>
  </si>
  <si>
    <t>地方債現在高の一般財源総額比</t>
  </si>
  <si>
    <t>(e/b)</t>
    <phoneticPr fontId="8"/>
  </si>
  <si>
    <t>後年度財政負担の一般財源総額比</t>
  </si>
  <si>
    <t>(f/b)</t>
    <phoneticPr fontId="8"/>
  </si>
  <si>
    <t>一人あたり地方債現在高</t>
  </si>
  <si>
    <t>(e/g、円)</t>
    <rPh sb="5" eb="6">
      <t>エン</t>
    </rPh>
    <phoneticPr fontId="7"/>
  </si>
  <si>
    <t>一人あたり後年度財政負担</t>
  </si>
  <si>
    <t>(f/g、円)</t>
    <rPh sb="5" eb="6">
      <t>エン</t>
    </rPh>
    <phoneticPr fontId="7"/>
  </si>
  <si>
    <t>人口　（注 1）</t>
    <rPh sb="4" eb="5">
      <t>チュウ</t>
    </rPh>
    <phoneticPr fontId="8"/>
  </si>
  <si>
    <t>(g、人)</t>
    <rPh sb="3" eb="4">
      <t>ニン</t>
    </rPh>
    <phoneticPr fontId="7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</si>
  <si>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</si>
  <si>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</si>
  <si>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</si>
  <si>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</si>
  <si>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</si>
  <si>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</si>
  <si>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7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</si>
  <si>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7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</si>
  <si>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7"/>
  </si>
  <si>
    <t>将来負担比率</t>
    <rPh sb="0" eb="2">
      <t>ショウライ</t>
    </rPh>
    <rPh sb="2" eb="4">
      <t>フタン</t>
    </rPh>
    <rPh sb="4" eb="6">
      <t>ヒリツ</t>
    </rPh>
    <phoneticPr fontId="7"/>
  </si>
  <si>
    <t>（注）原則として表示単位未満を四捨五入して端数調整していないため、合計等と一致しない場合がある。</t>
    <phoneticPr fontId="7"/>
  </si>
  <si>
    <t>４.公営企業会計の状況</t>
    <phoneticPr fontId="7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</si>
  <si>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</si>
  <si>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</si>
  <si>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</si>
  <si>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</si>
  <si>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</si>
  <si>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</si>
  <si>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</si>
  <si>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</si>
  <si>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</si>
  <si>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</si>
  <si>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(c=a-b)</t>
    <phoneticPr fontId="8"/>
  </si>
  <si>
    <t>(f=d-e)</t>
    <phoneticPr fontId="8"/>
  </si>
  <si>
    <t>(g=c+f)</t>
    <phoneticPr fontId="8"/>
  </si>
  <si>
    <t>（注）原則として表示単位未満を四捨五入して端数調整していないため、合計等と一致しない場合がある。</t>
    <phoneticPr fontId="7"/>
  </si>
  <si>
    <t>５.第三セクター(公社・株式会社形態の三セク)の状況</t>
    <phoneticPr fontId="7"/>
  </si>
  <si>
    <t>出資状況</t>
    <rPh sb="0" eb="2">
      <t>シュッシ</t>
    </rPh>
    <rPh sb="2" eb="4">
      <t>ジョウキョウ</t>
    </rPh>
    <phoneticPr fontId="7"/>
  </si>
  <si>
    <t>出資団体数</t>
  </si>
  <si>
    <t>出資金額</t>
    <rPh sb="0" eb="2">
      <t>シュッシ</t>
    </rPh>
    <rPh sb="2" eb="4">
      <t>キンガク</t>
    </rPh>
    <phoneticPr fontId="8"/>
  </si>
  <si>
    <t>総額</t>
  </si>
  <si>
    <t>当該団体</t>
  </si>
  <si>
    <t>その他団体</t>
  </si>
  <si>
    <t>民間</t>
  </si>
  <si>
    <t>国</t>
  </si>
  <si>
    <t>貸借対照表</t>
  </si>
  <si>
    <t>資産</t>
    <rPh sb="0" eb="2">
      <t>シサン</t>
    </rPh>
    <phoneticPr fontId="8"/>
  </si>
  <si>
    <t>流動資産</t>
  </si>
  <si>
    <t>固定資産</t>
  </si>
  <si>
    <t>繰延資産</t>
  </si>
  <si>
    <t>資産合計</t>
  </si>
  <si>
    <t>負債</t>
    <rPh sb="0" eb="2">
      <t>フサイ</t>
    </rPh>
    <phoneticPr fontId="8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</si>
  <si>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</si>
  <si>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</si>
  <si>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</si>
  <si>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</si>
  <si>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8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</si>
  <si>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</si>
  <si>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</si>
  <si>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</si>
  <si>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</si>
  <si>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</si>
  <si>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7"/>
  </si>
  <si>
    <t>事業・経常損益</t>
    <rPh sb="0" eb="2">
      <t>ジギョウ</t>
    </rPh>
    <rPh sb="3" eb="5">
      <t>ケイジョウ</t>
    </rPh>
    <rPh sb="5" eb="7">
      <t>ソンエキ</t>
    </rPh>
    <phoneticPr fontId="8"/>
  </si>
  <si>
    <t>営業収益</t>
  </si>
  <si>
    <t>営業費用</t>
  </si>
  <si>
    <t>一般管理費</t>
    <rPh sb="0" eb="2">
      <t>イッパン</t>
    </rPh>
    <rPh sb="2" eb="5">
      <t>カンリヒ</t>
    </rPh>
    <phoneticPr fontId="7"/>
  </si>
  <si>
    <t>(c)</t>
    <phoneticPr fontId="7"/>
  </si>
  <si>
    <t xml:space="preserve">営業利益          </t>
  </si>
  <si>
    <t>(d=a-b-c)</t>
    <phoneticPr fontId="7"/>
  </si>
  <si>
    <t>営業外収益</t>
  </si>
  <si>
    <t>(e)</t>
    <phoneticPr fontId="7"/>
  </si>
  <si>
    <t>営業外費用</t>
  </si>
  <si>
    <t>(f)</t>
    <phoneticPr fontId="7"/>
  </si>
  <si>
    <t xml:space="preserve">経常利益      </t>
  </si>
  <si>
    <t>(g=d+e-f)</t>
    <phoneticPr fontId="7"/>
  </si>
  <si>
    <t>特別損失</t>
    <rPh sb="0" eb="2">
      <t>トクベツ</t>
    </rPh>
    <rPh sb="2" eb="4">
      <t>ソンシツ</t>
    </rPh>
    <phoneticPr fontId="8"/>
  </si>
  <si>
    <t>特別利益</t>
  </si>
  <si>
    <t>(h)</t>
    <phoneticPr fontId="7"/>
  </si>
  <si>
    <t>特別損失</t>
  </si>
  <si>
    <t>(i)</t>
    <phoneticPr fontId="7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</si>
  <si>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7"/>
  </si>
  <si>
    <t>(j=g+h-i)</t>
    <phoneticPr fontId="7"/>
  </si>
  <si>
    <t>特定準備金取崩</t>
    <rPh sb="0" eb="2">
      <t>トクテイ</t>
    </rPh>
    <rPh sb="2" eb="5">
      <t>ジュンビキン</t>
    </rPh>
    <rPh sb="5" eb="7">
      <t>トリクズシ</t>
    </rPh>
    <phoneticPr fontId="7"/>
  </si>
  <si>
    <t>(k)</t>
    <phoneticPr fontId="7"/>
  </si>
  <si>
    <t>特定準備金繰入</t>
    <rPh sb="0" eb="2">
      <t>トクテイ</t>
    </rPh>
    <rPh sb="2" eb="5">
      <t>ジュンビキン</t>
    </rPh>
    <rPh sb="5" eb="7">
      <t>クリイレ</t>
    </rPh>
    <phoneticPr fontId="7"/>
  </si>
  <si>
    <t>(l)</t>
    <phoneticPr fontId="7"/>
  </si>
  <si>
    <t>法人税等</t>
  </si>
  <si>
    <t>(m)</t>
    <phoneticPr fontId="7"/>
  </si>
  <si>
    <t xml:space="preserve">当期利益  </t>
  </si>
  <si>
    <t>(ｎ=g+h-i-m)</t>
    <phoneticPr fontId="7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</si>
  <si>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7"/>
  </si>
  <si>
    <t>前期繰越利益</t>
  </si>
  <si>
    <t>(o)</t>
    <phoneticPr fontId="7"/>
  </si>
  <si>
    <t xml:space="preserve">当期未処分利益    </t>
  </si>
  <si>
    <t>(p=n+o)</t>
    <phoneticPr fontId="7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</si>
  <si>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7"/>
  </si>
  <si>
    <t>（注２）原則として表示単位未満を四捨五入して端数調整していないため、合計等と一致しない場合がある。</t>
    <phoneticPr fontId="7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</si>
  <si>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</si>
  <si>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</si>
  <si>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t>元年度</t>
    <rPh sb="0" eb="1">
      <t>ガン</t>
    </rPh>
    <rPh sb="1" eb="3">
      <t>ネンド</t>
    </rPh>
    <phoneticPr fontId="7"/>
  </si>
  <si>
    <t>２年度</t>
    <rPh sb="1" eb="3">
      <t>ネンド</t>
    </rPh>
    <phoneticPr fontId="7"/>
  </si>
  <si>
    <t>予算額</t>
    <phoneticPr fontId="7"/>
  </si>
  <si>
    <t>決算額</t>
    <phoneticPr fontId="15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</si>
  <si>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7"/>
  </si>
  <si>
    <t>令和５年度</t>
    <rPh sb="3" eb="5">
      <t>ネンド</t>
    </rPh>
    <phoneticPr fontId="7"/>
  </si>
  <si>
    <t>(令和５年度予算ﾍﾞｰｽ）</t>
    <rPh sb="6" eb="8">
      <t>ヨサン</t>
    </rPh>
    <phoneticPr fontId="7"/>
  </si>
  <si>
    <t>令和５年度</t>
    <phoneticPr fontId="7"/>
  </si>
  <si>
    <t>（1）令和３年度普通会計決算の状況</t>
    <phoneticPr fontId="7"/>
  </si>
  <si>
    <t>令和３年度</t>
    <rPh sb="3" eb="5">
      <t>ネンド</t>
    </rPh>
    <phoneticPr fontId="15"/>
  </si>
  <si>
    <t>(令和３年度決算ﾍﾞｰｽ）</t>
    <rPh sb="4" eb="6">
      <t>ネンド</t>
    </rPh>
    <phoneticPr fontId="15"/>
  </si>
  <si>
    <t>(令和３年度決算額）</t>
    <rPh sb="4" eb="6">
      <t>ネンド</t>
    </rPh>
    <phoneticPr fontId="15"/>
  </si>
  <si>
    <t>令和２年度</t>
    <phoneticPr fontId="15"/>
  </si>
  <si>
    <t>３年度</t>
    <rPh sb="1" eb="3">
      <t>ネンド</t>
    </rPh>
    <phoneticPr fontId="7"/>
  </si>
  <si>
    <r>
      <t>（注1）平成29年度～令和元年度は平成27年度国勢調査、令和</t>
    </r>
    <r>
      <rPr>
        <sz val="11"/>
        <rFont val="Meiryo UI"/>
        <family val="1"/>
        <charset val="128"/>
      </rPr>
      <t>2年度～令和3年度は令和2年度国勢調査</t>
    </r>
    <r>
      <rPr>
        <sz val="11"/>
        <rFont val="明朝"/>
        <family val="1"/>
        <charset val="128"/>
      </rPr>
      <t>を基に計上している。</t>
    </r>
    <rPh sb="4" eb="6">
      <t>ヘイセイ</t>
    </rPh>
    <rPh sb="8" eb="10">
      <t>ネンド</t>
    </rPh>
    <rPh sb="11" eb="13">
      <t>レイワ</t>
    </rPh>
    <rPh sb="13" eb="15">
      <t>ガンネン</t>
    </rPh>
    <rPh sb="15" eb="16">
      <t>ド</t>
    </rPh>
    <rPh sb="16" eb="18">
      <t>ヘイネンド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30">
      <t>レイワ</t>
    </rPh>
    <rPh sb="31" eb="33">
      <t>ネンド</t>
    </rPh>
    <rPh sb="34" eb="36">
      <t>レイワ</t>
    </rPh>
    <rPh sb="37" eb="39">
      <t>ネンド</t>
    </rPh>
    <rPh sb="40" eb="42">
      <t>レイワ</t>
    </rPh>
    <rPh sb="43" eb="45">
      <t>ネンド</t>
    </rPh>
    <rPh sb="45" eb="49">
      <t>コクセイチョウサ</t>
    </rPh>
    <rPh sb="50" eb="51">
      <t>モト</t>
    </rPh>
    <rPh sb="52" eb="54">
      <t>ケイジョウ</t>
    </rPh>
    <phoneticPr fontId="9"/>
  </si>
  <si>
    <t>令和４年度</t>
    <rPh sb="3" eb="5">
      <t>ネンド</t>
    </rPh>
    <phoneticPr fontId="7"/>
  </si>
  <si>
    <t>神戸市道路公社</t>
    <rPh sb="0" eb="3">
      <t>コウベシ</t>
    </rPh>
    <rPh sb="3" eb="5">
      <t>ドウロ</t>
    </rPh>
    <rPh sb="5" eb="7">
      <t>コウシャ</t>
    </rPh>
    <phoneticPr fontId="7"/>
  </si>
  <si>
    <t>(株)神戸商工貿易センター</t>
    <rPh sb="3" eb="5">
      <t>コウベ</t>
    </rPh>
    <rPh sb="5" eb="7">
      <t>ショウコウ</t>
    </rPh>
    <rPh sb="7" eb="9">
      <t>ボウエキ</t>
    </rPh>
    <phoneticPr fontId="7"/>
  </si>
  <si>
    <t>(株)有馬温泉企業</t>
    <rPh sb="1" eb="2">
      <t>カブ</t>
    </rPh>
    <rPh sb="3" eb="5">
      <t>アリマ</t>
    </rPh>
    <rPh sb="5" eb="7">
      <t>オンセン</t>
    </rPh>
    <rPh sb="7" eb="9">
      <t>キギョウ</t>
    </rPh>
    <phoneticPr fontId="7"/>
  </si>
  <si>
    <t>神戸新交通(株)</t>
    <rPh sb="0" eb="2">
      <t>コウベ</t>
    </rPh>
    <rPh sb="2" eb="5">
      <t>シンコウツウ</t>
    </rPh>
    <rPh sb="6" eb="7">
      <t>カブ</t>
    </rPh>
    <phoneticPr fontId="7"/>
  </si>
  <si>
    <t>雲井通５丁目再開発(株)</t>
  </si>
  <si>
    <t>(株)ＯＭこうべ</t>
    <rPh sb="1" eb="2">
      <t>カブ</t>
    </rPh>
    <phoneticPr fontId="7"/>
  </si>
  <si>
    <t>神戸航空貨物ターミナル(株)</t>
    <rPh sb="0" eb="2">
      <t>コウベ</t>
    </rPh>
    <rPh sb="2" eb="4">
      <t>コウクウ</t>
    </rPh>
    <rPh sb="4" eb="6">
      <t>カモツ</t>
    </rPh>
    <rPh sb="11" eb="14">
      <t>カブ</t>
    </rPh>
    <phoneticPr fontId="7"/>
  </si>
  <si>
    <t>神戸交通振興(株)</t>
    <rPh sb="0" eb="2">
      <t>コウベ</t>
    </rPh>
    <rPh sb="2" eb="4">
      <t>コウツウ</t>
    </rPh>
    <rPh sb="4" eb="6">
      <t>シンコウ</t>
    </rPh>
    <rPh sb="7" eb="8">
      <t>カブ</t>
    </rPh>
    <phoneticPr fontId="7"/>
  </si>
  <si>
    <t>自動車</t>
    <rPh sb="0" eb="3">
      <t>ジドウシャ</t>
    </rPh>
    <phoneticPr fontId="7"/>
  </si>
  <si>
    <t>高速鉄道</t>
    <rPh sb="0" eb="2">
      <t>コウソク</t>
    </rPh>
    <rPh sb="2" eb="4">
      <t>テツドウ</t>
    </rPh>
    <phoneticPr fontId="7"/>
  </si>
  <si>
    <t>上水道</t>
    <rPh sb="0" eb="3">
      <t>ジョウスイドウ</t>
    </rPh>
    <phoneticPr fontId="7"/>
  </si>
  <si>
    <t>工業用水道</t>
    <rPh sb="0" eb="3">
      <t>コウギョウヨウ</t>
    </rPh>
    <rPh sb="3" eb="5">
      <t>スイドウ</t>
    </rPh>
    <phoneticPr fontId="7"/>
  </si>
  <si>
    <t>下水道</t>
    <rPh sb="0" eb="3">
      <t>ゲスイドウ</t>
    </rPh>
    <phoneticPr fontId="7"/>
  </si>
  <si>
    <t>港湾整備</t>
    <rPh sb="0" eb="2">
      <t>コウワン</t>
    </rPh>
    <rPh sb="2" eb="4">
      <t>セイビ</t>
    </rPh>
    <phoneticPr fontId="7"/>
  </si>
  <si>
    <t>宅地造成(臨海)</t>
    <rPh sb="0" eb="2">
      <t>タクチ</t>
    </rPh>
    <rPh sb="2" eb="4">
      <t>ゾウセイ</t>
    </rPh>
    <rPh sb="5" eb="7">
      <t>リンカイ</t>
    </rPh>
    <phoneticPr fontId="7"/>
  </si>
  <si>
    <r>
      <t>宅地整備(その他</t>
    </r>
    <r>
      <rPr>
        <sz val="11"/>
        <rFont val="明朝"/>
        <family val="1"/>
        <charset val="128"/>
      </rPr>
      <t>)</t>
    </r>
    <rPh sb="0" eb="2">
      <t>タクチ</t>
    </rPh>
    <rPh sb="2" eb="4">
      <t>セイビ</t>
    </rPh>
    <rPh sb="7" eb="8">
      <t>タ</t>
    </rPh>
    <phoneticPr fontId="7"/>
  </si>
  <si>
    <r>
      <t>宅地造成(その他</t>
    </r>
    <r>
      <rPr>
        <sz val="11"/>
        <rFont val="明朝"/>
        <family val="1"/>
        <charset val="128"/>
      </rPr>
      <t>)</t>
    </r>
    <rPh sb="0" eb="2">
      <t>タクチ</t>
    </rPh>
    <rPh sb="2" eb="4">
      <t>ゾウセイ</t>
    </rPh>
    <rPh sb="7" eb="8">
      <t>タ</t>
    </rPh>
    <phoneticPr fontId="7"/>
  </si>
  <si>
    <t>駐車場</t>
    <rPh sb="0" eb="3">
      <t>チュウシャジョウ</t>
    </rPh>
    <phoneticPr fontId="7"/>
  </si>
  <si>
    <r>
      <t>下水道(農集排</t>
    </r>
    <r>
      <rPr>
        <sz val="11"/>
        <rFont val="明朝"/>
        <family val="1"/>
        <charset val="128"/>
      </rPr>
      <t>)</t>
    </r>
    <rPh sb="0" eb="3">
      <t>ゲスイドウ</t>
    </rPh>
    <rPh sb="4" eb="6">
      <t>ノウシュウ</t>
    </rPh>
    <rPh sb="6" eb="7">
      <t>ハイ</t>
    </rPh>
    <phoneticPr fontId="7"/>
  </si>
  <si>
    <t>市場</t>
    <rPh sb="0" eb="2">
      <t>イチバ</t>
    </rPh>
    <phoneticPr fontId="7"/>
  </si>
  <si>
    <t>と畜場</t>
    <rPh sb="1" eb="2">
      <t>チク</t>
    </rPh>
    <rPh sb="2" eb="3">
      <t>ジョウ</t>
    </rPh>
    <phoneticPr fontId="7"/>
  </si>
  <si>
    <r>
      <t>宅地整備(臨海</t>
    </r>
    <r>
      <rPr>
        <sz val="11"/>
        <rFont val="明朝"/>
        <family val="1"/>
        <charset val="128"/>
      </rPr>
      <t>)</t>
    </r>
    <rPh sb="0" eb="2">
      <t>タクチ</t>
    </rPh>
    <rPh sb="2" eb="4">
      <t>セイビ</t>
    </rPh>
    <rPh sb="5" eb="7">
      <t>リンカイ</t>
    </rPh>
    <phoneticPr fontId="7"/>
  </si>
  <si>
    <t>宅地整備(その他)</t>
    <rPh sb="0" eb="2">
      <t>タクチ</t>
    </rPh>
    <rPh sb="2" eb="4">
      <t>セイビ</t>
    </rPh>
    <rPh sb="7" eb="8">
      <t>タ</t>
    </rPh>
    <phoneticPr fontId="7"/>
  </si>
  <si>
    <t>市場</t>
    <rPh sb="0" eb="2">
      <t>シジョウ</t>
    </rPh>
    <phoneticPr fontId="7"/>
  </si>
  <si>
    <t>と畜場</t>
    <rPh sb="1" eb="2">
      <t>チク</t>
    </rPh>
    <rPh sb="2" eb="3">
      <t>バ</t>
    </rPh>
    <phoneticPr fontId="7"/>
  </si>
  <si>
    <t>　（単位：百万円）</t>
    <phoneticPr fontId="7"/>
  </si>
  <si>
    <t>（株）神戸ウォーターフロント開発機構</t>
    <rPh sb="1" eb="2">
      <t>カブ</t>
    </rPh>
    <rPh sb="3" eb="5">
      <t>コウベ</t>
    </rPh>
    <rPh sb="14" eb="16">
      <t>カイハツ</t>
    </rPh>
    <rPh sb="16" eb="18">
      <t>キコウ</t>
    </rPh>
    <phoneticPr fontId="7"/>
  </si>
  <si>
    <t>令和３年度</t>
    <rPh sb="3" eb="5">
      <t>ネンド</t>
    </rPh>
    <phoneticPr fontId="7"/>
  </si>
  <si>
    <t>令和２年度</t>
    <phoneticPr fontId="7"/>
  </si>
  <si>
    <t>神戸市</t>
    <rPh sb="0" eb="3">
      <t>コウベシ</t>
    </rPh>
    <phoneticPr fontId="7"/>
  </si>
  <si>
    <t>神戸市</t>
    <rPh sb="0" eb="3">
      <t>コウベシ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</si>
</sst>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;[Red]&quot;△&quot;#,##0"/>
    <numFmt numFmtId="180" formatCode="_ * #,##0.00_ ;_ * &quot;▲ &quot;#,##0.00_ ;_ * &quot;－&quot;_ ;_ @_ "/>
    <numFmt numFmtId="181" formatCode="_ * #,##0.000_ ;_ * &quot;▲ &quot;#,##0.000_ ;_ * &quot;－&quot;_ ;_ @_ "/>
  </numFmts>
  <fonts count="22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ｺﾞｼｯｸ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3"/>
      <charset val="128"/>
    </font>
    <font>
      <sz val="8"/>
      <name val="明朝"/>
      <family val="1"/>
      <charset val="128"/>
    </font>
    <font>
      <sz val="11"/>
      <name val="游ゴシック"/>
      <family val="1"/>
      <charset val="128"/>
    </font>
    <font>
      <sz val="11"/>
      <name val="ＭＳ Ｐゴシック"/>
      <family val="1"/>
      <charset val="128"/>
    </font>
    <font>
      <sz val="11"/>
      <name val="Meiryo UI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2" fillId="0" borderId="0"/>
  </cellStyleXfs>
  <cellXfs count="145">
    <xf numFmtId="0" fontId="0" fillId="0" borderId="0" xfId="0"/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4" xfId="0" applyNumberFormat="1" applyBorder="1" applyAlignment="1">
      <alignment horizontal="left" vertical="center"/>
    </xf>
    <xf numFmtId="0" fontId="3" fillId="0" borderId="4" xfId="0" applyFont="1" applyBorder="1" applyAlignment="1">
      <alignment horizontal="distributed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3" fillId="0" borderId="4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0" fontId="3" fillId="0" borderId="4" xfId="0" applyFont="1" applyBorder="1" applyAlignment="1">
      <alignment horizontal="distributed" vertical="center" justifyLastLine="1"/>
    </xf>
    <xf numFmtId="0" fontId="1" fillId="0" borderId="4" xfId="0" applyFont="1" applyBorder="1" applyAlignment="1">
      <alignment horizontal="distributed" vertical="center" justifyLastLine="1"/>
    </xf>
    <xf numFmtId="177" fontId="2" fillId="0" borderId="0" xfId="1" applyNumberForma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quotePrefix="1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1" fontId="0" fillId="0" borderId="7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7" xfId="0" applyNumberFormat="1" applyBorder="1" applyAlignment="1">
      <alignment vertical="center"/>
    </xf>
    <xf numFmtId="0" fontId="0" fillId="0" borderId="0" xfId="0" applyAlignment="1">
      <alignment vertical="center"/>
    </xf>
    <xf numFmtId="4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Continuous" vertical="center" wrapText="1"/>
    </xf>
    <xf numFmtId="178" fontId="0" fillId="0" borderId="0" xfId="1" applyNumberFormat="1" applyFont="1" applyBorder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4" xfId="0" applyNumberFormat="1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41" fontId="5" fillId="0" borderId="4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3" xfId="0" applyNumberFormat="1" applyBorder="1" applyAlignment="1">
      <alignment horizontal="centerContinuous" vertical="center"/>
    </xf>
    <xf numFmtId="41" fontId="0" fillId="0" borderId="4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horizontal="center" vertical="center"/>
    </xf>
    <xf numFmtId="0" fontId="0" fillId="0" borderId="7" xfId="0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177" fontId="0" fillId="0" borderId="7" xfId="1" applyNumberFormat="1" applyFont="1" applyBorder="1" applyAlignment="1">
      <alignment vertical="center"/>
    </xf>
    <xf numFmtId="178" fontId="0" fillId="0" borderId="7" xfId="1" applyNumberFormat="1" applyFont="1" applyBorder="1" applyAlignment="1">
      <alignment vertical="center"/>
    </xf>
    <xf numFmtId="41" fontId="14" fillId="0" borderId="7" xfId="0" applyNumberFormat="1" applyFon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9" xfId="0" applyNumberFormat="1" applyBorder="1" applyAlignment="1">
      <alignment horizontal="left" vertical="center"/>
    </xf>
    <xf numFmtId="41" fontId="0" fillId="0" borderId="8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41" fontId="0" fillId="0" borderId="7" xfId="0" applyNumberFormat="1" applyBorder="1" applyAlignment="1">
      <alignment horizontal="right" vertical="center"/>
    </xf>
    <xf numFmtId="177" fontId="2" fillId="0" borderId="7" xfId="1" applyNumberFormat="1" applyBorder="1" applyAlignment="1">
      <alignment vertical="center"/>
    </xf>
    <xf numFmtId="177" fontId="2" fillId="0" borderId="7" xfId="1" quotePrefix="1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41" fontId="0" fillId="0" borderId="7" xfId="0" applyNumberFormat="1" applyBorder="1" applyAlignment="1">
      <alignment horizontal="centerContinuous" vertical="center"/>
    </xf>
    <xf numFmtId="177" fontId="0" fillId="0" borderId="7" xfId="0" applyNumberFormat="1" applyBorder="1" applyAlignment="1">
      <alignment vertical="center"/>
    </xf>
    <xf numFmtId="177" fontId="2" fillId="0" borderId="7" xfId="1" applyNumberFormat="1" applyFill="1" applyBorder="1" applyAlignment="1">
      <alignment horizontal="right" vertical="center"/>
    </xf>
    <xf numFmtId="177" fontId="2" fillId="0" borderId="7" xfId="1" applyNumberFormat="1" applyBorder="1" applyAlignment="1">
      <alignment horizontal="right" vertical="center"/>
    </xf>
    <xf numFmtId="180" fontId="0" fillId="0" borderId="7" xfId="0" applyNumberFormat="1" applyBorder="1" applyAlignment="1">
      <alignment vertical="center"/>
    </xf>
    <xf numFmtId="41" fontId="2" fillId="0" borderId="7" xfId="0" applyNumberFormat="1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181" fontId="0" fillId="0" borderId="7" xfId="0" applyNumberFormat="1" applyBorder="1" applyAlignment="1">
      <alignment vertical="center"/>
    </xf>
    <xf numFmtId="181" fontId="2" fillId="0" borderId="7" xfId="1" applyNumberFormat="1" applyBorder="1" applyAlignment="1">
      <alignment vertical="center"/>
    </xf>
    <xf numFmtId="178" fontId="0" fillId="0" borderId="7" xfId="0" applyNumberFormat="1" applyBorder="1" applyAlignment="1">
      <alignment vertical="center"/>
    </xf>
    <xf numFmtId="178" fontId="2" fillId="0" borderId="7" xfId="1" applyNumberFormat="1" applyBorder="1" applyAlignment="1">
      <alignment vertical="center"/>
    </xf>
    <xf numFmtId="178" fontId="2" fillId="0" borderId="7" xfId="1" applyNumberFormat="1" applyFill="1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0" fontId="18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1" fontId="18" fillId="0" borderId="7" xfId="0" applyNumberFormat="1" applyFont="1" applyBorder="1" applyAlignment="1">
      <alignment horizontal="center" vertical="center"/>
    </xf>
    <xf numFmtId="41" fontId="2" fillId="0" borderId="7" xfId="0" applyNumberFormat="1" applyFont="1" applyBorder="1" applyAlignment="1">
      <alignment vertical="center"/>
    </xf>
    <xf numFmtId="0" fontId="0" fillId="0" borderId="7" xfId="0" applyBorder="1" applyAlignment="1">
      <alignment horizontal="distributed" vertical="center"/>
    </xf>
    <xf numFmtId="177" fontId="2" fillId="0" borderId="7" xfId="1" applyNumberFormat="1" applyFill="1" applyBorder="1" applyAlignment="1">
      <alignment vertical="center"/>
    </xf>
    <xf numFmtId="41" fontId="0" fillId="0" borderId="7" xfId="0" quotePrefix="1" applyNumberFormat="1" applyBorder="1" applyAlignment="1">
      <alignment horizontal="right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41" fontId="0" fillId="0" borderId="7" xfId="0" applyNumberForma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7" fontId="2" fillId="0" borderId="7" xfId="1" applyNumberFormat="1" applyBorder="1" applyAlignment="1">
      <alignment vertical="center"/>
    </xf>
    <xf numFmtId="177" fontId="2" fillId="0" borderId="7" xfId="1" applyNumberFormat="1" applyFill="1" applyBorder="1" applyAlignment="1">
      <alignment horizontal="center" vertical="center"/>
    </xf>
    <xf numFmtId="177" fontId="2" fillId="2" borderId="7" xfId="1" applyNumberFormat="1" applyFill="1" applyBorder="1" applyAlignment="1">
      <alignment horizontal="center" vertical="center"/>
    </xf>
    <xf numFmtId="177" fontId="2" fillId="0" borderId="7" xfId="1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41" fontId="0" fillId="0" borderId="7" xfId="0" applyNumberFormat="1" applyBorder="1" applyAlignment="1">
      <alignment horizontal="center" vertical="center"/>
    </xf>
    <xf numFmtId="177" fontId="0" fillId="2" borderId="7" xfId="0" quotePrefix="1" applyNumberFormat="1" applyFill="1" applyBorder="1" applyAlignment="1">
      <alignment horizontal="right" vertical="center"/>
    </xf>
    <xf numFmtId="177" fontId="2" fillId="2" borderId="7" xfId="1" quotePrefix="1" applyNumberFormat="1" applyFont="1" applyFill="1" applyBorder="1" applyAlignment="1">
      <alignment horizontal="right" vertical="center"/>
    </xf>
    <xf numFmtId="177" fontId="2" fillId="2" borderId="7" xfId="1" applyNumberFormat="1" applyFill="1" applyBorder="1" applyAlignment="1">
      <alignment vertical="center"/>
    </xf>
    <xf numFmtId="177" fontId="0" fillId="0" borderId="7" xfId="0" quotePrefix="1" applyNumberFormat="1" applyFill="1" applyBorder="1" applyAlignment="1">
      <alignment horizontal="right" vertical="center"/>
    </xf>
    <xf numFmtId="177" fontId="2" fillId="0" borderId="7" xfId="1" quotePrefix="1" applyNumberFormat="1" applyFont="1" applyFill="1" applyBorder="1" applyAlignment="1">
      <alignment horizontal="right" vertical="center"/>
    </xf>
    <xf numFmtId="177" fontId="2" fillId="0" borderId="7" xfId="1" applyNumberForma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0" fillId="0" borderId="0" xfId="0" applyNumberFormat="1" applyBorder="1" applyAlignment="1">
      <alignment vertical="center"/>
    </xf>
    <xf numFmtId="177" fontId="2" fillId="2" borderId="7" xfId="1" applyNumberFormat="1" applyFill="1" applyBorder="1" applyAlignment="1">
      <alignment vertical="center"/>
    </xf>
    <xf numFmtId="177" fontId="2" fillId="0" borderId="7" xfId="1" applyNumberFormat="1" applyFill="1" applyBorder="1" applyAlignment="1">
      <alignment vertical="center"/>
    </xf>
    <xf numFmtId="41" fontId="0" fillId="0" borderId="7" xfId="0" applyNumberFormat="1" applyBorder="1" applyAlignment="1">
      <alignment horizontal="center" vertical="center"/>
    </xf>
    <xf numFmtId="177" fontId="2" fillId="2" borderId="7" xfId="1" applyNumberFormat="1" applyFill="1" applyBorder="1" applyAlignment="1">
      <alignment vertical="center"/>
    </xf>
    <xf numFmtId="177" fontId="17" fillId="2" borderId="7" xfId="1" applyNumberFormat="1" applyFont="1" applyFill="1" applyBorder="1" applyAlignment="1">
      <alignment vertical="center"/>
    </xf>
    <xf numFmtId="177" fontId="0" fillId="2" borderId="7" xfId="1" applyNumberFormat="1" applyFont="1" applyFill="1" applyBorder="1" applyAlignment="1">
      <alignment horizontal="center" vertical="center"/>
    </xf>
    <xf numFmtId="177" fontId="0" fillId="2" borderId="7" xfId="1" applyNumberFormat="1" applyFont="1" applyFill="1" applyBorder="1" applyAlignment="1">
      <alignment vertical="center"/>
    </xf>
    <xf numFmtId="177" fontId="2" fillId="2" borderId="7" xfId="1" applyNumberFormat="1" applyFont="1" applyFill="1" applyBorder="1" applyAlignment="1">
      <alignment vertical="center"/>
    </xf>
    <xf numFmtId="177" fontId="2" fillId="0" borderId="7" xfId="1" applyNumberFormat="1" applyFont="1" applyBorder="1" applyAlignment="1">
      <alignment vertical="center"/>
    </xf>
    <xf numFmtId="177" fontId="0" fillId="2" borderId="7" xfId="0" quotePrefix="1" applyNumberFormat="1" applyFont="1" applyFill="1" applyBorder="1" applyAlignment="1">
      <alignment horizontal="right" vertical="center"/>
    </xf>
    <xf numFmtId="177" fontId="0" fillId="2" borderId="7" xfId="1" quotePrefix="1" applyNumberFormat="1" applyFont="1" applyFill="1" applyBorder="1" applyAlignment="1">
      <alignment horizontal="right" vertical="center"/>
    </xf>
    <xf numFmtId="177" fontId="2" fillId="0" borderId="7" xfId="1" applyNumberFormat="1" applyFill="1" applyBorder="1" applyAlignment="1">
      <alignment vertical="center"/>
    </xf>
    <xf numFmtId="177" fontId="2" fillId="2" borderId="7" xfId="1" applyNumberFormat="1" applyFill="1" applyBorder="1" applyAlignment="1">
      <alignment vertical="center"/>
    </xf>
    <xf numFmtId="41" fontId="3" fillId="0" borderId="4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 textRotation="255"/>
    </xf>
    <xf numFmtId="4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77" fontId="2" fillId="0" borderId="7" xfId="1" applyNumberFormat="1" applyFill="1" applyBorder="1" applyAlignment="1">
      <alignment vertical="center"/>
    </xf>
    <xf numFmtId="177" fontId="0" fillId="0" borderId="7" xfId="0" applyNumberFormat="1" applyFill="1" applyBorder="1" applyAlignment="1">
      <alignment vertical="center"/>
    </xf>
    <xf numFmtId="179" fontId="9" fillId="0" borderId="7" xfId="1" applyNumberFormat="1" applyFont="1" applyBorder="1" applyAlignment="1">
      <alignment vertical="center" textRotation="255"/>
    </xf>
    <xf numFmtId="0" fontId="12" fillId="0" borderId="7" xfId="3" applyBorder="1" applyAlignment="1">
      <alignment vertical="center"/>
    </xf>
    <xf numFmtId="0" fontId="10" fillId="0" borderId="7" xfId="0" applyFont="1" applyBorder="1" applyAlignment="1">
      <alignment horizontal="distributed" vertical="center" justifyLastLine="1"/>
    </xf>
    <xf numFmtId="0" fontId="10" fillId="0" borderId="7" xfId="2" applyFont="1" applyBorder="1" applyAlignment="1">
      <alignment horizontal="distributed" vertical="center" justifyLastLine="1"/>
    </xf>
    <xf numFmtId="41" fontId="0" fillId="0" borderId="7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177" fontId="2" fillId="2" borderId="7" xfId="1" applyNumberFormat="1" applyFill="1" applyBorder="1" applyAlignment="1">
      <alignment vertical="center"/>
    </xf>
    <xf numFmtId="177" fontId="0" fillId="2" borderId="7" xfId="0" applyNumberFormat="1" applyFill="1" applyBorder="1" applyAlignment="1">
      <alignment vertical="center"/>
    </xf>
    <xf numFmtId="0" fontId="12" fillId="0" borderId="7" xfId="3" applyBorder="1" applyAlignment="1">
      <alignment vertical="center" textRotation="255"/>
    </xf>
    <xf numFmtId="0" fontId="2" fillId="0" borderId="7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2" borderId="7" xfId="1" applyNumberFormat="1" applyFont="1" applyFill="1" applyBorder="1" applyAlignment="1">
      <alignment vertical="center"/>
    </xf>
    <xf numFmtId="177" fontId="2" fillId="2" borderId="7" xfId="0" applyNumberFormat="1" applyFont="1" applyFill="1" applyBorder="1" applyAlignment="1">
      <alignment vertical="center"/>
    </xf>
    <xf numFmtId="41" fontId="0" fillId="0" borderId="7" xfId="0" applyNumberFormat="1" applyBorder="1" applyAlignment="1">
      <alignment horizontal="center" vertical="center"/>
    </xf>
    <xf numFmtId="41" fontId="0" fillId="0" borderId="7" xfId="0" applyNumberFormat="1" applyBorder="1" applyAlignment="1">
      <alignment horizontal="center" vertical="center" shrinkToFit="1"/>
    </xf>
    <xf numFmtId="41" fontId="16" fillId="0" borderId="7" xfId="0" applyNumberFormat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Ｈ１０決算ベース" xfId="2"/>
    <cellStyle name="標準_地方債公営企業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view="pageBreakPreview" zoomScaleNormal="100" zoomScaleSheetLayoutView="100" workbookViewId="0">
      <pane xSplit="5" ySplit="8" topLeftCell="F9" activePane="bottomRight" state="frozen"/>
      <selection activeCell="F17" sqref="F17"/>
      <selection pane="topRight" activeCell="F17" sqref="F17"/>
      <selection pane="bottomLeft" activeCell="F17" sqref="F17"/>
      <selection pane="bottomRight" activeCell="I2" sqref="I2"/>
    </sheetView>
  </sheetViews>
  <sheetFormatPr defaultColWidth="9" defaultRowHeight="13"/>
  <cols>
    <col min="1" max="2" width="3.6328125" style="1" customWidth="1"/>
    <col min="3" max="4" width="1.6328125" style="1" customWidth="1"/>
    <col min="5" max="5" width="32.6328125" style="1" customWidth="1"/>
    <col min="6" max="6" width="15.6328125" style="1" customWidth="1"/>
    <col min="7" max="7" width="10.6328125" style="1" customWidth="1"/>
    <col min="8" max="8" width="15.6328125" style="1" customWidth="1"/>
    <col min="9" max="9" width="10.6328125" style="1" customWidth="1"/>
    <col min="10" max="12" width="9" style="1"/>
    <col min="13" max="13" width="9.90625" style="1" customWidth="1"/>
    <col min="14" max="16384" width="9" style="1"/>
  </cols>
  <sheetData>
    <row r="1" spans="1:9" ht="34" customHeight="1">
      <c r="A1" s="122" t="s">
        <v>0</v>
      </c>
      <c r="B1" s="122"/>
      <c r="C1" s="122"/>
      <c r="D1" s="122"/>
      <c r="E1" s="19" t="s">
        <v>271</v>
      </c>
      <c r="F1" s="2"/>
    </row>
    <row r="3" spans="1:9" ht="14">
      <c r="A3" s="9" t="s">
        <v>103</v>
      </c>
    </row>
    <row r="5" spans="1:9">
      <c r="A5" s="8" t="s">
        <v>230</v>
      </c>
    </row>
    <row r="6" spans="1:9" ht="14">
      <c r="A6" s="3"/>
      <c r="G6" s="124" t="s">
        <v>104</v>
      </c>
      <c r="H6" s="125"/>
      <c r="I6" s="125"/>
    </row>
    <row r="7" spans="1:9" ht="27" customHeight="1">
      <c r="A7" s="7"/>
      <c r="B7" s="4"/>
      <c r="C7" s="4"/>
      <c r="D7" s="4"/>
      <c r="E7" s="58"/>
      <c r="F7" s="50" t="s">
        <v>231</v>
      </c>
      <c r="G7" s="50"/>
      <c r="H7" s="50" t="s">
        <v>241</v>
      </c>
      <c r="I7" s="51" t="s">
        <v>20</v>
      </c>
    </row>
    <row r="8" spans="1:9" ht="17.149999999999999" customHeight="1">
      <c r="A8" s="5"/>
      <c r="B8" s="6"/>
      <c r="C8" s="6"/>
      <c r="D8" s="6"/>
      <c r="E8" s="59"/>
      <c r="F8" s="52" t="s">
        <v>101</v>
      </c>
      <c r="G8" s="52" t="s">
        <v>1</v>
      </c>
      <c r="H8" s="52" t="s">
        <v>228</v>
      </c>
      <c r="I8" s="53"/>
    </row>
    <row r="9" spans="1:9" ht="18" customHeight="1">
      <c r="A9" s="123" t="s">
        <v>79</v>
      </c>
      <c r="B9" s="123" t="s">
        <v>80</v>
      </c>
      <c r="C9" s="60" t="s">
        <v>2</v>
      </c>
      <c r="D9" s="54"/>
      <c r="E9" s="54"/>
      <c r="F9" s="55">
        <v>314926</v>
      </c>
      <c r="G9" s="56">
        <f t="shared" ref="G9:G22" si="0">F9/$F$22*100</f>
        <v>34.039466957205036</v>
      </c>
      <c r="H9" s="55">
        <v>308349</v>
      </c>
      <c r="I9" s="56">
        <f t="shared" ref="I9:I21" si="1">(F9/H9-1)*100</f>
        <v>2.1329727030086065</v>
      </c>
    </row>
    <row r="10" spans="1:9" ht="18" customHeight="1">
      <c r="A10" s="123"/>
      <c r="B10" s="123"/>
      <c r="C10" s="62"/>
      <c r="D10" s="60" t="s">
        <v>21</v>
      </c>
      <c r="E10" s="54"/>
      <c r="F10" s="55">
        <v>150203</v>
      </c>
      <c r="G10" s="56">
        <f t="shared" si="0"/>
        <v>16.235020466309763</v>
      </c>
      <c r="H10" s="55">
        <v>147859</v>
      </c>
      <c r="I10" s="56">
        <f t="shared" si="1"/>
        <v>1.5852940977552965</v>
      </c>
    </row>
    <row r="11" spans="1:9" ht="18" customHeight="1">
      <c r="A11" s="123"/>
      <c r="B11" s="123"/>
      <c r="C11" s="49"/>
      <c r="D11" s="49"/>
      <c r="E11" s="29" t="s">
        <v>22</v>
      </c>
      <c r="F11" s="55">
        <v>125446</v>
      </c>
      <c r="G11" s="56">
        <f t="shared" si="0"/>
        <v>13.559105859514753</v>
      </c>
      <c r="H11" s="55">
        <v>123433</v>
      </c>
      <c r="I11" s="56">
        <f t="shared" si="1"/>
        <v>1.6308442636896237</v>
      </c>
    </row>
    <row r="12" spans="1:9" ht="18" customHeight="1">
      <c r="A12" s="123"/>
      <c r="B12" s="123"/>
      <c r="C12" s="49"/>
      <c r="D12" s="28"/>
      <c r="E12" s="29" t="s">
        <v>23</v>
      </c>
      <c r="F12" s="55">
        <v>16191</v>
      </c>
      <c r="G12" s="56">
        <f>F12/$F$22*100</f>
        <v>1.7500397220429775</v>
      </c>
      <c r="H12" s="55">
        <v>16052</v>
      </c>
      <c r="I12" s="56">
        <f t="shared" si="1"/>
        <v>0.86593570894593075</v>
      </c>
    </row>
    <row r="13" spans="1:9" ht="18" customHeight="1">
      <c r="A13" s="123"/>
      <c r="B13" s="123"/>
      <c r="C13" s="61"/>
      <c r="D13" s="54" t="s">
        <v>24</v>
      </c>
      <c r="E13" s="54"/>
      <c r="F13" s="55">
        <v>119088</v>
      </c>
      <c r="G13" s="56">
        <f t="shared" si="0"/>
        <v>12.871887494203824</v>
      </c>
      <c r="H13" s="55">
        <v>116035</v>
      </c>
      <c r="I13" s="56">
        <f t="shared" si="1"/>
        <v>2.6311026845348362</v>
      </c>
    </row>
    <row r="14" spans="1:9" ht="18" customHeight="1">
      <c r="A14" s="123"/>
      <c r="B14" s="123"/>
      <c r="C14" s="54" t="s">
        <v>3</v>
      </c>
      <c r="D14" s="54"/>
      <c r="E14" s="54"/>
      <c r="F14" s="55">
        <v>4681</v>
      </c>
      <c r="G14" s="56">
        <f t="shared" si="0"/>
        <v>0.50595614470280892</v>
      </c>
      <c r="H14" s="55">
        <v>4732</v>
      </c>
      <c r="I14" s="56">
        <f t="shared" si="1"/>
        <v>-1.0777683854606979</v>
      </c>
    </row>
    <row r="15" spans="1:9" ht="18" customHeight="1">
      <c r="A15" s="123"/>
      <c r="B15" s="123"/>
      <c r="C15" s="54" t="s">
        <v>4</v>
      </c>
      <c r="D15" s="54"/>
      <c r="E15" s="54"/>
      <c r="F15" s="55">
        <v>79664</v>
      </c>
      <c r="G15" s="56">
        <f t="shared" si="0"/>
        <v>8.6106580456322508</v>
      </c>
      <c r="H15" s="55">
        <v>77325</v>
      </c>
      <c r="I15" s="56">
        <f t="shared" si="1"/>
        <v>3.0248949240219813</v>
      </c>
    </row>
    <row r="16" spans="1:9" ht="18" customHeight="1">
      <c r="A16" s="123"/>
      <c r="B16" s="123"/>
      <c r="C16" s="54" t="s">
        <v>25</v>
      </c>
      <c r="D16" s="54"/>
      <c r="E16" s="54"/>
      <c r="F16" s="55">
        <v>34728</v>
      </c>
      <c r="G16" s="56">
        <f t="shared" si="0"/>
        <v>3.7536519959921271</v>
      </c>
      <c r="H16" s="55">
        <v>35452</v>
      </c>
      <c r="I16" s="56">
        <f>(F16/H16-1)*100</f>
        <v>-2.0421979013877878</v>
      </c>
    </row>
    <row r="17" spans="1:9" ht="18" customHeight="1">
      <c r="A17" s="123"/>
      <c r="B17" s="123"/>
      <c r="C17" s="54" t="s">
        <v>5</v>
      </c>
      <c r="D17" s="54"/>
      <c r="E17" s="54"/>
      <c r="F17" s="55">
        <v>183424</v>
      </c>
      <c r="G17" s="56">
        <f t="shared" si="0"/>
        <v>19.825785064295669</v>
      </c>
      <c r="H17" s="55">
        <v>190040</v>
      </c>
      <c r="I17" s="56">
        <f t="shared" si="1"/>
        <v>-3.4813723426647014</v>
      </c>
    </row>
    <row r="18" spans="1:9" ht="18" customHeight="1">
      <c r="A18" s="123"/>
      <c r="B18" s="123"/>
      <c r="C18" s="54" t="s">
        <v>26</v>
      </c>
      <c r="D18" s="54"/>
      <c r="E18" s="54"/>
      <c r="F18" s="55">
        <v>61219</v>
      </c>
      <c r="G18" s="56">
        <f t="shared" si="0"/>
        <v>6.6169897933264803</v>
      </c>
      <c r="H18" s="55">
        <v>57338</v>
      </c>
      <c r="I18" s="56">
        <f t="shared" si="1"/>
        <v>6.7686351110956</v>
      </c>
    </row>
    <row r="19" spans="1:9" ht="18" customHeight="1">
      <c r="A19" s="123"/>
      <c r="B19" s="123"/>
      <c r="C19" s="54" t="s">
        <v>27</v>
      </c>
      <c r="D19" s="54"/>
      <c r="E19" s="54"/>
      <c r="F19" s="55">
        <v>11017</v>
      </c>
      <c r="G19" s="56">
        <f t="shared" si="0"/>
        <v>1.1907965917946688</v>
      </c>
      <c r="H19" s="55">
        <v>12267</v>
      </c>
      <c r="I19" s="56">
        <f t="shared" si="1"/>
        <v>-10.189940490747528</v>
      </c>
    </row>
    <row r="20" spans="1:9" ht="18" customHeight="1">
      <c r="A20" s="123"/>
      <c r="B20" s="123"/>
      <c r="C20" s="54" t="s">
        <v>6</v>
      </c>
      <c r="D20" s="54"/>
      <c r="E20" s="54"/>
      <c r="F20" s="55">
        <v>104681</v>
      </c>
      <c r="G20" s="56">
        <f t="shared" si="0"/>
        <v>11.314675322288984</v>
      </c>
      <c r="H20" s="55">
        <v>110378</v>
      </c>
      <c r="I20" s="56">
        <f t="shared" si="1"/>
        <v>-5.1613546177680325</v>
      </c>
    </row>
    <row r="21" spans="1:9" ht="18" customHeight="1">
      <c r="A21" s="123"/>
      <c r="B21" s="123"/>
      <c r="C21" s="54" t="s">
        <v>7</v>
      </c>
      <c r="D21" s="54"/>
      <c r="E21" s="54"/>
      <c r="F21" s="55">
        <v>130839</v>
      </c>
      <c r="G21" s="56">
        <f t="shared" si="0"/>
        <v>14.142020084761974</v>
      </c>
      <c r="H21" s="55">
        <v>127910</v>
      </c>
      <c r="I21" s="56">
        <f t="shared" si="1"/>
        <v>2.2898913298412982</v>
      </c>
    </row>
    <row r="22" spans="1:9" ht="18" customHeight="1">
      <c r="A22" s="123"/>
      <c r="B22" s="123"/>
      <c r="C22" s="54" t="s">
        <v>8</v>
      </c>
      <c r="D22" s="54"/>
      <c r="E22" s="54"/>
      <c r="F22" s="55">
        <f>SUM(F9,F14:F21)</f>
        <v>925179</v>
      </c>
      <c r="G22" s="56">
        <f t="shared" si="0"/>
        <v>100</v>
      </c>
      <c r="H22" s="55">
        <f>SUM(H9,H14:H21)</f>
        <v>923791</v>
      </c>
      <c r="I22" s="56">
        <f t="shared" ref="I22:I40" si="2">(F22/H22-1)*100</f>
        <v>0.15025043543399619</v>
      </c>
    </row>
    <row r="23" spans="1:9" ht="18" customHeight="1">
      <c r="A23" s="123"/>
      <c r="B23" s="123" t="s">
        <v>81</v>
      </c>
      <c r="C23" s="63" t="s">
        <v>9</v>
      </c>
      <c r="D23" s="29"/>
      <c r="E23" s="29"/>
      <c r="F23" s="55">
        <f>SUM(F24:F26)</f>
        <v>520394</v>
      </c>
      <c r="G23" s="56">
        <f t="shared" ref="G23:G37" si="3">F23/$F$40*100</f>
        <v>56.247926077007804</v>
      </c>
      <c r="H23" s="55">
        <f>SUM(H24:H26)</f>
        <v>521728</v>
      </c>
      <c r="I23" s="56">
        <f t="shared" si="2"/>
        <v>-0.25568878802747497</v>
      </c>
    </row>
    <row r="24" spans="1:9" ht="18" customHeight="1">
      <c r="A24" s="123"/>
      <c r="B24" s="123"/>
      <c r="C24" s="62"/>
      <c r="D24" s="29" t="s">
        <v>10</v>
      </c>
      <c r="E24" s="29"/>
      <c r="F24" s="55">
        <v>180972</v>
      </c>
      <c r="G24" s="56">
        <f t="shared" si="3"/>
        <v>19.560755270061254</v>
      </c>
      <c r="H24" s="55">
        <v>186088</v>
      </c>
      <c r="I24" s="56">
        <f t="shared" si="2"/>
        <v>-2.7492369201667977</v>
      </c>
    </row>
    <row r="25" spans="1:9" ht="18" customHeight="1">
      <c r="A25" s="123"/>
      <c r="B25" s="123"/>
      <c r="C25" s="62"/>
      <c r="D25" s="29" t="s">
        <v>28</v>
      </c>
      <c r="E25" s="29"/>
      <c r="F25" s="55">
        <v>231115</v>
      </c>
      <c r="G25" s="56">
        <f t="shared" si="3"/>
        <v>24.980571327278291</v>
      </c>
      <c r="H25" s="55">
        <v>226407</v>
      </c>
      <c r="I25" s="56">
        <f t="shared" si="2"/>
        <v>2.0794410066826474</v>
      </c>
    </row>
    <row r="26" spans="1:9" ht="18" customHeight="1">
      <c r="A26" s="123"/>
      <c r="B26" s="123"/>
      <c r="C26" s="61"/>
      <c r="D26" s="29" t="s">
        <v>11</v>
      </c>
      <c r="E26" s="29"/>
      <c r="F26" s="55">
        <v>108307</v>
      </c>
      <c r="G26" s="56">
        <f t="shared" si="3"/>
        <v>11.70659947966826</v>
      </c>
      <c r="H26" s="55">
        <v>109233</v>
      </c>
      <c r="I26" s="56">
        <f t="shared" si="2"/>
        <v>-0.84772916609449078</v>
      </c>
    </row>
    <row r="27" spans="1:9" ht="18" customHeight="1">
      <c r="A27" s="123"/>
      <c r="B27" s="123"/>
      <c r="C27" s="63" t="s">
        <v>12</v>
      </c>
      <c r="D27" s="29"/>
      <c r="E27" s="29"/>
      <c r="F27" s="55">
        <f>SUM(F28:F33)+1321</f>
        <v>283864</v>
      </c>
      <c r="G27" s="56">
        <f t="shared" si="3"/>
        <v>30.682062606263223</v>
      </c>
      <c r="H27" s="55">
        <f>SUM(H28:H33)+1320</f>
        <v>291414</v>
      </c>
      <c r="I27" s="56">
        <f t="shared" si="2"/>
        <v>-2.5908158153005734</v>
      </c>
    </row>
    <row r="28" spans="1:9" ht="18" customHeight="1">
      <c r="A28" s="123"/>
      <c r="B28" s="123"/>
      <c r="C28" s="62"/>
      <c r="D28" s="29" t="s">
        <v>13</v>
      </c>
      <c r="E28" s="29"/>
      <c r="F28" s="55">
        <v>111694</v>
      </c>
      <c r="G28" s="56">
        <f t="shared" si="3"/>
        <v>12.072690798213102</v>
      </c>
      <c r="H28" s="55">
        <v>109497</v>
      </c>
      <c r="I28" s="56">
        <f t="shared" si="2"/>
        <v>2.0064476652328356</v>
      </c>
    </row>
    <row r="29" spans="1:9" ht="18" customHeight="1">
      <c r="A29" s="123"/>
      <c r="B29" s="123"/>
      <c r="C29" s="62"/>
      <c r="D29" s="29" t="s">
        <v>29</v>
      </c>
      <c r="E29" s="29"/>
      <c r="F29" s="55">
        <v>10392</v>
      </c>
      <c r="G29" s="56">
        <f t="shared" si="3"/>
        <v>1.1232420969347554</v>
      </c>
      <c r="H29" s="55">
        <v>10068</v>
      </c>
      <c r="I29" s="56">
        <f t="shared" si="2"/>
        <v>3.2181168057211051</v>
      </c>
    </row>
    <row r="30" spans="1:9" ht="18" customHeight="1">
      <c r="A30" s="123"/>
      <c r="B30" s="123"/>
      <c r="C30" s="62"/>
      <c r="D30" s="29" t="s">
        <v>30</v>
      </c>
      <c r="E30" s="29"/>
      <c r="F30" s="55">
        <v>67526</v>
      </c>
      <c r="G30" s="56">
        <f t="shared" si="3"/>
        <v>7.2986957118568414</v>
      </c>
      <c r="H30" s="55">
        <v>63596</v>
      </c>
      <c r="I30" s="56">
        <f t="shared" si="2"/>
        <v>6.1796339392414579</v>
      </c>
    </row>
    <row r="31" spans="1:9" ht="18" customHeight="1">
      <c r="A31" s="123"/>
      <c r="B31" s="123"/>
      <c r="C31" s="62"/>
      <c r="D31" s="29" t="s">
        <v>31</v>
      </c>
      <c r="E31" s="29"/>
      <c r="F31" s="55">
        <v>65919</v>
      </c>
      <c r="G31" s="56">
        <f t="shared" si="3"/>
        <v>7.1249995946730298</v>
      </c>
      <c r="H31" s="55">
        <v>66307</v>
      </c>
      <c r="I31" s="56">
        <f t="shared" si="2"/>
        <v>-0.5851569215919894</v>
      </c>
    </row>
    <row r="32" spans="1:9" ht="18" customHeight="1">
      <c r="A32" s="123"/>
      <c r="B32" s="123"/>
      <c r="C32" s="62"/>
      <c r="D32" s="29" t="s">
        <v>14</v>
      </c>
      <c r="E32" s="29"/>
      <c r="F32" s="55">
        <v>10477</v>
      </c>
      <c r="G32" s="56">
        <f t="shared" si="3"/>
        <v>1.1324295082357037</v>
      </c>
      <c r="H32" s="55">
        <v>23876</v>
      </c>
      <c r="I32" s="56">
        <f t="shared" si="2"/>
        <v>-56.119115429720225</v>
      </c>
    </row>
    <row r="33" spans="1:9" ht="18" customHeight="1">
      <c r="A33" s="123"/>
      <c r="B33" s="123"/>
      <c r="C33" s="61"/>
      <c r="D33" s="29" t="s">
        <v>32</v>
      </c>
      <c r="E33" s="29"/>
      <c r="F33" s="55">
        <v>16535</v>
      </c>
      <c r="G33" s="56">
        <f t="shared" si="3"/>
        <v>1.7872217160138741</v>
      </c>
      <c r="H33" s="55">
        <v>16750</v>
      </c>
      <c r="I33" s="56">
        <f t="shared" si="2"/>
        <v>-1.2835820895522376</v>
      </c>
    </row>
    <row r="34" spans="1:9" ht="18" customHeight="1">
      <c r="A34" s="123"/>
      <c r="B34" s="123"/>
      <c r="C34" s="63" t="s">
        <v>15</v>
      </c>
      <c r="D34" s="29"/>
      <c r="E34" s="29"/>
      <c r="F34" s="55">
        <f>SUM(F35,F38:F39)</f>
        <v>120921</v>
      </c>
      <c r="G34" s="56">
        <f t="shared" si="3"/>
        <v>13.07001131672898</v>
      </c>
      <c r="H34" s="55">
        <f>SUM(H35,H38:H39)</f>
        <v>110649</v>
      </c>
      <c r="I34" s="56">
        <f t="shared" si="2"/>
        <v>9.2834097009462333</v>
      </c>
    </row>
    <row r="35" spans="1:9" ht="18" customHeight="1">
      <c r="A35" s="123"/>
      <c r="B35" s="123"/>
      <c r="C35" s="62"/>
      <c r="D35" s="63" t="s">
        <v>16</v>
      </c>
      <c r="E35" s="29"/>
      <c r="F35" s="55">
        <v>120921</v>
      </c>
      <c r="G35" s="56">
        <f t="shared" si="3"/>
        <v>13.07001131672898</v>
      </c>
      <c r="H35" s="55">
        <v>110648</v>
      </c>
      <c r="I35" s="56">
        <f t="shared" si="2"/>
        <v>9.2843973682307901</v>
      </c>
    </row>
    <row r="36" spans="1:9" ht="18" customHeight="1">
      <c r="A36" s="123"/>
      <c r="B36" s="123"/>
      <c r="C36" s="62"/>
      <c r="D36" s="62"/>
      <c r="E36" s="57" t="s">
        <v>102</v>
      </c>
      <c r="F36" s="55">
        <v>52265</v>
      </c>
      <c r="G36" s="56">
        <f t="shared" si="3"/>
        <v>5.6491770781654145</v>
      </c>
      <c r="H36" s="55">
        <v>56422</v>
      </c>
      <c r="I36" s="56">
        <f>(F36/H36-1)*100</f>
        <v>-7.3676934529084415</v>
      </c>
    </row>
    <row r="37" spans="1:9" ht="18" customHeight="1">
      <c r="A37" s="123"/>
      <c r="B37" s="123"/>
      <c r="C37" s="62"/>
      <c r="D37" s="61"/>
      <c r="E37" s="29" t="s">
        <v>33</v>
      </c>
      <c r="F37" s="55">
        <v>68656</v>
      </c>
      <c r="G37" s="56">
        <f t="shared" si="3"/>
        <v>7.4208342385635646</v>
      </c>
      <c r="H37" s="55">
        <v>54226</v>
      </c>
      <c r="I37" s="56">
        <f t="shared" si="2"/>
        <v>26.610850883340099</v>
      </c>
    </row>
    <row r="38" spans="1:9" ht="18" customHeight="1">
      <c r="A38" s="123"/>
      <c r="B38" s="123"/>
      <c r="C38" s="62"/>
      <c r="D38" s="54" t="s">
        <v>34</v>
      </c>
      <c r="E38" s="54"/>
      <c r="F38" s="55"/>
      <c r="G38" s="56">
        <f>F38/$F$40*100</f>
        <v>0</v>
      </c>
      <c r="H38" s="55">
        <v>1</v>
      </c>
      <c r="I38" s="56">
        <f t="shared" si="2"/>
        <v>-100</v>
      </c>
    </row>
    <row r="39" spans="1:9" ht="18" customHeight="1">
      <c r="A39" s="123"/>
      <c r="B39" s="123"/>
      <c r="C39" s="61"/>
      <c r="D39" s="54" t="s">
        <v>35</v>
      </c>
      <c r="E39" s="54"/>
      <c r="F39" s="55"/>
      <c r="G39" s="56">
        <f>F39/$F$40*100</f>
        <v>0</v>
      </c>
      <c r="H39" s="55">
        <v>0</v>
      </c>
      <c r="I39" s="56" t="e">
        <f t="shared" si="2"/>
        <v>#DIV/0!</v>
      </c>
    </row>
    <row r="40" spans="1:9" ht="18" customHeight="1">
      <c r="A40" s="123"/>
      <c r="B40" s="123"/>
      <c r="C40" s="29" t="s">
        <v>17</v>
      </c>
      <c r="D40" s="29"/>
      <c r="E40" s="29"/>
      <c r="F40" s="55">
        <f>SUM(F23,F27,F34)</f>
        <v>925179</v>
      </c>
      <c r="G40" s="56">
        <f>F40/$F$40*100</f>
        <v>100</v>
      </c>
      <c r="H40" s="55">
        <f>SUM(H23,H27,H34)</f>
        <v>923791</v>
      </c>
      <c r="I40" s="56">
        <f t="shared" si="2"/>
        <v>0.15025043543399619</v>
      </c>
    </row>
    <row r="41" spans="1:9" ht="18" customHeight="1">
      <c r="A41" s="25" t="s">
        <v>18</v>
      </c>
      <c r="B41" s="25"/>
    </row>
    <row r="42" spans="1:9" ht="18" customHeight="1">
      <c r="A42" s="26" t="s">
        <v>19</v>
      </c>
      <c r="B42" s="25"/>
    </row>
  </sheetData>
  <mergeCells count="5">
    <mergeCell ref="A1:D1"/>
    <mergeCell ref="A9:A40"/>
    <mergeCell ref="B9:B22"/>
    <mergeCell ref="B23:B40"/>
    <mergeCell ref="G6:I6"/>
  </mergeCells>
  <phoneticPr fontId="7"/>
  <printOptions horizontalCentered="1" verticalCentered="1" gridLinesSet="0"/>
  <pageMargins left="0" right="0" top="0.43307086614173229" bottom="0.19685039370078741" header="0.19685039370078741" footer="0.31496062992125984"/>
  <pageSetup paperSize="9" scale="97" orientation="portrait" useFirstPageNumber="1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G46" sqref="G46"/>
      <selection pane="topRight" activeCell="G46" sqref="G46"/>
      <selection pane="bottomLeft" activeCell="G46" sqref="G46"/>
      <selection pane="bottomRight" activeCell="G34" sqref="G34"/>
    </sheetView>
  </sheetViews>
  <sheetFormatPr defaultColWidth="9" defaultRowHeight="13"/>
  <cols>
    <col min="1" max="1" width="3.6328125" style="1" customWidth="1"/>
    <col min="2" max="3" width="1.6328125" style="1" customWidth="1"/>
    <col min="4" max="4" width="22.6328125" style="1" customWidth="1"/>
    <col min="5" max="5" width="10.6328125" style="1" customWidth="1"/>
    <col min="6" max="21" width="13.6328125" style="1" customWidth="1"/>
    <col min="22" max="25" width="12" style="1" customWidth="1"/>
    <col min="26" max="16384" width="9" style="1"/>
  </cols>
  <sheetData>
    <row r="1" spans="1:25" ht="34" customHeight="1">
      <c r="A1" s="16" t="s">
        <v>0</v>
      </c>
      <c r="B1" s="12"/>
      <c r="C1" s="12"/>
      <c r="D1" s="20" t="s">
        <v>271</v>
      </c>
      <c r="E1" s="13"/>
      <c r="F1" s="13"/>
      <c r="G1" s="13"/>
    </row>
    <row r="2" spans="1:25" ht="15" customHeight="1"/>
    <row r="3" spans="1:25" ht="15" customHeight="1">
      <c r="A3" s="14" t="s">
        <v>42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6" customHeight="1">
      <c r="A5" s="11" t="s">
        <v>232</v>
      </c>
      <c r="B5" s="11"/>
      <c r="C5" s="11"/>
      <c r="D5" s="11"/>
      <c r="K5" s="15"/>
      <c r="O5" s="15"/>
      <c r="Q5" s="15"/>
      <c r="S5" s="15"/>
      <c r="U5" s="15" t="s">
        <v>43</v>
      </c>
    </row>
    <row r="6" spans="1:25" ht="16" customHeight="1">
      <c r="A6" s="131" t="s">
        <v>44</v>
      </c>
      <c r="B6" s="130"/>
      <c r="C6" s="130"/>
      <c r="D6" s="130"/>
      <c r="E6" s="130"/>
      <c r="F6" s="137" t="s">
        <v>250</v>
      </c>
      <c r="G6" s="137"/>
      <c r="H6" s="137" t="s">
        <v>251</v>
      </c>
      <c r="I6" s="137"/>
      <c r="J6" s="137" t="s">
        <v>252</v>
      </c>
      <c r="K6" s="137"/>
      <c r="L6" s="137" t="s">
        <v>253</v>
      </c>
      <c r="M6" s="137"/>
      <c r="N6" s="137" t="s">
        <v>254</v>
      </c>
      <c r="O6" s="137"/>
      <c r="P6" s="137" t="s">
        <v>255</v>
      </c>
      <c r="Q6" s="137"/>
      <c r="R6" s="137" t="s">
        <v>263</v>
      </c>
      <c r="S6" s="137"/>
      <c r="T6" s="137" t="s">
        <v>264</v>
      </c>
      <c r="U6" s="137"/>
    </row>
    <row r="7" spans="1:25" ht="16" customHeight="1">
      <c r="A7" s="130"/>
      <c r="B7" s="130"/>
      <c r="C7" s="130"/>
      <c r="D7" s="130"/>
      <c r="E7" s="130"/>
      <c r="F7" s="52" t="s">
        <v>233</v>
      </c>
      <c r="G7" s="52" t="s">
        <v>241</v>
      </c>
      <c r="H7" s="52" t="s">
        <v>233</v>
      </c>
      <c r="I7" s="52" t="s">
        <v>241</v>
      </c>
      <c r="J7" s="52" t="s">
        <v>233</v>
      </c>
      <c r="K7" s="52" t="s">
        <v>241</v>
      </c>
      <c r="L7" s="52" t="s">
        <v>233</v>
      </c>
      <c r="M7" s="52" t="s">
        <v>241</v>
      </c>
      <c r="N7" s="52" t="s">
        <v>233</v>
      </c>
      <c r="O7" s="52" t="s">
        <v>241</v>
      </c>
      <c r="P7" s="52" t="s">
        <v>233</v>
      </c>
      <c r="Q7" s="52" t="s">
        <v>241</v>
      </c>
      <c r="R7" s="52" t="s">
        <v>233</v>
      </c>
      <c r="S7" s="52" t="s">
        <v>241</v>
      </c>
      <c r="T7" s="52" t="s">
        <v>233</v>
      </c>
      <c r="U7" s="52" t="s">
        <v>241</v>
      </c>
    </row>
    <row r="8" spans="1:25" ht="16" customHeight="1">
      <c r="A8" s="128" t="s">
        <v>83</v>
      </c>
      <c r="B8" s="60" t="s">
        <v>45</v>
      </c>
      <c r="C8" s="54"/>
      <c r="D8" s="54"/>
      <c r="E8" s="64" t="s">
        <v>36</v>
      </c>
      <c r="F8" s="112">
        <v>10735</v>
      </c>
      <c r="G8" s="103">
        <v>10548</v>
      </c>
      <c r="H8" s="112">
        <v>24120</v>
      </c>
      <c r="I8" s="103">
        <v>22464</v>
      </c>
      <c r="J8" s="112">
        <v>34892</v>
      </c>
      <c r="K8" s="103">
        <v>34176</v>
      </c>
      <c r="L8" s="112">
        <v>1646</v>
      </c>
      <c r="M8" s="103">
        <v>1630</v>
      </c>
      <c r="N8" s="112">
        <v>33080</v>
      </c>
      <c r="O8" s="103">
        <v>33281</v>
      </c>
      <c r="P8" s="112">
        <v>6289</v>
      </c>
      <c r="Q8" s="103">
        <v>6439</v>
      </c>
      <c r="R8" s="112">
        <v>7868</v>
      </c>
      <c r="S8" s="103">
        <v>12136</v>
      </c>
      <c r="T8" s="112">
        <v>9871</v>
      </c>
      <c r="U8" s="103">
        <v>12922</v>
      </c>
      <c r="V8" s="17"/>
      <c r="W8" s="17"/>
      <c r="X8" s="17"/>
      <c r="Y8" s="17"/>
    </row>
    <row r="9" spans="1:25" ht="16" customHeight="1">
      <c r="A9" s="128"/>
      <c r="B9" s="62"/>
      <c r="C9" s="54" t="s">
        <v>46</v>
      </c>
      <c r="D9" s="54"/>
      <c r="E9" s="64" t="s">
        <v>37</v>
      </c>
      <c r="F9" s="112">
        <v>10735</v>
      </c>
      <c r="G9" s="103">
        <v>10548</v>
      </c>
      <c r="H9" s="112">
        <v>24120</v>
      </c>
      <c r="I9" s="103">
        <v>22464</v>
      </c>
      <c r="J9" s="112">
        <v>34611</v>
      </c>
      <c r="K9" s="103">
        <v>34172</v>
      </c>
      <c r="L9" s="112">
        <v>1646</v>
      </c>
      <c r="M9" s="103">
        <v>1630</v>
      </c>
      <c r="N9" s="112">
        <v>33080</v>
      </c>
      <c r="O9" s="103">
        <v>33281</v>
      </c>
      <c r="P9" s="112">
        <f>P8-P10</f>
        <v>6189</v>
      </c>
      <c r="Q9" s="103">
        <v>6439</v>
      </c>
      <c r="R9" s="112">
        <v>6646</v>
      </c>
      <c r="S9" s="103">
        <v>12135</v>
      </c>
      <c r="T9" s="112">
        <v>9870</v>
      </c>
      <c r="U9" s="103">
        <v>12921</v>
      </c>
      <c r="V9" s="17"/>
      <c r="W9" s="17"/>
      <c r="X9" s="17"/>
      <c r="Y9" s="17"/>
    </row>
    <row r="10" spans="1:25" ht="16" customHeight="1">
      <c r="A10" s="128"/>
      <c r="B10" s="61"/>
      <c r="C10" s="54" t="s">
        <v>47</v>
      </c>
      <c r="D10" s="54"/>
      <c r="E10" s="64" t="s">
        <v>38</v>
      </c>
      <c r="F10" s="112">
        <v>0</v>
      </c>
      <c r="G10" s="103">
        <v>0</v>
      </c>
      <c r="H10" s="112">
        <v>0</v>
      </c>
      <c r="I10" s="103">
        <v>0</v>
      </c>
      <c r="J10" s="112">
        <v>281</v>
      </c>
      <c r="K10" s="103">
        <v>4</v>
      </c>
      <c r="L10" s="112">
        <v>0</v>
      </c>
      <c r="M10" s="103">
        <v>0</v>
      </c>
      <c r="N10" s="112">
        <v>0</v>
      </c>
      <c r="O10" s="103">
        <v>0</v>
      </c>
      <c r="P10" s="112">
        <v>100</v>
      </c>
      <c r="Q10" s="103">
        <v>0.14499999999999999</v>
      </c>
      <c r="R10" s="112">
        <v>1222</v>
      </c>
      <c r="S10" s="103">
        <v>1</v>
      </c>
      <c r="T10" s="112">
        <v>1</v>
      </c>
      <c r="U10" s="103">
        <v>1</v>
      </c>
      <c r="V10" s="17"/>
      <c r="W10" s="17"/>
      <c r="X10" s="17"/>
      <c r="Y10" s="17"/>
    </row>
    <row r="11" spans="1:25" ht="16" customHeight="1">
      <c r="A11" s="128"/>
      <c r="B11" s="60" t="s">
        <v>48</v>
      </c>
      <c r="C11" s="54"/>
      <c r="D11" s="54"/>
      <c r="E11" s="64" t="s">
        <v>39</v>
      </c>
      <c r="F11" s="112">
        <v>11678</v>
      </c>
      <c r="G11" s="103">
        <v>11450</v>
      </c>
      <c r="H11" s="112">
        <v>29512</v>
      </c>
      <c r="I11" s="103">
        <v>26662</v>
      </c>
      <c r="J11" s="112">
        <v>33017</v>
      </c>
      <c r="K11" s="103">
        <v>31583</v>
      </c>
      <c r="L11" s="112">
        <v>1745</v>
      </c>
      <c r="M11" s="103">
        <v>1589</v>
      </c>
      <c r="N11" s="112">
        <f>34157-1</f>
        <v>34156</v>
      </c>
      <c r="O11" s="103">
        <v>33323</v>
      </c>
      <c r="P11" s="112">
        <v>4108</v>
      </c>
      <c r="Q11" s="103">
        <v>4291</v>
      </c>
      <c r="R11" s="112">
        <v>4345</v>
      </c>
      <c r="S11" s="103">
        <v>8739</v>
      </c>
      <c r="T11" s="112">
        <v>9630</v>
      </c>
      <c r="U11" s="103">
        <v>11467</v>
      </c>
      <c r="V11" s="17"/>
      <c r="W11" s="17"/>
      <c r="X11" s="17"/>
      <c r="Y11" s="17"/>
    </row>
    <row r="12" spans="1:25" ht="16" customHeight="1">
      <c r="A12" s="128"/>
      <c r="B12" s="62"/>
      <c r="C12" s="54" t="s">
        <v>49</v>
      </c>
      <c r="D12" s="54"/>
      <c r="E12" s="64" t="s">
        <v>40</v>
      </c>
      <c r="F12" s="112">
        <v>11678</v>
      </c>
      <c r="G12" s="103">
        <v>11450</v>
      </c>
      <c r="H12" s="112">
        <v>29512</v>
      </c>
      <c r="I12" s="103">
        <v>26662</v>
      </c>
      <c r="J12" s="112">
        <v>33004</v>
      </c>
      <c r="K12" s="103">
        <v>31570</v>
      </c>
      <c r="L12" s="112">
        <v>1745</v>
      </c>
      <c r="M12" s="103">
        <v>1589</v>
      </c>
      <c r="N12" s="112">
        <f>34137-1</f>
        <v>34136</v>
      </c>
      <c r="O12" s="103">
        <v>33297</v>
      </c>
      <c r="P12" s="112">
        <f>P11-P13</f>
        <v>3753</v>
      </c>
      <c r="Q12" s="103">
        <v>3871</v>
      </c>
      <c r="R12" s="112">
        <v>4344</v>
      </c>
      <c r="S12" s="103">
        <v>8738</v>
      </c>
      <c r="T12" s="112">
        <v>9629</v>
      </c>
      <c r="U12" s="103">
        <v>11466</v>
      </c>
      <c r="V12" s="17"/>
      <c r="W12" s="17"/>
      <c r="X12" s="17"/>
      <c r="Y12" s="17"/>
    </row>
    <row r="13" spans="1:25" ht="16" customHeight="1">
      <c r="A13" s="128"/>
      <c r="B13" s="61"/>
      <c r="C13" s="54" t="s">
        <v>50</v>
      </c>
      <c r="D13" s="54"/>
      <c r="E13" s="64" t="s">
        <v>41</v>
      </c>
      <c r="F13" s="112">
        <v>0</v>
      </c>
      <c r="G13" s="103">
        <v>0</v>
      </c>
      <c r="H13" s="112">
        <v>0</v>
      </c>
      <c r="I13" s="103">
        <v>0</v>
      </c>
      <c r="J13" s="112">
        <v>13</v>
      </c>
      <c r="K13" s="103">
        <v>13</v>
      </c>
      <c r="L13" s="112">
        <v>0</v>
      </c>
      <c r="M13" s="103">
        <v>0</v>
      </c>
      <c r="N13" s="112">
        <v>20</v>
      </c>
      <c r="O13" s="103">
        <v>26</v>
      </c>
      <c r="P13" s="112">
        <v>355</v>
      </c>
      <c r="Q13" s="103">
        <v>420</v>
      </c>
      <c r="R13" s="112">
        <v>1</v>
      </c>
      <c r="S13" s="103">
        <v>1</v>
      </c>
      <c r="T13" s="112">
        <v>1</v>
      </c>
      <c r="U13" s="103">
        <v>1</v>
      </c>
      <c r="V13" s="17"/>
      <c r="W13" s="17"/>
      <c r="X13" s="17"/>
      <c r="Y13" s="17"/>
    </row>
    <row r="14" spans="1:25" ht="16" customHeight="1">
      <c r="A14" s="128"/>
      <c r="B14" s="54" t="s">
        <v>51</v>
      </c>
      <c r="C14" s="54"/>
      <c r="D14" s="54"/>
      <c r="E14" s="64" t="s">
        <v>87</v>
      </c>
      <c r="F14" s="95">
        <f t="shared" ref="F14:F15" si="0">F9-F12</f>
        <v>-943</v>
      </c>
      <c r="G14" s="103">
        <f t="shared" ref="G14:P15" si="1">G9-G12</f>
        <v>-902</v>
      </c>
      <c r="H14" s="95">
        <f t="shared" si="1"/>
        <v>-5392</v>
      </c>
      <c r="I14" s="103">
        <f t="shared" si="1"/>
        <v>-4198</v>
      </c>
      <c r="J14" s="95">
        <f>J9-J12</f>
        <v>1607</v>
      </c>
      <c r="K14" s="103">
        <f t="shared" si="1"/>
        <v>2602</v>
      </c>
      <c r="L14" s="95">
        <f t="shared" si="1"/>
        <v>-99</v>
      </c>
      <c r="M14" s="103">
        <f t="shared" si="1"/>
        <v>41</v>
      </c>
      <c r="N14" s="95">
        <f t="shared" si="1"/>
        <v>-1056</v>
      </c>
      <c r="O14" s="103">
        <f t="shared" si="1"/>
        <v>-16</v>
      </c>
      <c r="P14" s="95">
        <f t="shared" si="1"/>
        <v>2436</v>
      </c>
      <c r="Q14" s="103">
        <f t="shared" ref="Q14:U15" si="2">Q9-Q12</f>
        <v>2568</v>
      </c>
      <c r="R14" s="95">
        <f t="shared" si="2"/>
        <v>2302</v>
      </c>
      <c r="S14" s="103">
        <f t="shared" si="2"/>
        <v>3397</v>
      </c>
      <c r="T14" s="95">
        <f t="shared" si="2"/>
        <v>241</v>
      </c>
      <c r="U14" s="103">
        <f t="shared" si="2"/>
        <v>1455</v>
      </c>
      <c r="V14" s="17"/>
      <c r="W14" s="17"/>
      <c r="X14" s="17"/>
      <c r="Y14" s="17"/>
    </row>
    <row r="15" spans="1:25" ht="16" customHeight="1">
      <c r="A15" s="128"/>
      <c r="B15" s="54" t="s">
        <v>52</v>
      </c>
      <c r="C15" s="54"/>
      <c r="D15" s="54"/>
      <c r="E15" s="64" t="s">
        <v>88</v>
      </c>
      <c r="F15" s="95">
        <f t="shared" si="0"/>
        <v>0</v>
      </c>
      <c r="G15" s="103">
        <f t="shared" si="1"/>
        <v>0</v>
      </c>
      <c r="H15" s="95">
        <f t="shared" si="1"/>
        <v>0</v>
      </c>
      <c r="I15" s="103">
        <f t="shared" si="1"/>
        <v>0</v>
      </c>
      <c r="J15" s="95">
        <f t="shared" si="1"/>
        <v>268</v>
      </c>
      <c r="K15" s="103">
        <f t="shared" si="1"/>
        <v>-9</v>
      </c>
      <c r="L15" s="95">
        <f t="shared" si="1"/>
        <v>0</v>
      </c>
      <c r="M15" s="103">
        <f t="shared" si="1"/>
        <v>0</v>
      </c>
      <c r="N15" s="95">
        <f t="shared" si="1"/>
        <v>-20</v>
      </c>
      <c r="O15" s="103">
        <f t="shared" si="1"/>
        <v>-26</v>
      </c>
      <c r="P15" s="95">
        <f t="shared" si="1"/>
        <v>-255</v>
      </c>
      <c r="Q15" s="103">
        <f t="shared" si="2"/>
        <v>-419.85500000000002</v>
      </c>
      <c r="R15" s="95">
        <f t="shared" si="2"/>
        <v>1221</v>
      </c>
      <c r="S15" s="103">
        <f t="shared" si="2"/>
        <v>0</v>
      </c>
      <c r="T15" s="95">
        <f t="shared" si="2"/>
        <v>0</v>
      </c>
      <c r="U15" s="103">
        <f t="shared" si="2"/>
        <v>0</v>
      </c>
      <c r="V15" s="17"/>
      <c r="W15" s="17"/>
      <c r="X15" s="17"/>
      <c r="Y15" s="17"/>
    </row>
    <row r="16" spans="1:25" ht="16" customHeight="1">
      <c r="A16" s="128"/>
      <c r="B16" s="54" t="s">
        <v>53</v>
      </c>
      <c r="C16" s="54"/>
      <c r="D16" s="54"/>
      <c r="E16" s="64" t="s">
        <v>89</v>
      </c>
      <c r="F16" s="95">
        <f t="shared" ref="F16" si="3">F8-F11</f>
        <v>-943</v>
      </c>
      <c r="G16" s="103">
        <f t="shared" ref="G16:P16" si="4">G8-G11</f>
        <v>-902</v>
      </c>
      <c r="H16" s="95">
        <f t="shared" si="4"/>
        <v>-5392</v>
      </c>
      <c r="I16" s="103">
        <f t="shared" si="4"/>
        <v>-4198</v>
      </c>
      <c r="J16" s="95">
        <f t="shared" si="4"/>
        <v>1875</v>
      </c>
      <c r="K16" s="103">
        <f t="shared" si="4"/>
        <v>2593</v>
      </c>
      <c r="L16" s="95">
        <f t="shared" si="4"/>
        <v>-99</v>
      </c>
      <c r="M16" s="103">
        <f t="shared" si="4"/>
        <v>41</v>
      </c>
      <c r="N16" s="95">
        <f t="shared" si="4"/>
        <v>-1076</v>
      </c>
      <c r="O16" s="103">
        <f t="shared" si="4"/>
        <v>-42</v>
      </c>
      <c r="P16" s="95">
        <f t="shared" si="4"/>
        <v>2181</v>
      </c>
      <c r="Q16" s="103">
        <f t="shared" ref="Q16:U16" si="5">Q8-Q11</f>
        <v>2148</v>
      </c>
      <c r="R16" s="95">
        <f t="shared" si="5"/>
        <v>3523</v>
      </c>
      <c r="S16" s="103">
        <f t="shared" si="5"/>
        <v>3397</v>
      </c>
      <c r="T16" s="95">
        <f t="shared" si="5"/>
        <v>241</v>
      </c>
      <c r="U16" s="103">
        <f t="shared" si="5"/>
        <v>1455</v>
      </c>
      <c r="V16" s="17"/>
      <c r="W16" s="17"/>
      <c r="X16" s="17"/>
      <c r="Y16" s="17"/>
    </row>
    <row r="17" spans="1:25" ht="16" customHeight="1">
      <c r="A17" s="128"/>
      <c r="B17" s="54" t="s">
        <v>54</v>
      </c>
      <c r="C17" s="54"/>
      <c r="D17" s="54"/>
      <c r="E17" s="52"/>
      <c r="F17" s="112">
        <v>5224</v>
      </c>
      <c r="G17" s="103">
        <v>3369</v>
      </c>
      <c r="H17" s="112">
        <v>91250</v>
      </c>
      <c r="I17" s="103">
        <v>85697</v>
      </c>
      <c r="J17" s="112">
        <v>0</v>
      </c>
      <c r="K17" s="103">
        <v>0</v>
      </c>
      <c r="L17" s="112">
        <v>0</v>
      </c>
      <c r="M17" s="103">
        <v>0</v>
      </c>
      <c r="N17" s="112">
        <v>0</v>
      </c>
      <c r="O17" s="103">
        <v>0</v>
      </c>
      <c r="P17" s="116">
        <v>0</v>
      </c>
      <c r="Q17" s="103">
        <v>0</v>
      </c>
      <c r="R17" s="116">
        <v>0</v>
      </c>
      <c r="S17" s="103">
        <v>0</v>
      </c>
      <c r="T17" s="112">
        <v>0</v>
      </c>
      <c r="U17" s="103">
        <v>0</v>
      </c>
      <c r="V17" s="17"/>
      <c r="W17" s="17"/>
      <c r="X17" s="17"/>
      <c r="Y17" s="17"/>
    </row>
    <row r="18" spans="1:25" ht="16" customHeight="1">
      <c r="A18" s="128"/>
      <c r="B18" s="54" t="s">
        <v>55</v>
      </c>
      <c r="C18" s="54"/>
      <c r="D18" s="54"/>
      <c r="E18" s="52"/>
      <c r="F18" s="99">
        <v>0</v>
      </c>
      <c r="G18" s="102">
        <v>0</v>
      </c>
      <c r="H18" s="99">
        <v>0</v>
      </c>
      <c r="I18" s="102">
        <v>0</v>
      </c>
      <c r="J18" s="99">
        <v>0</v>
      </c>
      <c r="K18" s="102">
        <v>0</v>
      </c>
      <c r="L18" s="99">
        <v>0</v>
      </c>
      <c r="M18" s="102">
        <v>0</v>
      </c>
      <c r="N18" s="99">
        <v>0</v>
      </c>
      <c r="O18" s="102">
        <v>0</v>
      </c>
      <c r="P18" s="99">
        <v>0</v>
      </c>
      <c r="Q18" s="102">
        <v>0</v>
      </c>
      <c r="R18" s="99">
        <v>0</v>
      </c>
      <c r="S18" s="102">
        <v>0</v>
      </c>
      <c r="T18" s="99">
        <v>0</v>
      </c>
      <c r="U18" s="102">
        <v>0</v>
      </c>
      <c r="V18" s="17"/>
      <c r="W18" s="17"/>
      <c r="X18" s="17"/>
      <c r="Y18" s="17"/>
    </row>
    <row r="19" spans="1:25" ht="16" customHeight="1">
      <c r="A19" s="128" t="s">
        <v>84</v>
      </c>
      <c r="B19" s="60" t="s">
        <v>56</v>
      </c>
      <c r="C19" s="54"/>
      <c r="D19" s="54"/>
      <c r="E19" s="64"/>
      <c r="F19" s="112">
        <v>1591</v>
      </c>
      <c r="G19" s="103">
        <v>907</v>
      </c>
      <c r="H19" s="112">
        <v>23298</v>
      </c>
      <c r="I19" s="103">
        <v>25542</v>
      </c>
      <c r="J19" s="112">
        <v>5080</v>
      </c>
      <c r="K19" s="103">
        <v>3967</v>
      </c>
      <c r="L19" s="112">
        <v>132</v>
      </c>
      <c r="M19" s="103">
        <v>195</v>
      </c>
      <c r="N19" s="112">
        <v>20626</v>
      </c>
      <c r="O19" s="103">
        <v>15933</v>
      </c>
      <c r="P19" s="116">
        <v>18</v>
      </c>
      <c r="Q19" s="103">
        <v>40</v>
      </c>
      <c r="R19" s="112">
        <v>11545</v>
      </c>
      <c r="S19" s="103">
        <v>12998</v>
      </c>
      <c r="T19" s="112">
        <v>2216</v>
      </c>
      <c r="U19" s="103">
        <v>2663</v>
      </c>
      <c r="V19" s="17"/>
      <c r="W19" s="17"/>
      <c r="X19" s="17"/>
      <c r="Y19" s="17"/>
    </row>
    <row r="20" spans="1:25" ht="16" customHeight="1">
      <c r="A20" s="128"/>
      <c r="B20" s="61"/>
      <c r="C20" s="54" t="s">
        <v>57</v>
      </c>
      <c r="D20" s="54"/>
      <c r="E20" s="64"/>
      <c r="F20" s="112">
        <v>1058</v>
      </c>
      <c r="G20" s="103">
        <v>710</v>
      </c>
      <c r="H20" s="112">
        <v>15018</v>
      </c>
      <c r="I20" s="103">
        <v>17247</v>
      </c>
      <c r="J20" s="112">
        <v>0</v>
      </c>
      <c r="K20" s="103">
        <v>0</v>
      </c>
      <c r="L20" s="112">
        <v>120</v>
      </c>
      <c r="M20" s="103">
        <v>190</v>
      </c>
      <c r="N20" s="112">
        <v>11198</v>
      </c>
      <c r="O20" s="103">
        <v>10457</v>
      </c>
      <c r="P20" s="116">
        <v>0</v>
      </c>
      <c r="Q20" s="103">
        <v>0</v>
      </c>
      <c r="R20" s="112">
        <v>57</v>
      </c>
      <c r="S20" s="103">
        <v>0</v>
      </c>
      <c r="T20" s="112">
        <v>0</v>
      </c>
      <c r="U20" s="103">
        <v>0</v>
      </c>
      <c r="V20" s="17"/>
      <c r="W20" s="17"/>
      <c r="X20" s="17"/>
      <c r="Y20" s="17"/>
    </row>
    <row r="21" spans="1:25" ht="16" customHeight="1">
      <c r="A21" s="128"/>
      <c r="B21" s="54" t="s">
        <v>58</v>
      </c>
      <c r="C21" s="54"/>
      <c r="D21" s="54"/>
      <c r="E21" s="64" t="s">
        <v>90</v>
      </c>
      <c r="F21" s="112">
        <v>1591</v>
      </c>
      <c r="G21" s="103">
        <v>907</v>
      </c>
      <c r="H21" s="112">
        <v>23298</v>
      </c>
      <c r="I21" s="103">
        <v>25542</v>
      </c>
      <c r="J21" s="112">
        <v>5080</v>
      </c>
      <c r="K21" s="103">
        <v>3967</v>
      </c>
      <c r="L21" s="112">
        <v>132</v>
      </c>
      <c r="M21" s="103">
        <v>195</v>
      </c>
      <c r="N21" s="112">
        <v>20626</v>
      </c>
      <c r="O21" s="103">
        <v>15933</v>
      </c>
      <c r="P21" s="116">
        <v>18</v>
      </c>
      <c r="Q21" s="103">
        <v>40</v>
      </c>
      <c r="R21" s="112">
        <v>11545</v>
      </c>
      <c r="S21" s="103">
        <v>12998</v>
      </c>
      <c r="T21" s="112">
        <v>2216</v>
      </c>
      <c r="U21" s="103">
        <v>2663</v>
      </c>
      <c r="V21" s="17"/>
      <c r="W21" s="17"/>
      <c r="X21" s="17"/>
      <c r="Y21" s="17"/>
    </row>
    <row r="22" spans="1:25" ht="16" customHeight="1">
      <c r="A22" s="128"/>
      <c r="B22" s="60" t="s">
        <v>59</v>
      </c>
      <c r="C22" s="54"/>
      <c r="D22" s="54"/>
      <c r="E22" s="64" t="s">
        <v>91</v>
      </c>
      <c r="F22" s="112">
        <v>1743</v>
      </c>
      <c r="G22" s="103">
        <v>1281</v>
      </c>
      <c r="H22" s="112">
        <v>33690</v>
      </c>
      <c r="I22" s="103">
        <v>34800</v>
      </c>
      <c r="J22" s="112">
        <v>22887</v>
      </c>
      <c r="K22" s="103">
        <v>21148</v>
      </c>
      <c r="L22" s="112">
        <v>854</v>
      </c>
      <c r="M22" s="103">
        <v>809</v>
      </c>
      <c r="N22" s="112">
        <f>34563-1</f>
        <v>34562</v>
      </c>
      <c r="O22" s="103">
        <v>29510</v>
      </c>
      <c r="P22" s="116">
        <v>3773</v>
      </c>
      <c r="Q22" s="103">
        <v>3002</v>
      </c>
      <c r="R22" s="112">
        <v>38240</v>
      </c>
      <c r="S22" s="103">
        <v>47675</v>
      </c>
      <c r="T22" s="112">
        <v>3118</v>
      </c>
      <c r="U22" s="103">
        <v>12097</v>
      </c>
      <c r="V22" s="17"/>
      <c r="W22" s="17"/>
      <c r="X22" s="17"/>
      <c r="Y22" s="17"/>
    </row>
    <row r="23" spans="1:25" ht="16" customHeight="1">
      <c r="A23" s="128"/>
      <c r="B23" s="61" t="s">
        <v>60</v>
      </c>
      <c r="C23" s="54" t="s">
        <v>61</v>
      </c>
      <c r="D23" s="54"/>
      <c r="E23" s="64"/>
      <c r="F23" s="112">
        <v>392</v>
      </c>
      <c r="G23" s="103">
        <v>340</v>
      </c>
      <c r="H23" s="112">
        <v>12972</v>
      </c>
      <c r="I23" s="103">
        <v>11950</v>
      </c>
      <c r="J23" s="112">
        <v>1773</v>
      </c>
      <c r="K23" s="103">
        <v>1791</v>
      </c>
      <c r="L23" s="112">
        <v>221</v>
      </c>
      <c r="M23" s="103">
        <v>217</v>
      </c>
      <c r="N23" s="112">
        <v>9907</v>
      </c>
      <c r="O23" s="103">
        <v>6782</v>
      </c>
      <c r="P23" s="116">
        <v>2257</v>
      </c>
      <c r="Q23" s="103">
        <v>1391</v>
      </c>
      <c r="R23" s="112">
        <v>17895</v>
      </c>
      <c r="S23" s="103">
        <v>20703</v>
      </c>
      <c r="T23" s="112">
        <v>650</v>
      </c>
      <c r="U23" s="103">
        <v>6210</v>
      </c>
      <c r="V23" s="17"/>
      <c r="W23" s="17"/>
      <c r="X23" s="17"/>
      <c r="Y23" s="17"/>
    </row>
    <row r="24" spans="1:25" ht="16" customHeight="1">
      <c r="A24" s="128"/>
      <c r="B24" s="54" t="s">
        <v>92</v>
      </c>
      <c r="C24" s="54"/>
      <c r="D24" s="54"/>
      <c r="E24" s="64" t="s">
        <v>93</v>
      </c>
      <c r="F24" s="95">
        <f t="shared" ref="F24" si="6">F21-F22</f>
        <v>-152</v>
      </c>
      <c r="G24" s="103">
        <f t="shared" ref="G24:P24" si="7">G21-G22</f>
        <v>-374</v>
      </c>
      <c r="H24" s="95">
        <f t="shared" si="7"/>
        <v>-10392</v>
      </c>
      <c r="I24" s="103">
        <f t="shared" si="7"/>
        <v>-9258</v>
      </c>
      <c r="J24" s="95">
        <f t="shared" si="7"/>
        <v>-17807</v>
      </c>
      <c r="K24" s="103">
        <f t="shared" si="7"/>
        <v>-17181</v>
      </c>
      <c r="L24" s="95">
        <f t="shared" si="7"/>
        <v>-722</v>
      </c>
      <c r="M24" s="103">
        <f t="shared" si="7"/>
        <v>-614</v>
      </c>
      <c r="N24" s="95">
        <f t="shared" si="7"/>
        <v>-13936</v>
      </c>
      <c r="O24" s="103">
        <f t="shared" si="7"/>
        <v>-13577</v>
      </c>
      <c r="P24" s="117">
        <f t="shared" si="7"/>
        <v>-3755</v>
      </c>
      <c r="Q24" s="103">
        <f t="shared" ref="Q24:U24" si="8">Q21-Q22</f>
        <v>-2962</v>
      </c>
      <c r="R24" s="95">
        <f t="shared" si="8"/>
        <v>-26695</v>
      </c>
      <c r="S24" s="103">
        <f t="shared" si="8"/>
        <v>-34677</v>
      </c>
      <c r="T24" s="95">
        <f t="shared" si="8"/>
        <v>-902</v>
      </c>
      <c r="U24" s="103">
        <f t="shared" si="8"/>
        <v>-9434</v>
      </c>
      <c r="V24" s="17"/>
      <c r="W24" s="17"/>
      <c r="X24" s="17"/>
      <c r="Y24" s="17"/>
    </row>
    <row r="25" spans="1:25" ht="16" customHeight="1">
      <c r="A25" s="128"/>
      <c r="B25" s="60" t="s">
        <v>62</v>
      </c>
      <c r="C25" s="60"/>
      <c r="D25" s="60"/>
      <c r="E25" s="132" t="s">
        <v>94</v>
      </c>
      <c r="F25" s="134">
        <v>152</v>
      </c>
      <c r="G25" s="126">
        <v>374</v>
      </c>
      <c r="H25" s="134">
        <v>10392</v>
      </c>
      <c r="I25" s="126">
        <v>9258</v>
      </c>
      <c r="J25" s="134">
        <v>17807</v>
      </c>
      <c r="K25" s="126">
        <v>17181</v>
      </c>
      <c r="L25" s="134">
        <v>722</v>
      </c>
      <c r="M25" s="126">
        <v>614</v>
      </c>
      <c r="N25" s="134">
        <v>13936</v>
      </c>
      <c r="O25" s="126">
        <v>13577</v>
      </c>
      <c r="P25" s="140">
        <v>3755</v>
      </c>
      <c r="Q25" s="126">
        <v>2962</v>
      </c>
      <c r="R25" s="140">
        <v>26695</v>
      </c>
      <c r="S25" s="126">
        <v>34677</v>
      </c>
      <c r="T25" s="134">
        <v>902</v>
      </c>
      <c r="U25" s="126">
        <v>9434</v>
      </c>
      <c r="V25" s="17"/>
      <c r="W25" s="17"/>
      <c r="X25" s="17"/>
      <c r="Y25" s="17"/>
    </row>
    <row r="26" spans="1:25" ht="16" customHeight="1">
      <c r="A26" s="128"/>
      <c r="B26" s="80" t="s">
        <v>63</v>
      </c>
      <c r="C26" s="80"/>
      <c r="D26" s="80"/>
      <c r="E26" s="133"/>
      <c r="F26" s="135"/>
      <c r="G26" s="127"/>
      <c r="H26" s="135"/>
      <c r="I26" s="127"/>
      <c r="J26" s="135"/>
      <c r="K26" s="127"/>
      <c r="L26" s="135"/>
      <c r="M26" s="127"/>
      <c r="N26" s="135"/>
      <c r="O26" s="127"/>
      <c r="P26" s="141"/>
      <c r="Q26" s="127"/>
      <c r="R26" s="141"/>
      <c r="S26" s="127"/>
      <c r="T26" s="135"/>
      <c r="U26" s="127"/>
      <c r="V26" s="17"/>
      <c r="W26" s="17"/>
      <c r="X26" s="17"/>
      <c r="Y26" s="17"/>
    </row>
    <row r="27" spans="1:25" ht="16" customHeight="1">
      <c r="A27" s="128"/>
      <c r="B27" s="54" t="s">
        <v>95</v>
      </c>
      <c r="C27" s="54"/>
      <c r="D27" s="54"/>
      <c r="E27" s="64" t="s">
        <v>96</v>
      </c>
      <c r="F27" s="95">
        <f t="shared" ref="F27" si="9">F24+F25</f>
        <v>0</v>
      </c>
      <c r="G27" s="103">
        <f t="shared" ref="G27:P27" si="10">G24+G25</f>
        <v>0</v>
      </c>
      <c r="H27" s="95">
        <f t="shared" si="10"/>
        <v>0</v>
      </c>
      <c r="I27" s="103">
        <f t="shared" si="10"/>
        <v>0</v>
      </c>
      <c r="J27" s="95">
        <f t="shared" si="10"/>
        <v>0</v>
      </c>
      <c r="K27" s="103">
        <f t="shared" si="10"/>
        <v>0</v>
      </c>
      <c r="L27" s="95">
        <f t="shared" si="10"/>
        <v>0</v>
      </c>
      <c r="M27" s="103">
        <f t="shared" si="10"/>
        <v>0</v>
      </c>
      <c r="N27" s="95">
        <f t="shared" si="10"/>
        <v>0</v>
      </c>
      <c r="O27" s="103">
        <f t="shared" si="10"/>
        <v>0</v>
      </c>
      <c r="P27" s="95">
        <f t="shared" si="10"/>
        <v>0</v>
      </c>
      <c r="Q27" s="103">
        <f t="shared" ref="Q27:U27" si="11">Q24+Q25</f>
        <v>0</v>
      </c>
      <c r="R27" s="95">
        <f t="shared" si="11"/>
        <v>0</v>
      </c>
      <c r="S27" s="103">
        <f t="shared" si="11"/>
        <v>0</v>
      </c>
      <c r="T27" s="95">
        <f t="shared" si="11"/>
        <v>0</v>
      </c>
      <c r="U27" s="103">
        <f t="shared" si="11"/>
        <v>0</v>
      </c>
      <c r="V27" s="17"/>
      <c r="W27" s="17"/>
      <c r="X27" s="17"/>
      <c r="Y27" s="17"/>
    </row>
    <row r="28" spans="1:25" ht="16" customHeight="1">
      <c r="A28" s="10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25" ht="16" customHeight="1">
      <c r="A29" s="11"/>
      <c r="F29" s="17"/>
      <c r="G29" s="17"/>
      <c r="H29" s="17"/>
      <c r="I29" s="17"/>
      <c r="J29" s="18"/>
      <c r="K29" s="18"/>
      <c r="L29" s="17"/>
      <c r="M29" s="17"/>
      <c r="N29" s="17"/>
      <c r="O29" s="18" t="s">
        <v>100</v>
      </c>
      <c r="P29" s="104"/>
      <c r="Q29" s="105"/>
      <c r="R29" s="104"/>
      <c r="S29" s="105"/>
      <c r="T29" s="104"/>
      <c r="U29" s="105"/>
      <c r="V29" s="17"/>
      <c r="W29" s="17"/>
      <c r="X29" s="17"/>
      <c r="Y29" s="18"/>
    </row>
    <row r="30" spans="1:25" ht="16" customHeight="1">
      <c r="A30" s="130" t="s">
        <v>64</v>
      </c>
      <c r="B30" s="130"/>
      <c r="C30" s="130"/>
      <c r="D30" s="130"/>
      <c r="E30" s="130"/>
      <c r="F30" s="138" t="s">
        <v>258</v>
      </c>
      <c r="G30" s="138"/>
      <c r="H30" s="138" t="s">
        <v>259</v>
      </c>
      <c r="I30" s="138"/>
      <c r="J30" s="138" t="s">
        <v>260</v>
      </c>
      <c r="K30" s="138"/>
      <c r="L30" s="138" t="s">
        <v>265</v>
      </c>
      <c r="M30" s="138"/>
      <c r="N30" s="138" t="s">
        <v>266</v>
      </c>
      <c r="O30" s="138"/>
      <c r="P30" s="139"/>
      <c r="Q30" s="139"/>
      <c r="R30" s="139"/>
      <c r="S30" s="139"/>
      <c r="T30" s="139"/>
      <c r="U30" s="139"/>
      <c r="V30" s="24"/>
      <c r="W30" s="17"/>
      <c r="X30" s="24"/>
      <c r="Y30" s="17"/>
    </row>
    <row r="31" spans="1:25" ht="16" customHeight="1">
      <c r="A31" s="130"/>
      <c r="B31" s="130"/>
      <c r="C31" s="130"/>
      <c r="D31" s="130"/>
      <c r="E31" s="130"/>
      <c r="F31" s="52" t="s">
        <v>233</v>
      </c>
      <c r="G31" s="52" t="s">
        <v>241</v>
      </c>
      <c r="H31" s="52" t="s">
        <v>233</v>
      </c>
      <c r="I31" s="52" t="s">
        <v>241</v>
      </c>
      <c r="J31" s="52" t="s">
        <v>233</v>
      </c>
      <c r="K31" s="52" t="s">
        <v>241</v>
      </c>
      <c r="L31" s="52" t="s">
        <v>233</v>
      </c>
      <c r="M31" s="52" t="s">
        <v>241</v>
      </c>
      <c r="N31" s="52" t="s">
        <v>233</v>
      </c>
      <c r="O31" s="52" t="s">
        <v>241</v>
      </c>
      <c r="P31" s="106"/>
      <c r="Q31" s="106"/>
      <c r="R31" s="106"/>
      <c r="S31" s="106"/>
      <c r="T31" s="106"/>
      <c r="U31" s="106"/>
      <c r="V31" s="22"/>
      <c r="W31" s="22"/>
      <c r="X31" s="22"/>
      <c r="Y31" s="22"/>
    </row>
    <row r="32" spans="1:25" ht="16" customHeight="1">
      <c r="A32" s="128" t="s">
        <v>85</v>
      </c>
      <c r="B32" s="60" t="s">
        <v>45</v>
      </c>
      <c r="C32" s="54"/>
      <c r="D32" s="54"/>
      <c r="E32" s="64" t="s">
        <v>36</v>
      </c>
      <c r="F32" s="100">
        <v>799</v>
      </c>
      <c r="G32" s="103">
        <v>779</v>
      </c>
      <c r="H32" s="100">
        <v>1130</v>
      </c>
      <c r="I32" s="103">
        <v>1140</v>
      </c>
      <c r="J32" s="100">
        <v>295</v>
      </c>
      <c r="K32" s="103">
        <v>290</v>
      </c>
      <c r="L32" s="100">
        <v>2595</v>
      </c>
      <c r="M32" s="103">
        <v>1995</v>
      </c>
      <c r="N32" s="100">
        <v>592</v>
      </c>
      <c r="O32" s="103">
        <v>488</v>
      </c>
      <c r="P32" s="21"/>
      <c r="Q32" s="21"/>
      <c r="R32" s="21"/>
      <c r="S32" s="21"/>
      <c r="T32" s="21"/>
      <c r="U32" s="21"/>
      <c r="V32" s="21"/>
      <c r="W32" s="21"/>
      <c r="X32" s="23"/>
      <c r="Y32" s="23"/>
    </row>
    <row r="33" spans="1:25" ht="16" customHeight="1">
      <c r="A33" s="136"/>
      <c r="B33" s="62"/>
      <c r="C33" s="60" t="s">
        <v>65</v>
      </c>
      <c r="D33" s="54"/>
      <c r="E33" s="64"/>
      <c r="F33" s="100">
        <v>799</v>
      </c>
      <c r="G33" s="103">
        <v>779</v>
      </c>
      <c r="H33" s="100">
        <v>922</v>
      </c>
      <c r="I33" s="103">
        <v>993</v>
      </c>
      <c r="J33" s="100">
        <v>120</v>
      </c>
      <c r="K33" s="103">
        <v>120</v>
      </c>
      <c r="L33" s="100">
        <v>1454</v>
      </c>
      <c r="M33" s="103">
        <v>1426</v>
      </c>
      <c r="N33" s="100">
        <v>167</v>
      </c>
      <c r="O33" s="103">
        <v>164</v>
      </c>
      <c r="P33" s="21"/>
      <c r="Q33" s="21"/>
      <c r="R33" s="21"/>
      <c r="S33" s="21"/>
      <c r="T33" s="21"/>
      <c r="U33" s="21"/>
      <c r="V33" s="21"/>
      <c r="W33" s="21"/>
      <c r="X33" s="23"/>
      <c r="Y33" s="23"/>
    </row>
    <row r="34" spans="1:25" ht="16" customHeight="1">
      <c r="A34" s="136"/>
      <c r="B34" s="62"/>
      <c r="C34" s="61"/>
      <c r="D34" s="54" t="s">
        <v>66</v>
      </c>
      <c r="E34" s="64"/>
      <c r="F34" s="100">
        <v>0</v>
      </c>
      <c r="G34" s="103">
        <v>0</v>
      </c>
      <c r="H34" s="100">
        <v>922</v>
      </c>
      <c r="I34" s="103">
        <v>993</v>
      </c>
      <c r="J34" s="100">
        <v>120</v>
      </c>
      <c r="K34" s="103">
        <v>120</v>
      </c>
      <c r="L34" s="100">
        <v>1428</v>
      </c>
      <c r="M34" s="103">
        <v>1402</v>
      </c>
      <c r="N34" s="100">
        <v>166</v>
      </c>
      <c r="O34" s="103">
        <v>163</v>
      </c>
      <c r="P34" s="21"/>
      <c r="Q34" s="21"/>
      <c r="R34" s="21"/>
      <c r="S34" s="21"/>
      <c r="T34" s="21"/>
      <c r="U34" s="21"/>
      <c r="V34" s="21"/>
      <c r="W34" s="21"/>
      <c r="X34" s="23"/>
      <c r="Y34" s="23"/>
    </row>
    <row r="35" spans="1:25" ht="16" customHeight="1">
      <c r="A35" s="136"/>
      <c r="B35" s="61"/>
      <c r="C35" s="54" t="s">
        <v>67</v>
      </c>
      <c r="D35" s="54"/>
      <c r="E35" s="64"/>
      <c r="F35" s="100">
        <v>0</v>
      </c>
      <c r="G35" s="103">
        <v>0</v>
      </c>
      <c r="H35" s="100">
        <v>108</v>
      </c>
      <c r="I35" s="103">
        <v>147</v>
      </c>
      <c r="J35" s="100">
        <v>175</v>
      </c>
      <c r="K35" s="103">
        <v>170</v>
      </c>
      <c r="L35" s="100">
        <v>1141</v>
      </c>
      <c r="M35" s="103">
        <v>569</v>
      </c>
      <c r="N35" s="100">
        <v>425</v>
      </c>
      <c r="O35" s="103">
        <v>324</v>
      </c>
      <c r="P35" s="21"/>
      <c r="Q35" s="21"/>
      <c r="R35" s="21"/>
      <c r="S35" s="21"/>
      <c r="T35" s="21"/>
      <c r="U35" s="21"/>
      <c r="V35" s="21"/>
      <c r="W35" s="21"/>
      <c r="X35" s="23"/>
      <c r="Y35" s="23"/>
    </row>
    <row r="36" spans="1:25" ht="16" customHeight="1">
      <c r="A36" s="136"/>
      <c r="B36" s="60" t="s">
        <v>48</v>
      </c>
      <c r="C36" s="54"/>
      <c r="D36" s="54"/>
      <c r="E36" s="64" t="s">
        <v>37</v>
      </c>
      <c r="F36" s="100">
        <v>799</v>
      </c>
      <c r="G36" s="103">
        <v>779</v>
      </c>
      <c r="H36" s="100">
        <v>1130</v>
      </c>
      <c r="I36" s="103">
        <v>1140</v>
      </c>
      <c r="J36" s="100">
        <v>295</v>
      </c>
      <c r="K36" s="103">
        <v>290</v>
      </c>
      <c r="L36" s="100">
        <v>1920</v>
      </c>
      <c r="M36" s="103">
        <v>1407</v>
      </c>
      <c r="N36" s="100">
        <v>592</v>
      </c>
      <c r="O36" s="103">
        <v>488</v>
      </c>
      <c r="P36" s="21"/>
      <c r="Q36" s="21"/>
      <c r="R36" s="21"/>
      <c r="S36" s="21"/>
      <c r="T36" s="21"/>
      <c r="U36" s="21"/>
      <c r="V36" s="21"/>
      <c r="W36" s="21"/>
      <c r="X36" s="23"/>
      <c r="Y36" s="23"/>
    </row>
    <row r="37" spans="1:25" ht="16" customHeight="1">
      <c r="A37" s="136"/>
      <c r="B37" s="62"/>
      <c r="C37" s="54" t="s">
        <v>68</v>
      </c>
      <c r="D37" s="54"/>
      <c r="E37" s="64"/>
      <c r="F37" s="100">
        <v>799</v>
      </c>
      <c r="G37" s="103">
        <v>779</v>
      </c>
      <c r="H37" s="100">
        <v>1130</v>
      </c>
      <c r="I37" s="103">
        <v>1140</v>
      </c>
      <c r="J37" s="100">
        <v>221</v>
      </c>
      <c r="K37" s="103">
        <v>199</v>
      </c>
      <c r="L37" s="100">
        <v>1870</v>
      </c>
      <c r="M37" s="103">
        <v>1339</v>
      </c>
      <c r="N37" s="100">
        <v>583</v>
      </c>
      <c r="O37" s="103">
        <v>477</v>
      </c>
      <c r="P37" s="21"/>
      <c r="Q37" s="21"/>
      <c r="R37" s="21"/>
      <c r="S37" s="21"/>
      <c r="T37" s="21"/>
      <c r="U37" s="21"/>
      <c r="V37" s="21"/>
      <c r="W37" s="21"/>
      <c r="X37" s="23"/>
      <c r="Y37" s="23"/>
    </row>
    <row r="38" spans="1:25" ht="16" customHeight="1">
      <c r="A38" s="136"/>
      <c r="B38" s="61"/>
      <c r="C38" s="54" t="s">
        <v>69</v>
      </c>
      <c r="D38" s="54"/>
      <c r="E38" s="64"/>
      <c r="F38" s="100">
        <v>0</v>
      </c>
      <c r="G38" s="103">
        <v>0</v>
      </c>
      <c r="H38" s="100">
        <v>0</v>
      </c>
      <c r="I38" s="103">
        <v>0</v>
      </c>
      <c r="J38" s="100">
        <v>74</v>
      </c>
      <c r="K38" s="103">
        <v>91</v>
      </c>
      <c r="L38" s="100">
        <v>50</v>
      </c>
      <c r="M38" s="103">
        <v>68</v>
      </c>
      <c r="N38" s="100">
        <v>9</v>
      </c>
      <c r="O38" s="103">
        <v>11</v>
      </c>
      <c r="P38" s="21"/>
      <c r="Q38" s="21"/>
      <c r="R38" s="21"/>
      <c r="S38" s="21"/>
      <c r="T38" s="21"/>
      <c r="U38" s="21"/>
      <c r="V38" s="21"/>
      <c r="W38" s="21"/>
      <c r="X38" s="23"/>
      <c r="Y38" s="23"/>
    </row>
    <row r="39" spans="1:25" ht="16" customHeight="1">
      <c r="A39" s="136"/>
      <c r="B39" s="29" t="s">
        <v>70</v>
      </c>
      <c r="C39" s="29"/>
      <c r="D39" s="29"/>
      <c r="E39" s="64" t="s">
        <v>97</v>
      </c>
      <c r="F39" s="65">
        <f t="shared" ref="F39:O39" si="12">F32-F36</f>
        <v>0</v>
      </c>
      <c r="G39" s="103">
        <f t="shared" si="12"/>
        <v>0</v>
      </c>
      <c r="H39" s="95">
        <f t="shared" ref="H39" si="13">H32-H36</f>
        <v>0</v>
      </c>
      <c r="I39" s="103">
        <f t="shared" si="12"/>
        <v>0</v>
      </c>
      <c r="J39" s="95">
        <f t="shared" ref="J39" si="14">J32-J36</f>
        <v>0</v>
      </c>
      <c r="K39" s="103">
        <f t="shared" si="12"/>
        <v>0</v>
      </c>
      <c r="L39" s="95">
        <f t="shared" ref="L39" si="15">L32-L36</f>
        <v>675</v>
      </c>
      <c r="M39" s="103">
        <f t="shared" si="12"/>
        <v>588</v>
      </c>
      <c r="N39" s="95">
        <f t="shared" ref="N39" si="16">N32-N36</f>
        <v>0</v>
      </c>
      <c r="O39" s="103">
        <f t="shared" si="12"/>
        <v>0</v>
      </c>
      <c r="P39" s="21"/>
      <c r="Q39" s="21"/>
      <c r="R39" s="21"/>
      <c r="S39" s="21"/>
      <c r="T39" s="21"/>
      <c r="U39" s="21"/>
      <c r="V39" s="21"/>
      <c r="W39" s="21"/>
      <c r="X39" s="23"/>
      <c r="Y39" s="23"/>
    </row>
    <row r="40" spans="1:25" ht="16" customHeight="1">
      <c r="A40" s="128" t="s">
        <v>86</v>
      </c>
      <c r="B40" s="60" t="s">
        <v>71</v>
      </c>
      <c r="C40" s="54"/>
      <c r="D40" s="54"/>
      <c r="E40" s="64" t="s">
        <v>39</v>
      </c>
      <c r="F40" s="100">
        <v>0</v>
      </c>
      <c r="G40" s="103">
        <v>0</v>
      </c>
      <c r="H40" s="100">
        <v>0</v>
      </c>
      <c r="I40" s="103">
        <v>0</v>
      </c>
      <c r="J40" s="100">
        <v>1100</v>
      </c>
      <c r="K40" s="103">
        <v>1153</v>
      </c>
      <c r="L40" s="100">
        <v>518</v>
      </c>
      <c r="M40" s="103">
        <v>472</v>
      </c>
      <c r="N40" s="100">
        <v>377</v>
      </c>
      <c r="O40" s="103">
        <v>401</v>
      </c>
      <c r="P40" s="21"/>
      <c r="Q40" s="21"/>
      <c r="R40" s="21"/>
      <c r="S40" s="21"/>
      <c r="T40" s="21"/>
      <c r="U40" s="21"/>
      <c r="V40" s="23"/>
      <c r="W40" s="23"/>
      <c r="X40" s="21"/>
      <c r="Y40" s="21"/>
    </row>
    <row r="41" spans="1:25" ht="16" customHeight="1">
      <c r="A41" s="129"/>
      <c r="B41" s="61"/>
      <c r="C41" s="54" t="s">
        <v>72</v>
      </c>
      <c r="D41" s="54"/>
      <c r="E41" s="64"/>
      <c r="F41" s="99">
        <v>0</v>
      </c>
      <c r="G41" s="102">
        <v>0</v>
      </c>
      <c r="H41" s="99">
        <v>0</v>
      </c>
      <c r="I41" s="102">
        <v>0</v>
      </c>
      <c r="J41" s="99">
        <v>204</v>
      </c>
      <c r="K41" s="102">
        <v>256</v>
      </c>
      <c r="L41" s="99">
        <v>512</v>
      </c>
      <c r="M41" s="102">
        <v>466</v>
      </c>
      <c r="N41" s="99">
        <v>268</v>
      </c>
      <c r="O41" s="102">
        <v>301</v>
      </c>
      <c r="P41" s="21"/>
      <c r="Q41" s="21"/>
      <c r="R41" s="21"/>
      <c r="S41" s="21"/>
      <c r="T41" s="21"/>
      <c r="U41" s="21"/>
      <c r="V41" s="23"/>
      <c r="W41" s="23"/>
      <c r="X41" s="21"/>
      <c r="Y41" s="21"/>
    </row>
    <row r="42" spans="1:25" ht="16" customHeight="1">
      <c r="A42" s="129"/>
      <c r="B42" s="60" t="s">
        <v>59</v>
      </c>
      <c r="C42" s="54"/>
      <c r="D42" s="54"/>
      <c r="E42" s="64" t="s">
        <v>40</v>
      </c>
      <c r="F42" s="100">
        <v>0</v>
      </c>
      <c r="G42" s="103">
        <v>0</v>
      </c>
      <c r="H42" s="100">
        <v>0</v>
      </c>
      <c r="I42" s="103">
        <v>0</v>
      </c>
      <c r="J42" s="100">
        <v>1100</v>
      </c>
      <c r="K42" s="103">
        <v>1153</v>
      </c>
      <c r="L42" s="100">
        <v>1193</v>
      </c>
      <c r="M42" s="103">
        <v>1060</v>
      </c>
      <c r="N42" s="100">
        <v>377</v>
      </c>
      <c r="O42" s="103">
        <v>401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1:25" ht="16" customHeight="1">
      <c r="A43" s="129"/>
      <c r="B43" s="61"/>
      <c r="C43" s="54" t="s">
        <v>73</v>
      </c>
      <c r="D43" s="54"/>
      <c r="E43" s="64"/>
      <c r="F43" s="100">
        <v>0</v>
      </c>
      <c r="G43" s="103">
        <v>0</v>
      </c>
      <c r="H43" s="100">
        <v>0</v>
      </c>
      <c r="I43" s="103">
        <v>0</v>
      </c>
      <c r="J43" s="100">
        <v>711</v>
      </c>
      <c r="K43" s="103">
        <v>690</v>
      </c>
      <c r="L43" s="100">
        <v>344</v>
      </c>
      <c r="M43" s="103">
        <v>256</v>
      </c>
      <c r="N43" s="100">
        <v>109</v>
      </c>
      <c r="O43" s="103">
        <v>100</v>
      </c>
      <c r="P43" s="21"/>
      <c r="Q43" s="21"/>
      <c r="R43" s="21"/>
      <c r="S43" s="21"/>
      <c r="T43" s="21"/>
      <c r="U43" s="21"/>
      <c r="V43" s="21"/>
      <c r="W43" s="21"/>
      <c r="X43" s="23"/>
      <c r="Y43" s="23"/>
    </row>
    <row r="44" spans="1:25" ht="16" customHeight="1">
      <c r="A44" s="129"/>
      <c r="B44" s="54" t="s">
        <v>70</v>
      </c>
      <c r="C44" s="54"/>
      <c r="D44" s="54"/>
      <c r="E44" s="64" t="s">
        <v>98</v>
      </c>
      <c r="F44" s="66">
        <f t="shared" ref="F44:O44" si="17">F40-F42</f>
        <v>0</v>
      </c>
      <c r="G44" s="102">
        <f t="shared" si="17"/>
        <v>0</v>
      </c>
      <c r="H44" s="66">
        <f t="shared" ref="H44" si="18">H40-H42</f>
        <v>0</v>
      </c>
      <c r="I44" s="102">
        <f t="shared" si="17"/>
        <v>0</v>
      </c>
      <c r="J44" s="66">
        <f t="shared" ref="J44" si="19">J40-J42</f>
        <v>0</v>
      </c>
      <c r="K44" s="102">
        <f t="shared" si="17"/>
        <v>0</v>
      </c>
      <c r="L44" s="66">
        <f t="shared" ref="L44" si="20">L40-L42</f>
        <v>-675</v>
      </c>
      <c r="M44" s="102">
        <f t="shared" si="17"/>
        <v>-588</v>
      </c>
      <c r="N44" s="66">
        <f t="shared" ref="N44" si="21">N40-N42</f>
        <v>0</v>
      </c>
      <c r="O44" s="102">
        <f t="shared" si="17"/>
        <v>0</v>
      </c>
      <c r="P44" s="23"/>
      <c r="Q44" s="23"/>
      <c r="R44" s="23"/>
      <c r="S44" s="23"/>
      <c r="T44" s="23"/>
      <c r="U44" s="23"/>
      <c r="V44" s="21"/>
      <c r="W44" s="21"/>
      <c r="X44" s="21"/>
      <c r="Y44" s="21"/>
    </row>
    <row r="45" spans="1:25" ht="16" customHeight="1">
      <c r="A45" s="128" t="s">
        <v>78</v>
      </c>
      <c r="B45" s="29" t="s">
        <v>74</v>
      </c>
      <c r="C45" s="29"/>
      <c r="D45" s="29"/>
      <c r="E45" s="64" t="s">
        <v>99</v>
      </c>
      <c r="F45" s="65">
        <f t="shared" ref="F45:O45" si="22">F39+F44</f>
        <v>0</v>
      </c>
      <c r="G45" s="103">
        <f t="shared" si="22"/>
        <v>0</v>
      </c>
      <c r="H45" s="95">
        <f t="shared" ref="H45" si="23">H39+H44</f>
        <v>0</v>
      </c>
      <c r="I45" s="103">
        <f t="shared" si="22"/>
        <v>0</v>
      </c>
      <c r="J45" s="95">
        <f t="shared" ref="J45" si="24">J39+J44</f>
        <v>0</v>
      </c>
      <c r="K45" s="103">
        <f t="shared" si="22"/>
        <v>0</v>
      </c>
      <c r="L45" s="95">
        <f t="shared" ref="L45" si="25">L39+L44</f>
        <v>0</v>
      </c>
      <c r="M45" s="103">
        <f t="shared" si="22"/>
        <v>0</v>
      </c>
      <c r="N45" s="95">
        <f t="shared" ref="N45" si="26">N39+N44</f>
        <v>0</v>
      </c>
      <c r="O45" s="103">
        <f t="shared" si="22"/>
        <v>0</v>
      </c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1:25" ht="16" customHeight="1">
      <c r="A46" s="129"/>
      <c r="B46" s="54" t="s">
        <v>75</v>
      </c>
      <c r="C46" s="54"/>
      <c r="D46" s="54"/>
      <c r="E46" s="54"/>
      <c r="F46" s="99">
        <v>0</v>
      </c>
      <c r="G46" s="102">
        <v>0</v>
      </c>
      <c r="H46" s="99">
        <v>0</v>
      </c>
      <c r="I46" s="102">
        <v>0</v>
      </c>
      <c r="J46" s="99">
        <v>0</v>
      </c>
      <c r="K46" s="102">
        <v>0</v>
      </c>
      <c r="L46" s="99">
        <v>0</v>
      </c>
      <c r="M46" s="102">
        <v>0</v>
      </c>
      <c r="N46" s="99">
        <v>0</v>
      </c>
      <c r="O46" s="102">
        <v>0</v>
      </c>
      <c r="P46" s="23"/>
      <c r="Q46" s="23"/>
      <c r="R46" s="23"/>
      <c r="S46" s="23"/>
      <c r="T46" s="23"/>
      <c r="U46" s="23"/>
      <c r="V46" s="23"/>
      <c r="W46" s="23"/>
      <c r="X46" s="23"/>
      <c r="Y46" s="23"/>
    </row>
    <row r="47" spans="1:25" ht="16" customHeight="1">
      <c r="A47" s="129"/>
      <c r="B47" s="54" t="s">
        <v>76</v>
      </c>
      <c r="C47" s="54"/>
      <c r="D47" s="54"/>
      <c r="E47" s="54"/>
      <c r="F47" s="100">
        <v>0</v>
      </c>
      <c r="G47" s="103">
        <v>0</v>
      </c>
      <c r="H47" s="100">
        <v>0</v>
      </c>
      <c r="I47" s="103">
        <v>0</v>
      </c>
      <c r="J47" s="100">
        <v>0</v>
      </c>
      <c r="K47" s="103">
        <v>0</v>
      </c>
      <c r="L47" s="100">
        <v>0</v>
      </c>
      <c r="M47" s="103">
        <v>0</v>
      </c>
      <c r="N47" s="100">
        <v>0</v>
      </c>
      <c r="O47" s="103">
        <v>0</v>
      </c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25" ht="16" customHeight="1">
      <c r="A48" s="129"/>
      <c r="B48" s="54" t="s">
        <v>77</v>
      </c>
      <c r="C48" s="54"/>
      <c r="D48" s="54"/>
      <c r="E48" s="54"/>
      <c r="F48" s="100">
        <v>0</v>
      </c>
      <c r="G48" s="103">
        <v>0</v>
      </c>
      <c r="H48" s="100">
        <v>0</v>
      </c>
      <c r="I48" s="103">
        <v>0</v>
      </c>
      <c r="J48" s="100">
        <v>0</v>
      </c>
      <c r="K48" s="103">
        <v>0</v>
      </c>
      <c r="L48" s="100">
        <v>0</v>
      </c>
      <c r="M48" s="103">
        <v>0</v>
      </c>
      <c r="N48" s="100">
        <v>0</v>
      </c>
      <c r="O48" s="103">
        <v>0</v>
      </c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21" ht="16" customHeight="1">
      <c r="A49" s="10" t="s">
        <v>82</v>
      </c>
      <c r="P49" s="108"/>
      <c r="Q49" s="108"/>
      <c r="R49" s="108"/>
      <c r="S49" s="108"/>
      <c r="T49" s="108"/>
      <c r="U49" s="108"/>
    </row>
    <row r="50" spans="1:21" ht="16" customHeight="1">
      <c r="A50" s="10"/>
    </row>
  </sheetData>
  <mergeCells count="40">
    <mergeCell ref="P30:Q30"/>
    <mergeCell ref="R30:S30"/>
    <mergeCell ref="T30:U30"/>
    <mergeCell ref="P6:Q6"/>
    <mergeCell ref="R6:S6"/>
    <mergeCell ref="T6:U6"/>
    <mergeCell ref="P25:P26"/>
    <mergeCell ref="Q25:Q26"/>
    <mergeCell ref="R25:R26"/>
    <mergeCell ref="S25:S26"/>
    <mergeCell ref="T25:T26"/>
    <mergeCell ref="U25:U26"/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  <mergeCell ref="N25:N26"/>
    <mergeCell ref="O25:O26"/>
    <mergeCell ref="J25:J26"/>
    <mergeCell ref="K25:K26"/>
    <mergeCell ref="L25:L26"/>
    <mergeCell ref="M25:M26"/>
    <mergeCell ref="I25:I26"/>
    <mergeCell ref="A45:A48"/>
    <mergeCell ref="A30:E31"/>
    <mergeCell ref="A6:E7"/>
    <mergeCell ref="A8:A18"/>
    <mergeCell ref="A19:A27"/>
    <mergeCell ref="E25:E26"/>
    <mergeCell ref="F25:F26"/>
    <mergeCell ref="A32:A39"/>
    <mergeCell ref="G25:G26"/>
    <mergeCell ref="H25:H26"/>
    <mergeCell ref="A40:A44"/>
  </mergeCells>
  <phoneticPr fontId="7"/>
  <printOptions horizontalCentered="1" gridLinesSet="0"/>
  <pageMargins left="0.78740157480314965" right="0.36" top="0.28000000000000003" bottom="0.23" header="0.19685039370078741" footer="0.19685039370078741"/>
  <pageSetup paperSize="9" scale="75" firstPageNumber="3" orientation="landscape" useFirstPageNumber="1" horizontalDpi="4294967292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view="pageBreakPreview" zoomScaleNormal="100" zoomScaleSheetLayoutView="100" workbookViewId="0">
      <pane xSplit="5" ySplit="8" topLeftCell="F9" activePane="bottomRight" state="frozen"/>
      <selection activeCell="G46" sqref="G46"/>
      <selection pane="topRight" activeCell="G46" sqref="G46"/>
      <selection pane="bottomLeft" activeCell="G46" sqref="G46"/>
      <selection pane="bottomRight" activeCell="F33" sqref="F33"/>
    </sheetView>
  </sheetViews>
  <sheetFormatPr defaultColWidth="9" defaultRowHeight="13"/>
  <cols>
    <col min="1" max="2" width="3.6328125" style="1" customWidth="1"/>
    <col min="3" max="4" width="1.6328125" style="1" customWidth="1"/>
    <col min="5" max="5" width="32.6328125" style="1" customWidth="1"/>
    <col min="6" max="6" width="15.6328125" style="1" customWidth="1"/>
    <col min="7" max="7" width="10.6328125" style="1" customWidth="1"/>
    <col min="8" max="8" width="15.6328125" style="1" customWidth="1"/>
    <col min="9" max="24" width="10.6328125" style="1" customWidth="1"/>
    <col min="25" max="16384" width="9" style="1"/>
  </cols>
  <sheetData>
    <row r="1" spans="1:24" ht="34" customHeight="1">
      <c r="A1" s="122" t="s">
        <v>0</v>
      </c>
      <c r="B1" s="122"/>
      <c r="C1" s="122"/>
      <c r="D1" s="122"/>
      <c r="E1" s="19" t="s">
        <v>272</v>
      </c>
      <c r="F1" s="2"/>
    </row>
    <row r="3" spans="1:24" ht="14">
      <c r="A3" s="9" t="s">
        <v>105</v>
      </c>
    </row>
    <row r="5" spans="1:24" ht="14">
      <c r="A5" s="8" t="s">
        <v>234</v>
      </c>
      <c r="E5" s="3"/>
    </row>
    <row r="6" spans="1:24" ht="14">
      <c r="A6" s="3"/>
      <c r="G6" s="124" t="s">
        <v>106</v>
      </c>
      <c r="H6" s="125"/>
      <c r="I6" s="125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</row>
    <row r="7" spans="1:24" ht="27" customHeight="1">
      <c r="A7" s="7"/>
      <c r="B7" s="4"/>
      <c r="C7" s="4"/>
      <c r="D7" s="4"/>
      <c r="E7" s="58"/>
      <c r="F7" s="50" t="s">
        <v>235</v>
      </c>
      <c r="G7" s="50"/>
      <c r="H7" s="50" t="s">
        <v>238</v>
      </c>
      <c r="I7" s="67" t="s">
        <v>20</v>
      </c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7.149999999999999" customHeight="1">
      <c r="A8" s="5"/>
      <c r="B8" s="6"/>
      <c r="C8" s="6"/>
      <c r="D8" s="6"/>
      <c r="E8" s="59"/>
      <c r="F8" s="52" t="s">
        <v>229</v>
      </c>
      <c r="G8" s="52" t="s">
        <v>1</v>
      </c>
      <c r="H8" s="52" t="s">
        <v>229</v>
      </c>
      <c r="I8" s="53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4" ht="18" customHeight="1">
      <c r="A9" s="123" t="s">
        <v>79</v>
      </c>
      <c r="B9" s="123" t="s">
        <v>80</v>
      </c>
      <c r="C9" s="60" t="s">
        <v>2</v>
      </c>
      <c r="D9" s="54"/>
      <c r="E9" s="54"/>
      <c r="F9" s="55">
        <v>305625</v>
      </c>
      <c r="G9" s="56">
        <f t="shared" ref="G9:G22" si="0">F9/$F$22*100</f>
        <v>31.266976241701784</v>
      </c>
      <c r="H9" s="55">
        <v>305466</v>
      </c>
      <c r="I9" s="56">
        <f t="shared" ref="I9:I40" si="1">(F9/H9-1)*100</f>
        <v>5.2051619492843315E-2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</row>
    <row r="10" spans="1:24" ht="18" customHeight="1">
      <c r="A10" s="123"/>
      <c r="B10" s="123"/>
      <c r="C10" s="62"/>
      <c r="D10" s="60" t="s">
        <v>21</v>
      </c>
      <c r="E10" s="54"/>
      <c r="F10" s="55">
        <v>148682</v>
      </c>
      <c r="G10" s="56">
        <f t="shared" si="0"/>
        <v>15.210917174866928</v>
      </c>
      <c r="H10" s="55">
        <v>149363</v>
      </c>
      <c r="I10" s="56">
        <f t="shared" si="1"/>
        <v>-0.45593620910131527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</row>
    <row r="11" spans="1:24" ht="18" customHeight="1">
      <c r="A11" s="123"/>
      <c r="B11" s="123"/>
      <c r="C11" s="49"/>
      <c r="D11" s="49"/>
      <c r="E11" s="29" t="s">
        <v>22</v>
      </c>
      <c r="F11" s="55">
        <v>124258</v>
      </c>
      <c r="G11" s="56">
        <f t="shared" si="0"/>
        <v>12.712219006433964</v>
      </c>
      <c r="H11" s="55">
        <v>125291</v>
      </c>
      <c r="I11" s="56">
        <f t="shared" si="1"/>
        <v>-0.8244806091419199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</row>
    <row r="12" spans="1:24" ht="18" customHeight="1">
      <c r="A12" s="123"/>
      <c r="B12" s="123"/>
      <c r="C12" s="49"/>
      <c r="D12" s="28"/>
      <c r="E12" s="29" t="s">
        <v>23</v>
      </c>
      <c r="F12" s="55">
        <v>15946</v>
      </c>
      <c r="G12" s="56">
        <f t="shared" si="0"/>
        <v>1.6313560839269583</v>
      </c>
      <c r="H12" s="55">
        <v>15750</v>
      </c>
      <c r="I12" s="56">
        <f t="shared" si="1"/>
        <v>1.244444444444448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3" spans="1:24" ht="18" customHeight="1">
      <c r="A13" s="123"/>
      <c r="B13" s="123"/>
      <c r="C13" s="61"/>
      <c r="D13" s="54" t="s">
        <v>24</v>
      </c>
      <c r="E13" s="54"/>
      <c r="F13" s="55">
        <v>112995</v>
      </c>
      <c r="G13" s="56">
        <f t="shared" si="0"/>
        <v>11.559957400183535</v>
      </c>
      <c r="H13" s="55">
        <v>113189</v>
      </c>
      <c r="I13" s="56">
        <f t="shared" si="1"/>
        <v>-0.17139474683935951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</row>
    <row r="14" spans="1:24" ht="18" customHeight="1">
      <c r="A14" s="123"/>
      <c r="B14" s="123"/>
      <c r="C14" s="54" t="s">
        <v>3</v>
      </c>
      <c r="D14" s="54"/>
      <c r="E14" s="54"/>
      <c r="F14" s="55">
        <v>5095</v>
      </c>
      <c r="G14" s="56">
        <f t="shared" si="0"/>
        <v>0.52124415198845186</v>
      </c>
      <c r="H14" s="55">
        <v>4498</v>
      </c>
      <c r="I14" s="56">
        <f t="shared" si="1"/>
        <v>13.27256558470431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</row>
    <row r="15" spans="1:24" ht="18" customHeight="1">
      <c r="A15" s="123"/>
      <c r="B15" s="123"/>
      <c r="C15" s="54" t="s">
        <v>4</v>
      </c>
      <c r="D15" s="54"/>
      <c r="E15" s="54"/>
      <c r="F15" s="55">
        <v>87180</v>
      </c>
      <c r="G15" s="56">
        <f t="shared" si="0"/>
        <v>8.9189529284304658</v>
      </c>
      <c r="H15" s="55">
        <v>72260</v>
      </c>
      <c r="I15" s="56">
        <f t="shared" si="1"/>
        <v>20.647661223360082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</row>
    <row r="16" spans="1:24" ht="18" customHeight="1">
      <c r="A16" s="123"/>
      <c r="B16" s="123"/>
      <c r="C16" s="54" t="s">
        <v>25</v>
      </c>
      <c r="D16" s="54"/>
      <c r="E16" s="54"/>
      <c r="F16" s="55">
        <v>31776</v>
      </c>
      <c r="G16" s="56">
        <f t="shared" si="0"/>
        <v>3.2508447838243462</v>
      </c>
      <c r="H16" s="55">
        <v>33152</v>
      </c>
      <c r="I16" s="56">
        <f t="shared" si="1"/>
        <v>-4.1505791505791478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</row>
    <row r="17" spans="1:24" ht="18" customHeight="1">
      <c r="A17" s="123"/>
      <c r="B17" s="123"/>
      <c r="C17" s="54" t="s">
        <v>5</v>
      </c>
      <c r="D17" s="54"/>
      <c r="E17" s="54"/>
      <c r="F17" s="55">
        <v>250214</v>
      </c>
      <c r="G17" s="56">
        <f t="shared" si="0"/>
        <v>25.598151961852501</v>
      </c>
      <c r="H17" s="55">
        <v>353939</v>
      </c>
      <c r="I17" s="56">
        <f t="shared" si="1"/>
        <v>-29.305897343892596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</row>
    <row r="18" spans="1:24" ht="18" customHeight="1">
      <c r="A18" s="123"/>
      <c r="B18" s="123"/>
      <c r="C18" s="54" t="s">
        <v>26</v>
      </c>
      <c r="D18" s="54"/>
      <c r="E18" s="54"/>
      <c r="F18" s="55">
        <v>53626</v>
      </c>
      <c r="G18" s="56">
        <f t="shared" si="0"/>
        <v>5.4862097928425353</v>
      </c>
      <c r="H18" s="55">
        <v>48253</v>
      </c>
      <c r="I18" s="56">
        <f t="shared" si="1"/>
        <v>11.135058960064658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</row>
    <row r="19" spans="1:24" ht="18" customHeight="1">
      <c r="A19" s="123"/>
      <c r="B19" s="123"/>
      <c r="C19" s="54" t="s">
        <v>27</v>
      </c>
      <c r="D19" s="54"/>
      <c r="E19" s="54"/>
      <c r="F19" s="55">
        <v>13732</v>
      </c>
      <c r="G19" s="56">
        <f t="shared" si="0"/>
        <v>1.4048527370177468</v>
      </c>
      <c r="H19" s="55">
        <v>7998</v>
      </c>
      <c r="I19" s="56">
        <f t="shared" si="1"/>
        <v>71.692923230807693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24" ht="18" customHeight="1">
      <c r="A20" s="123"/>
      <c r="B20" s="123"/>
      <c r="C20" s="54" t="s">
        <v>6</v>
      </c>
      <c r="D20" s="54"/>
      <c r="E20" s="54"/>
      <c r="F20" s="55">
        <v>109430</v>
      </c>
      <c r="G20" s="56">
        <f t="shared" si="0"/>
        <v>11.195239951343726</v>
      </c>
      <c r="H20" s="55">
        <v>125393</v>
      </c>
      <c r="I20" s="56">
        <f t="shared" si="1"/>
        <v>-12.730375698802964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1:24" ht="18" customHeight="1">
      <c r="A21" s="123"/>
      <c r="B21" s="123"/>
      <c r="C21" s="54" t="s">
        <v>7</v>
      </c>
      <c r="D21" s="54"/>
      <c r="E21" s="54"/>
      <c r="F21" s="55">
        <v>120791</v>
      </c>
      <c r="G21" s="56">
        <f t="shared" si="0"/>
        <v>12.357527450998445</v>
      </c>
      <c r="H21" s="55">
        <v>113776</v>
      </c>
      <c r="I21" s="56">
        <f t="shared" si="1"/>
        <v>6.165623681620036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  <row r="22" spans="1:24" ht="18" customHeight="1">
      <c r="A22" s="123"/>
      <c r="B22" s="123"/>
      <c r="C22" s="54" t="s">
        <v>8</v>
      </c>
      <c r="D22" s="54"/>
      <c r="E22" s="54"/>
      <c r="F22" s="55">
        <f>SUM(F9,F14:F21)</f>
        <v>977469</v>
      </c>
      <c r="G22" s="56">
        <f t="shared" si="0"/>
        <v>100</v>
      </c>
      <c r="H22" s="55">
        <v>1064735</v>
      </c>
      <c r="I22" s="56">
        <f t="shared" si="1"/>
        <v>-8.1960299980746392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</row>
    <row r="23" spans="1:24" ht="18" customHeight="1">
      <c r="A23" s="123"/>
      <c r="B23" s="123" t="s">
        <v>81</v>
      </c>
      <c r="C23" s="63" t="s">
        <v>9</v>
      </c>
      <c r="D23" s="29"/>
      <c r="E23" s="29"/>
      <c r="F23" s="55">
        <f>SUM(F24:F26)</f>
        <v>554353</v>
      </c>
      <c r="G23" s="56">
        <f t="shared" ref="G23:G40" si="2">F23/$F$40*100</f>
        <v>57.525906493797599</v>
      </c>
      <c r="H23" s="55">
        <v>515680</v>
      </c>
      <c r="I23" s="56">
        <f t="shared" si="1"/>
        <v>7.499418243872169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1:24" ht="18" customHeight="1">
      <c r="A24" s="123"/>
      <c r="B24" s="123"/>
      <c r="C24" s="62"/>
      <c r="D24" s="29" t="s">
        <v>10</v>
      </c>
      <c r="E24" s="29"/>
      <c r="F24" s="55">
        <v>184454</v>
      </c>
      <c r="G24" s="56">
        <f t="shared" si="2"/>
        <v>19.141023060048273</v>
      </c>
      <c r="H24" s="55">
        <v>185414</v>
      </c>
      <c r="I24" s="56">
        <f t="shared" si="1"/>
        <v>-0.51776025542838999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1:24" ht="18" customHeight="1">
      <c r="A25" s="123"/>
      <c r="B25" s="123"/>
      <c r="C25" s="62"/>
      <c r="D25" s="29" t="s">
        <v>28</v>
      </c>
      <c r="E25" s="29"/>
      <c r="F25" s="55">
        <v>258368</v>
      </c>
      <c r="G25" s="56">
        <f t="shared" si="2"/>
        <v>26.811171598222604</v>
      </c>
      <c r="H25" s="55">
        <v>220313</v>
      </c>
      <c r="I25" s="56">
        <f t="shared" si="1"/>
        <v>17.273152287881331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spans="1:24" ht="18" customHeight="1">
      <c r="A26" s="123"/>
      <c r="B26" s="123"/>
      <c r="C26" s="61"/>
      <c r="D26" s="29" t="s">
        <v>11</v>
      </c>
      <c r="E26" s="29"/>
      <c r="F26" s="55">
        <v>111531</v>
      </c>
      <c r="G26" s="56">
        <f t="shared" si="2"/>
        <v>11.573711835526712</v>
      </c>
      <c r="H26" s="55">
        <v>109953</v>
      </c>
      <c r="I26" s="56">
        <f t="shared" si="1"/>
        <v>1.4351586586996312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</row>
    <row r="27" spans="1:24" ht="18" customHeight="1">
      <c r="A27" s="123"/>
      <c r="B27" s="123"/>
      <c r="C27" s="63" t="s">
        <v>12</v>
      </c>
      <c r="D27" s="29"/>
      <c r="E27" s="29"/>
      <c r="F27" s="55">
        <f>SUM(F28:F33)</f>
        <v>292457</v>
      </c>
      <c r="G27" s="56">
        <f t="shared" si="2"/>
        <v>30.348629908120934</v>
      </c>
      <c r="H27" s="55">
        <v>402251</v>
      </c>
      <c r="I27" s="56">
        <f t="shared" si="1"/>
        <v>-27.294897961720423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1:24" ht="18" customHeight="1">
      <c r="A28" s="123"/>
      <c r="B28" s="123"/>
      <c r="C28" s="62"/>
      <c r="D28" s="29" t="s">
        <v>13</v>
      </c>
      <c r="E28" s="29"/>
      <c r="F28" s="55">
        <v>121000</v>
      </c>
      <c r="G28" s="56">
        <f t="shared" si="2"/>
        <v>12.556321848622645</v>
      </c>
      <c r="H28" s="55">
        <v>85588</v>
      </c>
      <c r="I28" s="56">
        <f t="shared" si="1"/>
        <v>41.374959106416796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1:24" ht="18" customHeight="1">
      <c r="A29" s="123"/>
      <c r="B29" s="123"/>
      <c r="C29" s="62"/>
      <c r="D29" s="29" t="s">
        <v>29</v>
      </c>
      <c r="E29" s="29"/>
      <c r="F29" s="55">
        <v>6710</v>
      </c>
      <c r="G29" s="56">
        <f t="shared" si="2"/>
        <v>0.69630512069634665</v>
      </c>
      <c r="H29" s="55">
        <v>8237</v>
      </c>
      <c r="I29" s="56">
        <f t="shared" si="1"/>
        <v>-18.538302780138405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1:24" ht="18" customHeight="1">
      <c r="A30" s="123"/>
      <c r="B30" s="123"/>
      <c r="C30" s="62"/>
      <c r="D30" s="29" t="s">
        <v>30</v>
      </c>
      <c r="E30" s="29"/>
      <c r="F30" s="55">
        <v>68169</v>
      </c>
      <c r="G30" s="56">
        <f t="shared" si="2"/>
        <v>7.0739826785021247</v>
      </c>
      <c r="H30" s="55">
        <v>219557</v>
      </c>
      <c r="I30" s="56">
        <f t="shared" si="1"/>
        <v>-68.95157066274362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1:24" ht="18" customHeight="1">
      <c r="A31" s="123"/>
      <c r="B31" s="123"/>
      <c r="C31" s="62"/>
      <c r="D31" s="29" t="s">
        <v>31</v>
      </c>
      <c r="E31" s="29"/>
      <c r="F31" s="55">
        <v>63204</v>
      </c>
      <c r="G31" s="56">
        <f t="shared" si="2"/>
        <v>6.5587583976888064</v>
      </c>
      <c r="H31" s="55">
        <v>64481</v>
      </c>
      <c r="I31" s="56">
        <f t="shared" si="1"/>
        <v>-1.9804283432328873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</row>
    <row r="32" spans="1:24" ht="18" customHeight="1">
      <c r="A32" s="123"/>
      <c r="B32" s="123"/>
      <c r="C32" s="62"/>
      <c r="D32" s="29" t="s">
        <v>14</v>
      </c>
      <c r="E32" s="29"/>
      <c r="F32" s="55">
        <v>22170</v>
      </c>
      <c r="G32" s="56">
        <f t="shared" si="2"/>
        <v>2.3006087221815208</v>
      </c>
      <c r="H32" s="55">
        <v>7276</v>
      </c>
      <c r="I32" s="56">
        <f t="shared" si="1"/>
        <v>204.70038482682793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</row>
    <row r="33" spans="1:24" ht="18" customHeight="1">
      <c r="A33" s="123"/>
      <c r="B33" s="123"/>
      <c r="C33" s="61"/>
      <c r="D33" s="29" t="s">
        <v>32</v>
      </c>
      <c r="E33" s="29"/>
      <c r="F33" s="55">
        <v>11204</v>
      </c>
      <c r="G33" s="56">
        <f t="shared" si="2"/>
        <v>1.1626531404294884</v>
      </c>
      <c r="H33" s="55">
        <v>17112</v>
      </c>
      <c r="I33" s="56">
        <f t="shared" si="1"/>
        <v>-34.525479195885936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</row>
    <row r="34" spans="1:24" ht="18" customHeight="1">
      <c r="A34" s="123"/>
      <c r="B34" s="123"/>
      <c r="C34" s="63" t="s">
        <v>15</v>
      </c>
      <c r="D34" s="29"/>
      <c r="E34" s="29"/>
      <c r="F34" s="55">
        <f>SUM(F35,F38:F39)</f>
        <v>116848</v>
      </c>
      <c r="G34" s="56">
        <f t="shared" si="2"/>
        <v>12.125463598081478</v>
      </c>
      <c r="H34" s="55">
        <v>125489</v>
      </c>
      <c r="I34" s="56">
        <f t="shared" si="1"/>
        <v>-6.8858625058770055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</row>
    <row r="35" spans="1:24" ht="18" customHeight="1">
      <c r="A35" s="123"/>
      <c r="B35" s="123"/>
      <c r="C35" s="62"/>
      <c r="D35" s="63" t="s">
        <v>16</v>
      </c>
      <c r="E35" s="29"/>
      <c r="F35" s="55">
        <v>113972</v>
      </c>
      <c r="G35" s="56">
        <f t="shared" si="2"/>
        <v>11.827017468853057</v>
      </c>
      <c r="H35" s="55">
        <v>119652</v>
      </c>
      <c r="I35" s="56">
        <f t="shared" si="1"/>
        <v>-4.7470999231103539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</row>
    <row r="36" spans="1:24" ht="18" customHeight="1">
      <c r="A36" s="123"/>
      <c r="B36" s="123"/>
      <c r="C36" s="62"/>
      <c r="D36" s="62"/>
      <c r="E36" s="57" t="s">
        <v>102</v>
      </c>
      <c r="F36" s="55">
        <v>45704</v>
      </c>
      <c r="G36" s="56">
        <f t="shared" si="2"/>
        <v>4.7427614361111514</v>
      </c>
      <c r="H36" s="55">
        <v>53774</v>
      </c>
      <c r="I36" s="56">
        <f t="shared" si="1"/>
        <v>-15.007252575594155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</row>
    <row r="37" spans="1:24" ht="18" customHeight="1">
      <c r="A37" s="123"/>
      <c r="B37" s="123"/>
      <c r="C37" s="62"/>
      <c r="D37" s="61"/>
      <c r="E37" s="29" t="s">
        <v>33</v>
      </c>
      <c r="F37" s="55">
        <v>61695</v>
      </c>
      <c r="G37" s="56">
        <f t="shared" si="2"/>
        <v>6.4021675739733386</v>
      </c>
      <c r="H37" s="55">
        <v>59613</v>
      </c>
      <c r="I37" s="56">
        <f t="shared" si="1"/>
        <v>3.4925267978461072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1:24" ht="18" customHeight="1">
      <c r="A38" s="123"/>
      <c r="B38" s="123"/>
      <c r="C38" s="62"/>
      <c r="D38" s="54" t="s">
        <v>34</v>
      </c>
      <c r="E38" s="54"/>
      <c r="F38" s="55">
        <v>2876</v>
      </c>
      <c r="G38" s="56">
        <f t="shared" si="2"/>
        <v>0.29844612922841918</v>
      </c>
      <c r="H38" s="55">
        <v>5837</v>
      </c>
      <c r="I38" s="56">
        <f t="shared" si="1"/>
        <v>-50.728113757066986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1:24" ht="18" customHeight="1">
      <c r="A39" s="123"/>
      <c r="B39" s="123"/>
      <c r="C39" s="61"/>
      <c r="D39" s="54" t="s">
        <v>35</v>
      </c>
      <c r="E39" s="54"/>
      <c r="F39" s="55">
        <f t="shared" ref="F39" si="3">ROUND(J39/1000,0)</f>
        <v>0</v>
      </c>
      <c r="G39" s="56">
        <f t="shared" si="2"/>
        <v>0</v>
      </c>
      <c r="H39" s="55">
        <v>0</v>
      </c>
      <c r="I39" s="56" t="e">
        <f t="shared" si="1"/>
        <v>#DIV/0!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1:24" ht="18" customHeight="1">
      <c r="A40" s="123"/>
      <c r="B40" s="123"/>
      <c r="C40" s="29" t="s">
        <v>17</v>
      </c>
      <c r="D40" s="29"/>
      <c r="E40" s="29"/>
      <c r="F40" s="55">
        <f>SUM(F23,F27,F34)</f>
        <v>963658</v>
      </c>
      <c r="G40" s="56">
        <f t="shared" si="2"/>
        <v>100</v>
      </c>
      <c r="H40" s="55">
        <v>1043420</v>
      </c>
      <c r="I40" s="56">
        <f t="shared" si="1"/>
        <v>-7.6442851392536042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1:24" ht="18" customHeight="1">
      <c r="A41" s="25" t="s">
        <v>18</v>
      </c>
    </row>
    <row r="42" spans="1:24" ht="18" customHeight="1">
      <c r="A42" s="26" t="s">
        <v>19</v>
      </c>
    </row>
  </sheetData>
  <mergeCells count="5">
    <mergeCell ref="B23:B40"/>
    <mergeCell ref="A9:A40"/>
    <mergeCell ref="B9:B22"/>
    <mergeCell ref="G6:I6"/>
    <mergeCell ref="A1:D1"/>
  </mergeCells>
  <phoneticPr fontId="15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Normal="100" zoomScaleSheetLayoutView="100" workbookViewId="0">
      <pane xSplit="4" ySplit="6" topLeftCell="E7" activePane="bottomRight" state="frozen"/>
      <selection activeCell="G46" sqref="G46"/>
      <selection pane="topRight" activeCell="G46" sqref="G46"/>
      <selection pane="bottomLeft" activeCell="G46" sqref="G46"/>
      <selection pane="bottomRight" activeCell="F30" sqref="F30"/>
    </sheetView>
  </sheetViews>
  <sheetFormatPr defaultColWidth="9" defaultRowHeight="13"/>
  <cols>
    <col min="1" max="1" width="5.36328125" style="1" customWidth="1"/>
    <col min="2" max="2" width="3.08984375" style="1" customWidth="1"/>
    <col min="3" max="3" width="34.7265625" style="1" customWidth="1"/>
    <col min="4" max="9" width="11.90625" style="1" customWidth="1"/>
    <col min="10" max="16384" width="9" style="1"/>
  </cols>
  <sheetData>
    <row r="1" spans="1:9" ht="34" customHeight="1">
      <c r="A1" s="35" t="s">
        <v>0</v>
      </c>
      <c r="B1" s="35"/>
      <c r="C1" s="19" t="s">
        <v>272</v>
      </c>
      <c r="D1" s="36"/>
      <c r="E1" s="36"/>
    </row>
    <row r="4" spans="1:9">
      <c r="A4" s="8" t="s">
        <v>107</v>
      </c>
    </row>
    <row r="5" spans="1:9">
      <c r="I5" s="37" t="s">
        <v>108</v>
      </c>
    </row>
    <row r="6" spans="1:9" s="31" customFormat="1" ht="29.25" customHeight="1">
      <c r="A6" s="68" t="s">
        <v>109</v>
      </c>
      <c r="B6" s="50"/>
      <c r="C6" s="50"/>
      <c r="D6" s="50"/>
      <c r="E6" s="27" t="s">
        <v>224</v>
      </c>
      <c r="F6" s="27" t="s">
        <v>225</v>
      </c>
      <c r="G6" s="27" t="s">
        <v>226</v>
      </c>
      <c r="H6" s="27" t="s">
        <v>227</v>
      </c>
      <c r="I6" s="27" t="s">
        <v>239</v>
      </c>
    </row>
    <row r="7" spans="1:9" ht="27" customHeight="1">
      <c r="A7" s="123" t="s">
        <v>110</v>
      </c>
      <c r="B7" s="60" t="s">
        <v>111</v>
      </c>
      <c r="C7" s="54"/>
      <c r="D7" s="64" t="s">
        <v>112</v>
      </c>
      <c r="E7" s="97">
        <v>834311</v>
      </c>
      <c r="F7" s="97">
        <v>816166</v>
      </c>
      <c r="G7" s="97">
        <v>860399</v>
      </c>
      <c r="H7" s="97">
        <v>1064735</v>
      </c>
      <c r="I7" s="27">
        <v>977469</v>
      </c>
    </row>
    <row r="8" spans="1:9" ht="27" customHeight="1">
      <c r="A8" s="123"/>
      <c r="B8" s="80"/>
      <c r="C8" s="54" t="s">
        <v>113</v>
      </c>
      <c r="D8" s="64" t="s">
        <v>37</v>
      </c>
      <c r="E8" s="96">
        <v>406127</v>
      </c>
      <c r="F8" s="96">
        <v>420333</v>
      </c>
      <c r="G8" s="96">
        <v>430828</v>
      </c>
      <c r="H8" s="70">
        <v>430694</v>
      </c>
      <c r="I8" s="70">
        <v>440692</v>
      </c>
    </row>
    <row r="9" spans="1:9" ht="27" customHeight="1">
      <c r="A9" s="123"/>
      <c r="B9" s="54" t="s">
        <v>114</v>
      </c>
      <c r="C9" s="54"/>
      <c r="D9" s="64"/>
      <c r="E9" s="96">
        <v>825440</v>
      </c>
      <c r="F9" s="96">
        <v>801143</v>
      </c>
      <c r="G9" s="96">
        <v>848479</v>
      </c>
      <c r="H9" s="71">
        <v>1043420</v>
      </c>
      <c r="I9" s="71">
        <v>963658</v>
      </c>
    </row>
    <row r="10" spans="1:9" ht="27" customHeight="1">
      <c r="A10" s="123"/>
      <c r="B10" s="54" t="s">
        <v>115</v>
      </c>
      <c r="C10" s="54"/>
      <c r="D10" s="64"/>
      <c r="E10" s="96">
        <v>8871</v>
      </c>
      <c r="F10" s="96">
        <v>15023</v>
      </c>
      <c r="G10" s="96">
        <v>11920</v>
      </c>
      <c r="H10" s="71">
        <v>21314</v>
      </c>
      <c r="I10" s="71">
        <v>13811</v>
      </c>
    </row>
    <row r="11" spans="1:9" ht="27" customHeight="1">
      <c r="A11" s="123"/>
      <c r="B11" s="54" t="s">
        <v>116</v>
      </c>
      <c r="C11" s="54"/>
      <c r="D11" s="64"/>
      <c r="E11" s="96">
        <v>6214</v>
      </c>
      <c r="F11" s="96">
        <v>12984</v>
      </c>
      <c r="G11" s="96">
        <v>10599</v>
      </c>
      <c r="H11" s="71">
        <v>21014</v>
      </c>
      <c r="I11" s="71">
        <v>12774</v>
      </c>
    </row>
    <row r="12" spans="1:9" ht="27" customHeight="1">
      <c r="A12" s="123"/>
      <c r="B12" s="54" t="s">
        <v>117</v>
      </c>
      <c r="C12" s="54"/>
      <c r="D12" s="64"/>
      <c r="E12" s="96">
        <v>2658</v>
      </c>
      <c r="F12" s="96">
        <v>2040</v>
      </c>
      <c r="G12" s="96">
        <v>1321</v>
      </c>
      <c r="H12" s="71">
        <v>300</v>
      </c>
      <c r="I12" s="71">
        <v>1037</v>
      </c>
    </row>
    <row r="13" spans="1:9" ht="27" customHeight="1">
      <c r="A13" s="123"/>
      <c r="B13" s="54" t="s">
        <v>118</v>
      </c>
      <c r="C13" s="54"/>
      <c r="D13" s="64"/>
      <c r="E13" s="96">
        <v>1735</v>
      </c>
      <c r="F13" s="96">
        <v>-618</v>
      </c>
      <c r="G13" s="96">
        <v>-718</v>
      </c>
      <c r="H13" s="71">
        <v>-1021</v>
      </c>
      <c r="I13" s="71">
        <v>737</v>
      </c>
    </row>
    <row r="14" spans="1:9" ht="27" customHeight="1">
      <c r="A14" s="123"/>
      <c r="B14" s="54" t="s">
        <v>119</v>
      </c>
      <c r="C14" s="54"/>
      <c r="D14" s="64"/>
      <c r="E14" s="96">
        <v>0</v>
      </c>
      <c r="F14" s="96">
        <v>0</v>
      </c>
      <c r="G14" s="96">
        <v>0</v>
      </c>
      <c r="H14" s="71">
        <v>0</v>
      </c>
      <c r="I14" s="71">
        <v>0</v>
      </c>
    </row>
    <row r="15" spans="1:9" ht="27" customHeight="1">
      <c r="A15" s="123"/>
      <c r="B15" s="54" t="s">
        <v>120</v>
      </c>
      <c r="C15" s="54"/>
      <c r="D15" s="64"/>
      <c r="E15" s="96">
        <v>1736</v>
      </c>
      <c r="F15" s="96">
        <v>-617</v>
      </c>
      <c r="G15" s="96">
        <v>-2087</v>
      </c>
      <c r="H15" s="71">
        <v>-4298</v>
      </c>
      <c r="I15" s="71">
        <v>7037</v>
      </c>
    </row>
    <row r="16" spans="1:9" ht="27" customHeight="1">
      <c r="A16" s="123"/>
      <c r="B16" s="54" t="s">
        <v>121</v>
      </c>
      <c r="C16" s="54"/>
      <c r="D16" s="64" t="s">
        <v>38</v>
      </c>
      <c r="E16" s="96">
        <v>55145</v>
      </c>
      <c r="F16" s="96">
        <v>54018</v>
      </c>
      <c r="G16" s="96">
        <v>54964</v>
      </c>
      <c r="H16" s="71">
        <v>50907</v>
      </c>
      <c r="I16" s="71">
        <v>68097</v>
      </c>
    </row>
    <row r="17" spans="1:9" ht="27" customHeight="1">
      <c r="A17" s="123"/>
      <c r="B17" s="54" t="s">
        <v>122</v>
      </c>
      <c r="C17" s="54"/>
      <c r="D17" s="64" t="s">
        <v>39</v>
      </c>
      <c r="E17" s="96">
        <v>155100</v>
      </c>
      <c r="F17" s="96">
        <v>174542</v>
      </c>
      <c r="G17" s="96">
        <v>213993</v>
      </c>
      <c r="H17" s="71">
        <v>183300</v>
      </c>
      <c r="I17" s="71">
        <v>212297</v>
      </c>
    </row>
    <row r="18" spans="1:9" ht="27" customHeight="1">
      <c r="A18" s="123"/>
      <c r="B18" s="54" t="s">
        <v>123</v>
      </c>
      <c r="C18" s="54"/>
      <c r="D18" s="64" t="s">
        <v>40</v>
      </c>
      <c r="E18" s="96">
        <v>1089328</v>
      </c>
      <c r="F18" s="96">
        <v>1095734</v>
      </c>
      <c r="G18" s="96">
        <v>1109066</v>
      </c>
      <c r="H18" s="71">
        <v>1136352</v>
      </c>
      <c r="I18" s="71">
        <v>1146568</v>
      </c>
    </row>
    <row r="19" spans="1:9" ht="27" customHeight="1">
      <c r="A19" s="123"/>
      <c r="B19" s="54" t="s">
        <v>124</v>
      </c>
      <c r="C19" s="54"/>
      <c r="D19" s="64" t="s">
        <v>125</v>
      </c>
      <c r="E19" s="96">
        <f>E17+E18-E16</f>
        <v>1189283</v>
      </c>
      <c r="F19" s="96">
        <f>F17+F18-F16</f>
        <v>1216258</v>
      </c>
      <c r="G19" s="96">
        <f>G17+G18-G16</f>
        <v>1268095</v>
      </c>
      <c r="H19" s="96">
        <f>H17+H18-H16</f>
        <v>1268745</v>
      </c>
      <c r="I19" s="69">
        <f>I17+I18-I16</f>
        <v>1290768</v>
      </c>
    </row>
    <row r="20" spans="1:9" ht="27" customHeight="1">
      <c r="A20" s="123"/>
      <c r="B20" s="54" t="s">
        <v>126</v>
      </c>
      <c r="C20" s="54"/>
      <c r="D20" s="64" t="s">
        <v>127</v>
      </c>
      <c r="E20" s="72">
        <f>E18/E8</f>
        <v>2.6822348674183201</v>
      </c>
      <c r="F20" s="72">
        <f>F18/F8</f>
        <v>2.6068236374493554</v>
      </c>
      <c r="G20" s="72">
        <f>G18/G8</f>
        <v>2.5742662965266883</v>
      </c>
      <c r="H20" s="72">
        <f>H18/H8</f>
        <v>2.6384207813435991</v>
      </c>
      <c r="I20" s="72">
        <f>I18/I8</f>
        <v>2.6017445290588439</v>
      </c>
    </row>
    <row r="21" spans="1:9" ht="27" customHeight="1">
      <c r="A21" s="123"/>
      <c r="B21" s="54" t="s">
        <v>128</v>
      </c>
      <c r="C21" s="54"/>
      <c r="D21" s="64" t="s">
        <v>129</v>
      </c>
      <c r="E21" s="72">
        <f>E19/E8</f>
        <v>2.9283524611759377</v>
      </c>
      <c r="F21" s="72">
        <f>F19/F8</f>
        <v>2.8935582026631268</v>
      </c>
      <c r="G21" s="72">
        <f>G19/G8</f>
        <v>2.9433904017380486</v>
      </c>
      <c r="H21" s="72">
        <f>H19/H8</f>
        <v>2.9458153584679612</v>
      </c>
      <c r="I21" s="72">
        <f>I19/I8</f>
        <v>2.9289571855173229</v>
      </c>
    </row>
    <row r="22" spans="1:9" ht="27" customHeight="1">
      <c r="A22" s="123"/>
      <c r="B22" s="54" t="s">
        <v>130</v>
      </c>
      <c r="C22" s="54"/>
      <c r="D22" s="64" t="s">
        <v>131</v>
      </c>
      <c r="E22" s="96">
        <f>E18/E24*1000000</f>
        <v>708611.09810105176</v>
      </c>
      <c r="F22" s="96">
        <f>F18/F24*1000000</f>
        <v>712778.22011979658</v>
      </c>
      <c r="G22" s="96">
        <f>G18/G24*1000000</f>
        <v>721450.72570111218</v>
      </c>
      <c r="H22" s="96">
        <f>H18/H24*1000000</f>
        <v>745074.58928683831</v>
      </c>
      <c r="I22" s="69">
        <f>I18/I24*1000000</f>
        <v>751772.93804158538</v>
      </c>
    </row>
    <row r="23" spans="1:9" ht="27" customHeight="1">
      <c r="A23" s="123"/>
      <c r="B23" s="54" t="s">
        <v>132</v>
      </c>
      <c r="C23" s="54"/>
      <c r="D23" s="64" t="s">
        <v>133</v>
      </c>
      <c r="E23" s="96">
        <f>E19/E24*1000000</f>
        <v>773632.12235700642</v>
      </c>
      <c r="F23" s="96">
        <f>F19/F24*1000000</f>
        <v>791179.43994296389</v>
      </c>
      <c r="G23" s="96">
        <f>G19/G24*1000000</f>
        <v>824899.56234160252</v>
      </c>
      <c r="H23" s="96">
        <f>H19/H24*1000000</f>
        <v>831881.01907219738</v>
      </c>
      <c r="I23" s="69">
        <f>I19/I24*1000000</f>
        <v>846320.89129476924</v>
      </c>
    </row>
    <row r="24" spans="1:9" ht="27" customHeight="1">
      <c r="A24" s="123"/>
      <c r="B24" s="73" t="s">
        <v>134</v>
      </c>
      <c r="C24" s="74"/>
      <c r="D24" s="64" t="s">
        <v>135</v>
      </c>
      <c r="E24" s="96">
        <v>1537272</v>
      </c>
      <c r="F24" s="96">
        <f>E24</f>
        <v>1537272</v>
      </c>
      <c r="G24" s="96">
        <f>F24</f>
        <v>1537272</v>
      </c>
      <c r="H24" s="71">
        <v>1525152</v>
      </c>
      <c r="I24" s="71">
        <f>H24</f>
        <v>1525152</v>
      </c>
    </row>
    <row r="25" spans="1:9" ht="27" customHeight="1">
      <c r="A25" s="123"/>
      <c r="B25" s="29" t="s">
        <v>136</v>
      </c>
      <c r="C25" s="29"/>
      <c r="D25" s="29"/>
      <c r="E25" s="96">
        <v>437141</v>
      </c>
      <c r="F25" s="96">
        <v>438756</v>
      </c>
      <c r="G25" s="96">
        <v>439969</v>
      </c>
      <c r="H25" s="95">
        <v>443143</v>
      </c>
      <c r="I25" s="65">
        <v>461249</v>
      </c>
    </row>
    <row r="26" spans="1:9" ht="27" customHeight="1">
      <c r="A26" s="123"/>
      <c r="B26" s="29" t="s">
        <v>137</v>
      </c>
      <c r="C26" s="29"/>
      <c r="D26" s="29"/>
      <c r="E26" s="75">
        <v>0.79100000000000004</v>
      </c>
      <c r="F26" s="75">
        <v>0.79500000000000004</v>
      </c>
      <c r="G26" s="75">
        <v>0.78</v>
      </c>
      <c r="H26" s="76">
        <v>0.79</v>
      </c>
      <c r="I26" s="76">
        <v>0.77</v>
      </c>
    </row>
    <row r="27" spans="1:9" ht="27" customHeight="1">
      <c r="A27" s="123"/>
      <c r="B27" s="29" t="s">
        <v>138</v>
      </c>
      <c r="C27" s="29"/>
      <c r="D27" s="29"/>
      <c r="E27" s="77">
        <v>0.6</v>
      </c>
      <c r="F27" s="77">
        <v>0.5</v>
      </c>
      <c r="G27" s="77">
        <v>0.3</v>
      </c>
      <c r="H27" s="78">
        <v>0.1</v>
      </c>
      <c r="I27" s="78">
        <v>0.2</v>
      </c>
    </row>
    <row r="28" spans="1:9" ht="27" customHeight="1">
      <c r="A28" s="123"/>
      <c r="B28" s="29" t="s">
        <v>139</v>
      </c>
      <c r="C28" s="29"/>
      <c r="D28" s="29"/>
      <c r="E28" s="77">
        <v>99.4</v>
      </c>
      <c r="F28" s="77">
        <v>99.1</v>
      </c>
      <c r="G28" s="77">
        <v>99.3</v>
      </c>
      <c r="H28" s="78">
        <v>99</v>
      </c>
      <c r="I28" s="78">
        <v>95.3</v>
      </c>
    </row>
    <row r="29" spans="1:9" ht="27" customHeight="1">
      <c r="A29" s="123"/>
      <c r="B29" s="29" t="s">
        <v>140</v>
      </c>
      <c r="C29" s="29"/>
      <c r="D29" s="29"/>
      <c r="E29" s="77">
        <v>47.8</v>
      </c>
      <c r="F29" s="77">
        <v>50.088219164184942</v>
      </c>
      <c r="G29" s="77">
        <v>48.6</v>
      </c>
      <c r="H29" s="78">
        <v>38.6</v>
      </c>
      <c r="I29" s="79">
        <v>42.2</v>
      </c>
    </row>
    <row r="30" spans="1:9" ht="27" customHeight="1">
      <c r="A30" s="123"/>
      <c r="B30" s="123" t="s">
        <v>141</v>
      </c>
      <c r="C30" s="29" t="s">
        <v>142</v>
      </c>
      <c r="D30" s="29"/>
      <c r="E30" s="77">
        <v>0</v>
      </c>
      <c r="F30" s="77">
        <v>0</v>
      </c>
      <c r="G30" s="77">
        <v>0</v>
      </c>
      <c r="H30" s="78">
        <v>0</v>
      </c>
      <c r="I30" s="78">
        <v>0</v>
      </c>
    </row>
    <row r="31" spans="1:9" ht="27" customHeight="1">
      <c r="A31" s="123"/>
      <c r="B31" s="123"/>
      <c r="C31" s="29" t="s">
        <v>143</v>
      </c>
      <c r="D31" s="29"/>
      <c r="E31" s="77">
        <v>0</v>
      </c>
      <c r="F31" s="77">
        <v>0</v>
      </c>
      <c r="G31" s="77">
        <v>0</v>
      </c>
      <c r="H31" s="78">
        <v>0</v>
      </c>
      <c r="I31" s="78">
        <v>0</v>
      </c>
    </row>
    <row r="32" spans="1:9" ht="27" customHeight="1">
      <c r="A32" s="123"/>
      <c r="B32" s="123"/>
      <c r="C32" s="29" t="s">
        <v>144</v>
      </c>
      <c r="D32" s="29"/>
      <c r="E32" s="77">
        <v>6.6</v>
      </c>
      <c r="F32" s="77">
        <v>5.7</v>
      </c>
      <c r="G32" s="77">
        <v>4.5999999999999996</v>
      </c>
      <c r="H32" s="78">
        <v>4.3</v>
      </c>
      <c r="I32" s="78">
        <v>4.4000000000000004</v>
      </c>
    </row>
    <row r="33" spans="1:9" ht="27" customHeight="1">
      <c r="A33" s="123"/>
      <c r="B33" s="123"/>
      <c r="C33" s="29" t="s">
        <v>145</v>
      </c>
      <c r="D33" s="29"/>
      <c r="E33" s="77">
        <v>78.8</v>
      </c>
      <c r="F33" s="77">
        <v>71</v>
      </c>
      <c r="G33" s="77">
        <v>66.099999999999994</v>
      </c>
      <c r="H33" s="79">
        <v>61.6</v>
      </c>
      <c r="I33" s="79">
        <v>56.4</v>
      </c>
    </row>
    <row r="34" spans="1:9" ht="27" customHeight="1">
      <c r="A34" s="1" t="s">
        <v>240</v>
      </c>
      <c r="E34" s="38"/>
      <c r="F34" s="38"/>
      <c r="G34" s="38"/>
      <c r="H34" s="38"/>
      <c r="I34" s="39"/>
    </row>
    <row r="35" spans="1:9" ht="27" customHeight="1">
      <c r="A35" s="10" t="s">
        <v>146</v>
      </c>
    </row>
    <row r="36" spans="1:9">
      <c r="A36" s="40"/>
    </row>
  </sheetData>
  <mergeCells count="2">
    <mergeCell ref="A7:A33"/>
    <mergeCell ref="B30:B33"/>
  </mergeCells>
  <phoneticPr fontId="15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G46" sqref="G46"/>
      <selection pane="topRight" activeCell="G46" sqref="G46"/>
      <selection pane="bottomLeft" activeCell="G46" sqref="G46"/>
      <selection pane="bottomRight" activeCell="G34" sqref="G34"/>
    </sheetView>
  </sheetViews>
  <sheetFormatPr defaultColWidth="9" defaultRowHeight="13"/>
  <cols>
    <col min="1" max="1" width="3.6328125" style="1" customWidth="1"/>
    <col min="2" max="3" width="1.6328125" style="1" customWidth="1"/>
    <col min="4" max="4" width="22.6328125" style="1" customWidth="1"/>
    <col min="5" max="5" width="10.6328125" style="1" customWidth="1"/>
    <col min="6" max="21" width="13.6328125" style="1" customWidth="1"/>
    <col min="22" max="25" width="12" style="1" customWidth="1"/>
    <col min="26" max="16384" width="9" style="1"/>
  </cols>
  <sheetData>
    <row r="1" spans="1:25" ht="34" customHeight="1">
      <c r="A1" s="16" t="s">
        <v>0</v>
      </c>
      <c r="B1" s="12"/>
      <c r="C1" s="12"/>
      <c r="D1" s="20" t="s">
        <v>272</v>
      </c>
      <c r="E1" s="13"/>
      <c r="F1" s="13"/>
      <c r="G1" s="13"/>
    </row>
    <row r="2" spans="1:25" ht="15" customHeight="1"/>
    <row r="3" spans="1:25" ht="15" customHeight="1">
      <c r="A3" s="14" t="s">
        <v>147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6" customHeight="1">
      <c r="A5" s="11" t="s">
        <v>236</v>
      </c>
      <c r="B5" s="11"/>
      <c r="C5" s="11"/>
      <c r="D5" s="11"/>
      <c r="K5" s="15"/>
      <c r="O5" s="15"/>
      <c r="Q5" s="15"/>
      <c r="S5" s="15"/>
      <c r="U5" s="15" t="s">
        <v>43</v>
      </c>
    </row>
    <row r="6" spans="1:25" ht="16" customHeight="1">
      <c r="A6" s="131" t="s">
        <v>44</v>
      </c>
      <c r="B6" s="130"/>
      <c r="C6" s="130"/>
      <c r="D6" s="130"/>
      <c r="E6" s="130"/>
      <c r="F6" s="137" t="s">
        <v>250</v>
      </c>
      <c r="G6" s="137"/>
      <c r="H6" s="137" t="s">
        <v>251</v>
      </c>
      <c r="I6" s="137"/>
      <c r="J6" s="137" t="s">
        <v>252</v>
      </c>
      <c r="K6" s="137"/>
      <c r="L6" s="137" t="s">
        <v>253</v>
      </c>
      <c r="M6" s="137"/>
      <c r="N6" s="137" t="s">
        <v>254</v>
      </c>
      <c r="O6" s="137"/>
      <c r="P6" s="137" t="s">
        <v>255</v>
      </c>
      <c r="Q6" s="137"/>
      <c r="R6" s="137" t="s">
        <v>256</v>
      </c>
      <c r="S6" s="137"/>
      <c r="T6" s="137" t="s">
        <v>257</v>
      </c>
      <c r="U6" s="137"/>
    </row>
    <row r="7" spans="1:25" ht="16" customHeight="1">
      <c r="A7" s="130"/>
      <c r="B7" s="130"/>
      <c r="C7" s="130"/>
      <c r="D7" s="130"/>
      <c r="E7" s="130"/>
      <c r="F7" s="52" t="s">
        <v>235</v>
      </c>
      <c r="G7" s="81" t="s">
        <v>238</v>
      </c>
      <c r="H7" s="52" t="s">
        <v>235</v>
      </c>
      <c r="I7" s="82" t="s">
        <v>238</v>
      </c>
      <c r="J7" s="52" t="s">
        <v>235</v>
      </c>
      <c r="K7" s="82" t="s">
        <v>238</v>
      </c>
      <c r="L7" s="52" t="s">
        <v>235</v>
      </c>
      <c r="M7" s="82" t="s">
        <v>238</v>
      </c>
      <c r="N7" s="52" t="s">
        <v>235</v>
      </c>
      <c r="O7" s="82" t="s">
        <v>238</v>
      </c>
      <c r="P7" s="52" t="s">
        <v>235</v>
      </c>
      <c r="Q7" s="91" t="s">
        <v>238</v>
      </c>
      <c r="R7" s="52" t="s">
        <v>235</v>
      </c>
      <c r="S7" s="91" t="s">
        <v>238</v>
      </c>
      <c r="T7" s="52" t="s">
        <v>235</v>
      </c>
      <c r="U7" s="91" t="s">
        <v>238</v>
      </c>
    </row>
    <row r="8" spans="1:25" ht="16" customHeight="1">
      <c r="A8" s="128" t="s">
        <v>83</v>
      </c>
      <c r="B8" s="60" t="s">
        <v>45</v>
      </c>
      <c r="C8" s="54"/>
      <c r="D8" s="54"/>
      <c r="E8" s="64" t="s">
        <v>36</v>
      </c>
      <c r="F8" s="112">
        <v>9299</v>
      </c>
      <c r="G8" s="86">
        <v>8755</v>
      </c>
      <c r="H8" s="112">
        <v>21242</v>
      </c>
      <c r="I8" s="86">
        <v>20316</v>
      </c>
      <c r="J8" s="112">
        <v>34678</v>
      </c>
      <c r="K8" s="86">
        <v>35704</v>
      </c>
      <c r="L8" s="112">
        <v>1580</v>
      </c>
      <c r="M8" s="86">
        <v>1620</v>
      </c>
      <c r="N8" s="112">
        <v>33175</v>
      </c>
      <c r="O8" s="86">
        <v>33012</v>
      </c>
      <c r="P8" s="112">
        <v>6482</v>
      </c>
      <c r="Q8" s="86">
        <v>6567</v>
      </c>
      <c r="R8" s="112">
        <v>10656</v>
      </c>
      <c r="S8" s="86">
        <v>11497</v>
      </c>
      <c r="T8" s="112">
        <v>12301</v>
      </c>
      <c r="U8" s="86">
        <v>14609</v>
      </c>
      <c r="V8" s="17"/>
      <c r="W8" s="17"/>
      <c r="X8" s="17"/>
      <c r="Y8" s="17"/>
    </row>
    <row r="9" spans="1:25" ht="16" customHeight="1">
      <c r="A9" s="128"/>
      <c r="B9" s="62"/>
      <c r="C9" s="54" t="s">
        <v>46</v>
      </c>
      <c r="D9" s="54"/>
      <c r="E9" s="64" t="s">
        <v>37</v>
      </c>
      <c r="F9" s="112">
        <v>9184</v>
      </c>
      <c r="G9" s="86">
        <v>8755</v>
      </c>
      <c r="H9" s="112">
        <v>21242</v>
      </c>
      <c r="I9" s="86">
        <v>20316</v>
      </c>
      <c r="J9" s="112">
        <v>34503</v>
      </c>
      <c r="K9" s="86">
        <v>34010</v>
      </c>
      <c r="L9" s="112">
        <v>1579</v>
      </c>
      <c r="M9" s="86">
        <v>1585</v>
      </c>
      <c r="N9" s="112">
        <v>33173</v>
      </c>
      <c r="O9" s="86">
        <v>33009</v>
      </c>
      <c r="P9" s="115">
        <f>P8-P10</f>
        <v>6443</v>
      </c>
      <c r="Q9" s="86">
        <v>6567</v>
      </c>
      <c r="R9" s="115">
        <v>8065</v>
      </c>
      <c r="S9" s="86">
        <v>11497</v>
      </c>
      <c r="T9" s="112">
        <v>12301</v>
      </c>
      <c r="U9" s="86">
        <v>14609</v>
      </c>
      <c r="V9" s="17"/>
      <c r="W9" s="17"/>
      <c r="X9" s="17"/>
      <c r="Y9" s="17"/>
    </row>
    <row r="10" spans="1:25" ht="16" customHeight="1">
      <c r="A10" s="128"/>
      <c r="B10" s="61"/>
      <c r="C10" s="54" t="s">
        <v>47</v>
      </c>
      <c r="D10" s="54"/>
      <c r="E10" s="64" t="s">
        <v>38</v>
      </c>
      <c r="F10" s="112">
        <v>115</v>
      </c>
      <c r="G10" s="86">
        <v>0</v>
      </c>
      <c r="H10" s="112">
        <v>0</v>
      </c>
      <c r="I10" s="86">
        <v>0</v>
      </c>
      <c r="J10" s="112">
        <v>175</v>
      </c>
      <c r="K10" s="86">
        <v>1694</v>
      </c>
      <c r="L10" s="112">
        <v>1</v>
      </c>
      <c r="M10" s="86">
        <v>35</v>
      </c>
      <c r="N10" s="112">
        <v>2</v>
      </c>
      <c r="O10" s="86">
        <v>3</v>
      </c>
      <c r="P10" s="115">
        <v>39</v>
      </c>
      <c r="Q10" s="86">
        <v>0</v>
      </c>
      <c r="R10" s="112">
        <v>2591</v>
      </c>
      <c r="S10" s="86">
        <v>140</v>
      </c>
      <c r="T10" s="112">
        <v>0</v>
      </c>
      <c r="U10" s="86">
        <v>0</v>
      </c>
      <c r="V10" s="17"/>
      <c r="W10" s="17"/>
      <c r="X10" s="17"/>
      <c r="Y10" s="17"/>
    </row>
    <row r="11" spans="1:25" ht="16" customHeight="1">
      <c r="A11" s="128"/>
      <c r="B11" s="60" t="s">
        <v>48</v>
      </c>
      <c r="C11" s="54"/>
      <c r="D11" s="54"/>
      <c r="E11" s="64" t="s">
        <v>39</v>
      </c>
      <c r="F11" s="112">
        <v>11135</v>
      </c>
      <c r="G11" s="86">
        <v>10461</v>
      </c>
      <c r="H11" s="112">
        <v>25652</v>
      </c>
      <c r="I11" s="86">
        <v>24466</v>
      </c>
      <c r="J11" s="112">
        <v>31436</v>
      </c>
      <c r="K11" s="86">
        <v>33028</v>
      </c>
      <c r="L11" s="112">
        <v>1406</v>
      </c>
      <c r="M11" s="86">
        <v>1240</v>
      </c>
      <c r="N11" s="112">
        <v>32087</v>
      </c>
      <c r="O11" s="86">
        <v>32693</v>
      </c>
      <c r="P11" s="112">
        <v>3095</v>
      </c>
      <c r="Q11" s="86">
        <v>3300</v>
      </c>
      <c r="R11" s="112">
        <v>5788</v>
      </c>
      <c r="S11" s="86">
        <v>8949</v>
      </c>
      <c r="T11" s="112">
        <v>11609</v>
      </c>
      <c r="U11" s="86">
        <v>13951</v>
      </c>
      <c r="V11" s="17"/>
      <c r="W11" s="17"/>
      <c r="X11" s="17"/>
      <c r="Y11" s="17"/>
    </row>
    <row r="12" spans="1:25" ht="16" customHeight="1">
      <c r="A12" s="128"/>
      <c r="B12" s="62"/>
      <c r="C12" s="54" t="s">
        <v>49</v>
      </c>
      <c r="D12" s="54"/>
      <c r="E12" s="64" t="s">
        <v>40</v>
      </c>
      <c r="F12" s="112">
        <v>10886</v>
      </c>
      <c r="G12" s="86">
        <v>10461</v>
      </c>
      <c r="H12" s="112">
        <v>25652</v>
      </c>
      <c r="I12" s="86">
        <v>24466</v>
      </c>
      <c r="J12" s="112">
        <v>31373</v>
      </c>
      <c r="K12" s="86">
        <v>31908</v>
      </c>
      <c r="L12" s="112">
        <v>1400</v>
      </c>
      <c r="M12" s="86">
        <v>1155</v>
      </c>
      <c r="N12" s="112">
        <v>32081</v>
      </c>
      <c r="O12" s="86">
        <v>32379</v>
      </c>
      <c r="P12" s="112">
        <f>P11-P13</f>
        <v>3008</v>
      </c>
      <c r="Q12" s="86">
        <v>3300</v>
      </c>
      <c r="R12" s="112">
        <v>5788</v>
      </c>
      <c r="S12" s="86">
        <v>8939</v>
      </c>
      <c r="T12" s="112">
        <v>11609</v>
      </c>
      <c r="U12" s="86">
        <v>13943</v>
      </c>
      <c r="V12" s="17"/>
      <c r="W12" s="17"/>
      <c r="X12" s="17"/>
      <c r="Y12" s="17"/>
    </row>
    <row r="13" spans="1:25" ht="16" customHeight="1">
      <c r="A13" s="128"/>
      <c r="B13" s="61"/>
      <c r="C13" s="54" t="s">
        <v>50</v>
      </c>
      <c r="D13" s="54"/>
      <c r="E13" s="64" t="s">
        <v>41</v>
      </c>
      <c r="F13" s="112">
        <v>249</v>
      </c>
      <c r="G13" s="86">
        <v>0</v>
      </c>
      <c r="H13" s="112">
        <v>0</v>
      </c>
      <c r="I13" s="86">
        <v>0</v>
      </c>
      <c r="J13" s="112">
        <v>63</v>
      </c>
      <c r="K13" s="86">
        <v>1120</v>
      </c>
      <c r="L13" s="112">
        <v>6</v>
      </c>
      <c r="M13" s="86">
        <v>85</v>
      </c>
      <c r="N13" s="112">
        <v>6</v>
      </c>
      <c r="O13" s="86">
        <v>314</v>
      </c>
      <c r="P13" s="112">
        <v>87</v>
      </c>
      <c r="Q13" s="86">
        <v>0</v>
      </c>
      <c r="R13" s="112">
        <v>0</v>
      </c>
      <c r="S13" s="86">
        <v>10</v>
      </c>
      <c r="T13" s="112">
        <v>0</v>
      </c>
      <c r="U13" s="86">
        <v>8</v>
      </c>
      <c r="V13" s="17"/>
      <c r="W13" s="17"/>
      <c r="X13" s="17"/>
      <c r="Y13" s="17"/>
    </row>
    <row r="14" spans="1:25" ht="16" customHeight="1">
      <c r="A14" s="128"/>
      <c r="B14" s="54" t="s">
        <v>51</v>
      </c>
      <c r="C14" s="54"/>
      <c r="D14" s="54"/>
      <c r="E14" s="64" t="s">
        <v>148</v>
      </c>
      <c r="F14" s="95">
        <f>F9-F12</f>
        <v>-1702</v>
      </c>
      <c r="G14" s="86">
        <f>G9-G12</f>
        <v>-1706</v>
      </c>
      <c r="H14" s="95">
        <f>H9-H12</f>
        <v>-4410</v>
      </c>
      <c r="I14" s="86">
        <f t="shared" ref="G14:P15" si="0">I9-I12</f>
        <v>-4150</v>
      </c>
      <c r="J14" s="95">
        <f>J9-J12</f>
        <v>3130</v>
      </c>
      <c r="K14" s="86">
        <f t="shared" si="0"/>
        <v>2102</v>
      </c>
      <c r="L14" s="95">
        <f>L9-L12</f>
        <v>179</v>
      </c>
      <c r="M14" s="86">
        <f t="shared" si="0"/>
        <v>430</v>
      </c>
      <c r="N14" s="95">
        <f>N9-N12</f>
        <v>1092</v>
      </c>
      <c r="O14" s="86">
        <f t="shared" si="0"/>
        <v>630</v>
      </c>
      <c r="P14" s="95">
        <f>P9-P12</f>
        <v>3435</v>
      </c>
      <c r="Q14" s="86">
        <f t="shared" ref="Q14:U15" si="1">Q9-Q12</f>
        <v>3267</v>
      </c>
      <c r="R14" s="95">
        <f>R9-R12</f>
        <v>2277</v>
      </c>
      <c r="S14" s="86">
        <f t="shared" si="1"/>
        <v>2558</v>
      </c>
      <c r="T14" s="95">
        <f>T9-T12</f>
        <v>692</v>
      </c>
      <c r="U14" s="86">
        <f t="shared" si="1"/>
        <v>666</v>
      </c>
      <c r="V14" s="17"/>
      <c r="W14" s="17"/>
      <c r="X14" s="17"/>
      <c r="Y14" s="17"/>
    </row>
    <row r="15" spans="1:25" ht="16" customHeight="1">
      <c r="A15" s="128"/>
      <c r="B15" s="54" t="s">
        <v>52</v>
      </c>
      <c r="C15" s="54"/>
      <c r="D15" s="54"/>
      <c r="E15" s="64" t="s">
        <v>149</v>
      </c>
      <c r="F15" s="95">
        <f t="shared" ref="F15" si="2">F10-F13</f>
        <v>-134</v>
      </c>
      <c r="G15" s="86">
        <f t="shared" si="0"/>
        <v>0</v>
      </c>
      <c r="H15" s="95">
        <f t="shared" si="0"/>
        <v>0</v>
      </c>
      <c r="I15" s="86">
        <f t="shared" si="0"/>
        <v>0</v>
      </c>
      <c r="J15" s="95">
        <f>J10-J13</f>
        <v>112</v>
      </c>
      <c r="K15" s="86">
        <f t="shared" si="0"/>
        <v>574</v>
      </c>
      <c r="L15" s="95">
        <f t="shared" si="0"/>
        <v>-5</v>
      </c>
      <c r="M15" s="86">
        <f t="shared" si="0"/>
        <v>-50</v>
      </c>
      <c r="N15" s="95">
        <f t="shared" si="0"/>
        <v>-4</v>
      </c>
      <c r="O15" s="86">
        <f t="shared" si="0"/>
        <v>-311</v>
      </c>
      <c r="P15" s="95">
        <f t="shared" si="0"/>
        <v>-48</v>
      </c>
      <c r="Q15" s="86">
        <f t="shared" si="1"/>
        <v>0</v>
      </c>
      <c r="R15" s="95">
        <f t="shared" si="1"/>
        <v>2591</v>
      </c>
      <c r="S15" s="86">
        <f t="shared" si="1"/>
        <v>130</v>
      </c>
      <c r="T15" s="95">
        <f t="shared" si="1"/>
        <v>0</v>
      </c>
      <c r="U15" s="86">
        <f t="shared" si="1"/>
        <v>-8</v>
      </c>
      <c r="V15" s="17"/>
      <c r="W15" s="17"/>
      <c r="X15" s="17"/>
      <c r="Y15" s="17"/>
    </row>
    <row r="16" spans="1:25" ht="16" customHeight="1">
      <c r="A16" s="128"/>
      <c r="B16" s="54" t="s">
        <v>53</v>
      </c>
      <c r="C16" s="54"/>
      <c r="D16" s="54"/>
      <c r="E16" s="64" t="s">
        <v>150</v>
      </c>
      <c r="F16" s="95">
        <f t="shared" ref="F16" si="3">F8-F11</f>
        <v>-1836</v>
      </c>
      <c r="G16" s="86">
        <f t="shared" ref="G16:P16" si="4">G8-G11</f>
        <v>-1706</v>
      </c>
      <c r="H16" s="95">
        <f t="shared" si="4"/>
        <v>-4410</v>
      </c>
      <c r="I16" s="86">
        <f t="shared" si="4"/>
        <v>-4150</v>
      </c>
      <c r="J16" s="95">
        <f t="shared" si="4"/>
        <v>3242</v>
      </c>
      <c r="K16" s="86">
        <f t="shared" si="4"/>
        <v>2676</v>
      </c>
      <c r="L16" s="95">
        <f t="shared" si="4"/>
        <v>174</v>
      </c>
      <c r="M16" s="86">
        <f t="shared" si="4"/>
        <v>380</v>
      </c>
      <c r="N16" s="95">
        <f t="shared" si="4"/>
        <v>1088</v>
      </c>
      <c r="O16" s="86">
        <f t="shared" si="4"/>
        <v>319</v>
      </c>
      <c r="P16" s="95">
        <f t="shared" si="4"/>
        <v>3387</v>
      </c>
      <c r="Q16" s="86">
        <f t="shared" ref="Q16:U16" si="5">Q8-Q11</f>
        <v>3267</v>
      </c>
      <c r="R16" s="95">
        <f t="shared" si="5"/>
        <v>4868</v>
      </c>
      <c r="S16" s="86">
        <f t="shared" si="5"/>
        <v>2548</v>
      </c>
      <c r="T16" s="95">
        <f t="shared" si="5"/>
        <v>692</v>
      </c>
      <c r="U16" s="86">
        <f t="shared" si="5"/>
        <v>658</v>
      </c>
      <c r="V16" s="17"/>
      <c r="W16" s="17"/>
      <c r="X16" s="17"/>
      <c r="Y16" s="17"/>
    </row>
    <row r="17" spans="1:25" ht="16" customHeight="1">
      <c r="A17" s="128"/>
      <c r="B17" s="54" t="s">
        <v>54</v>
      </c>
      <c r="C17" s="54"/>
      <c r="D17" s="54"/>
      <c r="E17" s="52"/>
      <c r="F17" s="98">
        <v>3286</v>
      </c>
      <c r="G17" s="101">
        <v>1450</v>
      </c>
      <c r="H17" s="98">
        <v>81767</v>
      </c>
      <c r="I17" s="101">
        <v>77358</v>
      </c>
      <c r="J17" s="98">
        <v>0</v>
      </c>
      <c r="K17" s="101">
        <v>0</v>
      </c>
      <c r="L17" s="98">
        <v>0</v>
      </c>
      <c r="M17" s="101">
        <v>0</v>
      </c>
      <c r="N17" s="98">
        <v>0</v>
      </c>
      <c r="O17" s="101">
        <v>0</v>
      </c>
      <c r="P17" s="118">
        <v>0</v>
      </c>
      <c r="Q17" s="101">
        <v>0</v>
      </c>
      <c r="R17" s="118">
        <v>0</v>
      </c>
      <c r="S17" s="101">
        <v>0</v>
      </c>
      <c r="T17" s="98">
        <v>0</v>
      </c>
      <c r="U17" s="101">
        <v>0</v>
      </c>
      <c r="V17" s="17"/>
      <c r="W17" s="17"/>
      <c r="X17" s="17"/>
      <c r="Y17" s="17"/>
    </row>
    <row r="18" spans="1:25" ht="16" customHeight="1">
      <c r="A18" s="128"/>
      <c r="B18" s="54" t="s">
        <v>55</v>
      </c>
      <c r="C18" s="54"/>
      <c r="D18" s="54"/>
      <c r="E18" s="52"/>
      <c r="F18" s="99">
        <v>0</v>
      </c>
      <c r="G18" s="102">
        <v>0</v>
      </c>
      <c r="H18" s="99">
        <v>-3362</v>
      </c>
      <c r="I18" s="102">
        <v>0</v>
      </c>
      <c r="J18" s="99">
        <v>0</v>
      </c>
      <c r="K18" s="102">
        <v>0</v>
      </c>
      <c r="L18" s="99">
        <v>0</v>
      </c>
      <c r="M18" s="102">
        <v>0</v>
      </c>
      <c r="N18" s="99">
        <v>0</v>
      </c>
      <c r="O18" s="102">
        <v>0</v>
      </c>
      <c r="P18" s="119">
        <v>0</v>
      </c>
      <c r="Q18" s="102">
        <v>0</v>
      </c>
      <c r="R18" s="119">
        <v>0</v>
      </c>
      <c r="S18" s="102">
        <v>0</v>
      </c>
      <c r="T18" s="99">
        <v>0</v>
      </c>
      <c r="U18" s="102">
        <v>0</v>
      </c>
      <c r="V18" s="17"/>
      <c r="W18" s="17"/>
      <c r="X18" s="17"/>
      <c r="Y18" s="17"/>
    </row>
    <row r="19" spans="1:25" ht="16" customHeight="1">
      <c r="A19" s="128" t="s">
        <v>84</v>
      </c>
      <c r="B19" s="60" t="s">
        <v>56</v>
      </c>
      <c r="C19" s="54"/>
      <c r="D19" s="54"/>
      <c r="E19" s="64"/>
      <c r="F19" s="112">
        <v>406</v>
      </c>
      <c r="G19" s="86">
        <v>1913</v>
      </c>
      <c r="H19" s="112">
        <v>16034</v>
      </c>
      <c r="I19" s="86">
        <v>35950</v>
      </c>
      <c r="J19" s="112">
        <v>2462</v>
      </c>
      <c r="K19" s="86">
        <v>1609</v>
      </c>
      <c r="L19" s="112">
        <v>1008</v>
      </c>
      <c r="M19" s="86">
        <v>411</v>
      </c>
      <c r="N19" s="112">
        <v>17921</v>
      </c>
      <c r="O19" s="86">
        <v>16527</v>
      </c>
      <c r="P19" s="112">
        <v>2755</v>
      </c>
      <c r="Q19" s="86">
        <v>3095</v>
      </c>
      <c r="R19" s="112">
        <v>8545</v>
      </c>
      <c r="S19" s="86">
        <v>7745</v>
      </c>
      <c r="T19" s="112">
        <v>1915</v>
      </c>
      <c r="U19" s="86">
        <v>2337</v>
      </c>
      <c r="V19" s="17"/>
      <c r="W19" s="17"/>
      <c r="X19" s="17"/>
      <c r="Y19" s="17"/>
    </row>
    <row r="20" spans="1:25" ht="16" customHeight="1">
      <c r="A20" s="128"/>
      <c r="B20" s="61"/>
      <c r="C20" s="54" t="s">
        <v>57</v>
      </c>
      <c r="D20" s="54"/>
      <c r="E20" s="64"/>
      <c r="F20" s="112">
        <v>360</v>
      </c>
      <c r="G20" s="86">
        <v>1899</v>
      </c>
      <c r="H20" s="112">
        <v>10514</v>
      </c>
      <c r="I20" s="86">
        <v>26095</v>
      </c>
      <c r="J20" s="115">
        <v>0</v>
      </c>
      <c r="K20" s="86">
        <v>0</v>
      </c>
      <c r="L20" s="112">
        <v>740</v>
      </c>
      <c r="M20" s="86">
        <v>350</v>
      </c>
      <c r="N20" s="112">
        <v>11462</v>
      </c>
      <c r="O20" s="86">
        <v>9542</v>
      </c>
      <c r="P20" s="112">
        <v>1498</v>
      </c>
      <c r="Q20" s="86">
        <v>1566</v>
      </c>
      <c r="R20" s="112">
        <v>0</v>
      </c>
      <c r="S20" s="86">
        <v>0</v>
      </c>
      <c r="T20" s="112">
        <v>0</v>
      </c>
      <c r="U20" s="86">
        <v>0</v>
      </c>
      <c r="V20" s="17"/>
      <c r="W20" s="17"/>
      <c r="X20" s="17"/>
      <c r="Y20" s="17"/>
    </row>
    <row r="21" spans="1:25" ht="16" customHeight="1">
      <c r="A21" s="128"/>
      <c r="B21" s="54" t="s">
        <v>58</v>
      </c>
      <c r="C21" s="54"/>
      <c r="D21" s="54"/>
      <c r="E21" s="64" t="s">
        <v>151</v>
      </c>
      <c r="F21" s="112">
        <v>406</v>
      </c>
      <c r="G21" s="86">
        <v>1913</v>
      </c>
      <c r="H21" s="112">
        <v>16034</v>
      </c>
      <c r="I21" s="86">
        <v>35950</v>
      </c>
      <c r="J21" s="112">
        <v>2462</v>
      </c>
      <c r="K21" s="86">
        <v>1609</v>
      </c>
      <c r="L21" s="112">
        <v>1008</v>
      </c>
      <c r="M21" s="86">
        <v>411</v>
      </c>
      <c r="N21" s="112">
        <v>17921</v>
      </c>
      <c r="O21" s="86">
        <v>16527</v>
      </c>
      <c r="P21" s="112">
        <v>2755</v>
      </c>
      <c r="Q21" s="86">
        <v>3095</v>
      </c>
      <c r="R21" s="112">
        <v>8545</v>
      </c>
      <c r="S21" s="86">
        <v>7745</v>
      </c>
      <c r="T21" s="112">
        <v>1915</v>
      </c>
      <c r="U21" s="86">
        <v>2337</v>
      </c>
      <c r="V21" s="17"/>
      <c r="W21" s="17"/>
      <c r="X21" s="17"/>
      <c r="Y21" s="17"/>
    </row>
    <row r="22" spans="1:25" ht="16" customHeight="1">
      <c r="A22" s="128"/>
      <c r="B22" s="60" t="s">
        <v>59</v>
      </c>
      <c r="C22" s="54"/>
      <c r="D22" s="54"/>
      <c r="E22" s="64" t="s">
        <v>152</v>
      </c>
      <c r="F22" s="112">
        <v>676</v>
      </c>
      <c r="G22" s="86">
        <v>2186</v>
      </c>
      <c r="H22" s="112">
        <v>24599</v>
      </c>
      <c r="I22" s="86">
        <v>43853</v>
      </c>
      <c r="J22" s="112">
        <v>16703</v>
      </c>
      <c r="K22" s="86">
        <v>14499</v>
      </c>
      <c r="L22" s="112">
        <v>2856</v>
      </c>
      <c r="M22" s="86">
        <v>1832</v>
      </c>
      <c r="N22" s="112">
        <v>29489</v>
      </c>
      <c r="O22" s="86">
        <v>30054</v>
      </c>
      <c r="P22" s="112">
        <v>4519</v>
      </c>
      <c r="Q22" s="86">
        <v>4824</v>
      </c>
      <c r="R22" s="112">
        <v>30330</v>
      </c>
      <c r="S22" s="86">
        <v>29994</v>
      </c>
      <c r="T22" s="112">
        <v>17896</v>
      </c>
      <c r="U22" s="86">
        <v>7153</v>
      </c>
      <c r="V22" s="17"/>
      <c r="W22" s="17"/>
      <c r="X22" s="17"/>
      <c r="Y22" s="17"/>
    </row>
    <row r="23" spans="1:25" ht="16" customHeight="1">
      <c r="A23" s="128"/>
      <c r="B23" s="61" t="s">
        <v>60</v>
      </c>
      <c r="C23" s="54" t="s">
        <v>61</v>
      </c>
      <c r="D23" s="54"/>
      <c r="E23" s="64"/>
      <c r="F23" s="112">
        <v>269</v>
      </c>
      <c r="G23" s="86">
        <v>200</v>
      </c>
      <c r="H23" s="112">
        <v>11445</v>
      </c>
      <c r="I23" s="86">
        <v>11215</v>
      </c>
      <c r="J23" s="112">
        <v>1795</v>
      </c>
      <c r="K23" s="86">
        <v>1809</v>
      </c>
      <c r="L23" s="112">
        <v>246</v>
      </c>
      <c r="M23" s="86">
        <v>230</v>
      </c>
      <c r="N23" s="112">
        <v>6860</v>
      </c>
      <c r="O23" s="86">
        <v>11243</v>
      </c>
      <c r="P23" s="112">
        <v>942</v>
      </c>
      <c r="Q23" s="86">
        <v>1355</v>
      </c>
      <c r="R23" s="112">
        <v>20543</v>
      </c>
      <c r="S23" s="86">
        <v>21877</v>
      </c>
      <c r="T23" s="112">
        <v>12135</v>
      </c>
      <c r="U23" s="86">
        <v>3035</v>
      </c>
      <c r="V23" s="17"/>
      <c r="W23" s="17"/>
      <c r="X23" s="17"/>
      <c r="Y23" s="17"/>
    </row>
    <row r="24" spans="1:25" ht="16" customHeight="1">
      <c r="A24" s="128"/>
      <c r="B24" s="54" t="s">
        <v>153</v>
      </c>
      <c r="C24" s="54"/>
      <c r="D24" s="54"/>
      <c r="E24" s="64" t="s">
        <v>154</v>
      </c>
      <c r="F24" s="95">
        <f>F21-F22</f>
        <v>-270</v>
      </c>
      <c r="G24" s="86">
        <f>G21-G22</f>
        <v>-273</v>
      </c>
      <c r="H24" s="95">
        <f>H21-H22</f>
        <v>-8565</v>
      </c>
      <c r="I24" s="86">
        <f t="shared" ref="I24:O24" si="6">I21-I22</f>
        <v>-7903</v>
      </c>
      <c r="J24" s="95">
        <f>J21-J22</f>
        <v>-14241</v>
      </c>
      <c r="K24" s="86">
        <f t="shared" si="6"/>
        <v>-12890</v>
      </c>
      <c r="L24" s="95">
        <f>L21-L22</f>
        <v>-1848</v>
      </c>
      <c r="M24" s="86">
        <f t="shared" si="6"/>
        <v>-1421</v>
      </c>
      <c r="N24" s="95">
        <f>N21-N22</f>
        <v>-11568</v>
      </c>
      <c r="O24" s="86">
        <f t="shared" si="6"/>
        <v>-13527</v>
      </c>
      <c r="P24" s="95">
        <f>P21-P22</f>
        <v>-1764</v>
      </c>
      <c r="Q24" s="86">
        <f t="shared" ref="Q24:U24" si="7">Q21-Q22</f>
        <v>-1729</v>
      </c>
      <c r="R24" s="95">
        <f>R21-R22</f>
        <v>-21785</v>
      </c>
      <c r="S24" s="86">
        <f t="shared" si="7"/>
        <v>-22249</v>
      </c>
      <c r="T24" s="95">
        <f>T21-T22</f>
        <v>-15981</v>
      </c>
      <c r="U24" s="86">
        <f t="shared" si="7"/>
        <v>-4816</v>
      </c>
      <c r="V24" s="17"/>
      <c r="W24" s="17"/>
      <c r="X24" s="17"/>
      <c r="Y24" s="17"/>
    </row>
    <row r="25" spans="1:25" ht="16" customHeight="1">
      <c r="A25" s="128"/>
      <c r="B25" s="60" t="s">
        <v>62</v>
      </c>
      <c r="C25" s="60"/>
      <c r="D25" s="60"/>
      <c r="E25" s="132" t="s">
        <v>155</v>
      </c>
      <c r="F25" s="134">
        <v>270</v>
      </c>
      <c r="G25" s="126">
        <v>273</v>
      </c>
      <c r="H25" s="134">
        <v>8565</v>
      </c>
      <c r="I25" s="126">
        <v>7903</v>
      </c>
      <c r="J25" s="134">
        <v>14241</v>
      </c>
      <c r="K25" s="126">
        <v>12890</v>
      </c>
      <c r="L25" s="134">
        <v>1848</v>
      </c>
      <c r="M25" s="126">
        <v>1421</v>
      </c>
      <c r="N25" s="134">
        <v>11568</v>
      </c>
      <c r="O25" s="126">
        <v>13527</v>
      </c>
      <c r="P25" s="140">
        <v>1764</v>
      </c>
      <c r="Q25" s="126">
        <v>1729</v>
      </c>
      <c r="R25" s="140">
        <v>21785</v>
      </c>
      <c r="S25" s="126">
        <v>22249</v>
      </c>
      <c r="T25" s="134">
        <v>15981</v>
      </c>
      <c r="U25" s="126">
        <v>4816</v>
      </c>
      <c r="V25" s="17"/>
      <c r="W25" s="17"/>
      <c r="X25" s="17"/>
      <c r="Y25" s="17"/>
    </row>
    <row r="26" spans="1:25" ht="16" customHeight="1">
      <c r="A26" s="128"/>
      <c r="B26" s="80" t="s">
        <v>63</v>
      </c>
      <c r="C26" s="80"/>
      <c r="D26" s="80"/>
      <c r="E26" s="133"/>
      <c r="F26" s="135"/>
      <c r="G26" s="127"/>
      <c r="H26" s="135"/>
      <c r="I26" s="127"/>
      <c r="J26" s="135"/>
      <c r="K26" s="127"/>
      <c r="L26" s="135"/>
      <c r="M26" s="127"/>
      <c r="N26" s="135"/>
      <c r="O26" s="127"/>
      <c r="P26" s="141"/>
      <c r="Q26" s="127"/>
      <c r="R26" s="141"/>
      <c r="S26" s="127"/>
      <c r="T26" s="135"/>
      <c r="U26" s="127"/>
      <c r="V26" s="17"/>
      <c r="W26" s="17"/>
      <c r="X26" s="17"/>
      <c r="Y26" s="17"/>
    </row>
    <row r="27" spans="1:25" ht="16" customHeight="1">
      <c r="A27" s="128"/>
      <c r="B27" s="54" t="s">
        <v>156</v>
      </c>
      <c r="C27" s="54"/>
      <c r="D27" s="54"/>
      <c r="E27" s="64" t="s">
        <v>157</v>
      </c>
      <c r="F27" s="95">
        <f t="shared" ref="F27" si="8">F24+F25</f>
        <v>0</v>
      </c>
      <c r="G27" s="86">
        <f t="shared" ref="G27:P27" si="9">G24+G25</f>
        <v>0</v>
      </c>
      <c r="H27" s="95">
        <f>H24+H25</f>
        <v>0</v>
      </c>
      <c r="I27" s="86">
        <f t="shared" si="9"/>
        <v>0</v>
      </c>
      <c r="J27" s="95">
        <f t="shared" si="9"/>
        <v>0</v>
      </c>
      <c r="K27" s="86">
        <f t="shared" si="9"/>
        <v>0</v>
      </c>
      <c r="L27" s="95">
        <f t="shared" si="9"/>
        <v>0</v>
      </c>
      <c r="M27" s="86">
        <f t="shared" si="9"/>
        <v>0</v>
      </c>
      <c r="N27" s="95">
        <f t="shared" si="9"/>
        <v>0</v>
      </c>
      <c r="O27" s="86">
        <f t="shared" si="9"/>
        <v>0</v>
      </c>
      <c r="P27" s="95">
        <f t="shared" si="9"/>
        <v>0</v>
      </c>
      <c r="Q27" s="86">
        <f t="shared" ref="Q27:U27" si="10">Q24+Q25</f>
        <v>0</v>
      </c>
      <c r="R27" s="95">
        <f t="shared" si="10"/>
        <v>0</v>
      </c>
      <c r="S27" s="86">
        <f t="shared" si="10"/>
        <v>0</v>
      </c>
      <c r="T27" s="95">
        <f t="shared" si="10"/>
        <v>0</v>
      </c>
      <c r="U27" s="86">
        <f t="shared" si="10"/>
        <v>0</v>
      </c>
      <c r="V27" s="17"/>
      <c r="W27" s="17"/>
      <c r="X27" s="17"/>
      <c r="Y27" s="17"/>
    </row>
    <row r="28" spans="1:25" ht="16" customHeight="1">
      <c r="A28" s="10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25" ht="16" customHeight="1">
      <c r="A29" s="11"/>
      <c r="F29" s="17"/>
      <c r="G29" s="17"/>
      <c r="H29" s="17"/>
      <c r="I29" s="17"/>
      <c r="J29" s="18"/>
      <c r="K29" s="18"/>
      <c r="L29" s="104"/>
      <c r="M29" s="17"/>
      <c r="N29" s="17"/>
      <c r="O29" s="18" t="s">
        <v>100</v>
      </c>
      <c r="P29" s="104"/>
      <c r="Q29" s="105"/>
      <c r="R29" s="104"/>
      <c r="S29" s="105"/>
      <c r="T29" s="104"/>
      <c r="U29" s="105"/>
      <c r="V29" s="17"/>
      <c r="W29" s="17"/>
      <c r="X29" s="17"/>
      <c r="Y29" s="18"/>
    </row>
    <row r="30" spans="1:25" ht="16" customHeight="1">
      <c r="A30" s="130" t="s">
        <v>64</v>
      </c>
      <c r="B30" s="130"/>
      <c r="C30" s="130"/>
      <c r="D30" s="130"/>
      <c r="E30" s="130"/>
      <c r="F30" s="138" t="s">
        <v>258</v>
      </c>
      <c r="G30" s="138"/>
      <c r="H30" s="138" t="s">
        <v>259</v>
      </c>
      <c r="I30" s="138"/>
      <c r="J30" s="138" t="s">
        <v>260</v>
      </c>
      <c r="K30" s="138"/>
      <c r="L30" s="138" t="s">
        <v>261</v>
      </c>
      <c r="M30" s="138"/>
      <c r="N30" s="138" t="s">
        <v>262</v>
      </c>
      <c r="O30" s="138"/>
      <c r="P30" s="139"/>
      <c r="Q30" s="139"/>
      <c r="R30" s="139"/>
      <c r="S30" s="139"/>
      <c r="T30" s="139"/>
      <c r="U30" s="139"/>
      <c r="V30" s="24"/>
      <c r="W30" s="17"/>
      <c r="X30" s="24"/>
      <c r="Y30" s="17"/>
    </row>
    <row r="31" spans="1:25" ht="16" customHeight="1">
      <c r="A31" s="130"/>
      <c r="B31" s="130"/>
      <c r="C31" s="130"/>
      <c r="D31" s="130"/>
      <c r="E31" s="130"/>
      <c r="F31" s="52" t="s">
        <v>235</v>
      </c>
      <c r="G31" s="82" t="s">
        <v>238</v>
      </c>
      <c r="H31" s="52" t="s">
        <v>235</v>
      </c>
      <c r="I31" s="82" t="s">
        <v>238</v>
      </c>
      <c r="J31" s="52" t="s">
        <v>235</v>
      </c>
      <c r="K31" s="82" t="s">
        <v>238</v>
      </c>
      <c r="L31" s="52" t="s">
        <v>235</v>
      </c>
      <c r="M31" s="82" t="s">
        <v>238</v>
      </c>
      <c r="N31" s="52" t="s">
        <v>235</v>
      </c>
      <c r="O31" s="91" t="s">
        <v>238</v>
      </c>
      <c r="P31" s="106"/>
      <c r="Q31" s="107"/>
      <c r="R31" s="106"/>
      <c r="S31" s="107"/>
      <c r="T31" s="106"/>
      <c r="U31" s="107"/>
      <c r="V31" s="22"/>
      <c r="W31" s="22"/>
      <c r="X31" s="22"/>
      <c r="Y31" s="22"/>
    </row>
    <row r="32" spans="1:25" ht="16" customHeight="1">
      <c r="A32" s="128" t="s">
        <v>85</v>
      </c>
      <c r="B32" s="60" t="s">
        <v>45</v>
      </c>
      <c r="C32" s="54"/>
      <c r="D32" s="54"/>
      <c r="E32" s="64" t="s">
        <v>36</v>
      </c>
      <c r="F32" s="65">
        <v>807</v>
      </c>
      <c r="G32" s="92">
        <v>798</v>
      </c>
      <c r="H32" s="65">
        <v>889</v>
      </c>
      <c r="I32" s="92">
        <v>985</v>
      </c>
      <c r="J32" s="65">
        <v>1047</v>
      </c>
      <c r="K32" s="92">
        <v>877</v>
      </c>
      <c r="L32" s="65">
        <v>1900</v>
      </c>
      <c r="M32" s="92">
        <v>1893</v>
      </c>
      <c r="N32" s="92">
        <v>507</v>
      </c>
      <c r="O32" s="92">
        <v>508</v>
      </c>
      <c r="P32" s="21"/>
      <c r="Q32" s="21"/>
      <c r="R32" s="21"/>
      <c r="S32" s="21"/>
      <c r="T32" s="21"/>
      <c r="U32" s="21"/>
      <c r="V32" s="21"/>
      <c r="W32" s="21"/>
      <c r="X32" s="23"/>
      <c r="Y32" s="23"/>
    </row>
    <row r="33" spans="1:25" ht="16" customHeight="1">
      <c r="A33" s="136"/>
      <c r="B33" s="62"/>
      <c r="C33" s="60" t="s">
        <v>65</v>
      </c>
      <c r="D33" s="54"/>
      <c r="E33" s="64"/>
      <c r="F33" s="65">
        <v>672</v>
      </c>
      <c r="G33" s="92">
        <v>332</v>
      </c>
      <c r="H33" s="65">
        <v>728</v>
      </c>
      <c r="I33" s="92">
        <v>864</v>
      </c>
      <c r="J33" s="65">
        <v>119</v>
      </c>
      <c r="K33" s="92">
        <v>120</v>
      </c>
      <c r="L33" s="65">
        <v>1408</v>
      </c>
      <c r="M33" s="92">
        <v>1360</v>
      </c>
      <c r="N33" s="92">
        <v>166</v>
      </c>
      <c r="O33" s="92">
        <v>162</v>
      </c>
      <c r="P33" s="21"/>
      <c r="Q33" s="21"/>
      <c r="R33" s="21"/>
      <c r="S33" s="21"/>
      <c r="T33" s="21"/>
      <c r="U33" s="21"/>
      <c r="V33" s="21"/>
      <c r="W33" s="21"/>
      <c r="X33" s="23"/>
      <c r="Y33" s="23"/>
    </row>
    <row r="34" spans="1:25" ht="16" customHeight="1">
      <c r="A34" s="136"/>
      <c r="B34" s="62"/>
      <c r="C34" s="61"/>
      <c r="D34" s="54" t="s">
        <v>66</v>
      </c>
      <c r="E34" s="64"/>
      <c r="F34" s="65">
        <v>0</v>
      </c>
      <c r="G34" s="92">
        <v>0</v>
      </c>
      <c r="H34" s="65">
        <v>728</v>
      </c>
      <c r="I34" s="92">
        <v>864</v>
      </c>
      <c r="J34" s="65">
        <v>119</v>
      </c>
      <c r="K34" s="92">
        <v>120</v>
      </c>
      <c r="L34" s="65">
        <v>1381</v>
      </c>
      <c r="M34" s="92">
        <v>1337</v>
      </c>
      <c r="N34" s="92">
        <v>166</v>
      </c>
      <c r="O34" s="92">
        <v>162</v>
      </c>
      <c r="P34" s="21"/>
      <c r="Q34" s="21"/>
      <c r="R34" s="21"/>
      <c r="S34" s="21"/>
      <c r="T34" s="21"/>
      <c r="U34" s="21"/>
      <c r="V34" s="21"/>
      <c r="W34" s="21"/>
      <c r="X34" s="23"/>
      <c r="Y34" s="23"/>
    </row>
    <row r="35" spans="1:25" ht="16" customHeight="1">
      <c r="A35" s="136"/>
      <c r="B35" s="61"/>
      <c r="C35" s="54" t="s">
        <v>67</v>
      </c>
      <c r="D35" s="54"/>
      <c r="E35" s="64"/>
      <c r="F35" s="65">
        <v>135</v>
      </c>
      <c r="G35" s="92">
        <v>465</v>
      </c>
      <c r="H35" s="65">
        <v>161</v>
      </c>
      <c r="I35" s="92">
        <v>121</v>
      </c>
      <c r="J35" s="66">
        <v>928</v>
      </c>
      <c r="K35" s="66">
        <v>757</v>
      </c>
      <c r="L35" s="65">
        <v>492</v>
      </c>
      <c r="M35" s="92">
        <v>533</v>
      </c>
      <c r="N35" s="92">
        <v>341</v>
      </c>
      <c r="O35" s="92">
        <v>345</v>
      </c>
      <c r="P35" s="21"/>
      <c r="Q35" s="21"/>
      <c r="R35" s="21"/>
      <c r="S35" s="21"/>
      <c r="T35" s="21"/>
      <c r="U35" s="21"/>
      <c r="V35" s="21"/>
      <c r="W35" s="21"/>
      <c r="X35" s="23"/>
      <c r="Y35" s="23"/>
    </row>
    <row r="36" spans="1:25" ht="16" customHeight="1">
      <c r="A36" s="136"/>
      <c r="B36" s="60" t="s">
        <v>48</v>
      </c>
      <c r="C36" s="54"/>
      <c r="D36" s="54"/>
      <c r="E36" s="64" t="s">
        <v>37</v>
      </c>
      <c r="F36" s="65">
        <v>672</v>
      </c>
      <c r="G36" s="92">
        <v>742</v>
      </c>
      <c r="H36" s="65">
        <v>889</v>
      </c>
      <c r="I36" s="92">
        <v>985</v>
      </c>
      <c r="J36" s="65">
        <v>302</v>
      </c>
      <c r="K36" s="92">
        <v>317</v>
      </c>
      <c r="L36" s="65">
        <v>1391</v>
      </c>
      <c r="M36" s="92">
        <v>1446</v>
      </c>
      <c r="N36" s="92">
        <v>507</v>
      </c>
      <c r="O36" s="92">
        <v>508</v>
      </c>
      <c r="P36" s="21"/>
      <c r="Q36" s="21"/>
      <c r="R36" s="21"/>
      <c r="S36" s="21"/>
      <c r="T36" s="21"/>
      <c r="U36" s="21"/>
      <c r="V36" s="21"/>
      <c r="W36" s="21"/>
      <c r="X36" s="23"/>
      <c r="Y36" s="23"/>
    </row>
    <row r="37" spans="1:25" ht="16" customHeight="1">
      <c r="A37" s="136"/>
      <c r="B37" s="62"/>
      <c r="C37" s="54" t="s">
        <v>68</v>
      </c>
      <c r="D37" s="54"/>
      <c r="E37" s="64"/>
      <c r="F37" s="65">
        <v>672</v>
      </c>
      <c r="G37" s="92">
        <v>742</v>
      </c>
      <c r="H37" s="65">
        <v>889</v>
      </c>
      <c r="I37" s="92">
        <v>985</v>
      </c>
      <c r="J37" s="65">
        <v>195</v>
      </c>
      <c r="K37" s="92">
        <v>192</v>
      </c>
      <c r="L37" s="65">
        <v>1001</v>
      </c>
      <c r="M37" s="92">
        <v>1090</v>
      </c>
      <c r="N37" s="92">
        <v>494</v>
      </c>
      <c r="O37" s="92">
        <v>491</v>
      </c>
      <c r="P37" s="21"/>
      <c r="Q37" s="21"/>
      <c r="R37" s="21"/>
      <c r="S37" s="21"/>
      <c r="T37" s="21"/>
      <c r="U37" s="21"/>
      <c r="V37" s="21"/>
      <c r="W37" s="21"/>
      <c r="X37" s="23"/>
      <c r="Y37" s="23"/>
    </row>
    <row r="38" spans="1:25" ht="16" customHeight="1">
      <c r="A38" s="136"/>
      <c r="B38" s="61"/>
      <c r="C38" s="54" t="s">
        <v>69</v>
      </c>
      <c r="D38" s="54"/>
      <c r="E38" s="64"/>
      <c r="F38" s="65">
        <v>0</v>
      </c>
      <c r="G38" s="92">
        <v>0</v>
      </c>
      <c r="H38" s="65">
        <v>0</v>
      </c>
      <c r="I38" s="92">
        <v>0</v>
      </c>
      <c r="J38" s="65">
        <v>107</v>
      </c>
      <c r="K38" s="92">
        <v>125</v>
      </c>
      <c r="L38" s="65">
        <v>390</v>
      </c>
      <c r="M38" s="92">
        <v>356</v>
      </c>
      <c r="N38" s="92">
        <v>13</v>
      </c>
      <c r="O38" s="92">
        <v>16</v>
      </c>
      <c r="P38" s="21"/>
      <c r="Q38" s="21"/>
      <c r="R38" s="21"/>
      <c r="S38" s="21"/>
      <c r="T38" s="21"/>
      <c r="U38" s="21"/>
      <c r="V38" s="21"/>
      <c r="W38" s="21"/>
      <c r="X38" s="23"/>
      <c r="Y38" s="23"/>
    </row>
    <row r="39" spans="1:25" ht="16" customHeight="1">
      <c r="A39" s="136"/>
      <c r="B39" s="29" t="s">
        <v>70</v>
      </c>
      <c r="C39" s="29"/>
      <c r="D39" s="29"/>
      <c r="E39" s="64" t="s">
        <v>158</v>
      </c>
      <c r="F39" s="65">
        <f t="shared" ref="F39:O39" si="11">F32-F36</f>
        <v>135</v>
      </c>
      <c r="G39" s="92">
        <f t="shared" si="11"/>
        <v>56</v>
      </c>
      <c r="H39" s="65">
        <f t="shared" si="11"/>
        <v>0</v>
      </c>
      <c r="I39" s="92">
        <f t="shared" si="11"/>
        <v>0</v>
      </c>
      <c r="J39" s="65">
        <f t="shared" si="11"/>
        <v>745</v>
      </c>
      <c r="K39" s="92">
        <f t="shared" si="11"/>
        <v>560</v>
      </c>
      <c r="L39" s="65">
        <f t="shared" si="11"/>
        <v>509</v>
      </c>
      <c r="M39" s="92">
        <f t="shared" si="11"/>
        <v>447</v>
      </c>
      <c r="N39" s="92">
        <f t="shared" si="11"/>
        <v>0</v>
      </c>
      <c r="O39" s="92">
        <f t="shared" si="11"/>
        <v>0</v>
      </c>
      <c r="P39" s="21"/>
      <c r="Q39" s="21"/>
      <c r="R39" s="21"/>
      <c r="S39" s="21"/>
      <c r="T39" s="21"/>
      <c r="U39" s="21"/>
      <c r="V39" s="21"/>
      <c r="W39" s="21"/>
      <c r="X39" s="23"/>
      <c r="Y39" s="23"/>
    </row>
    <row r="40" spans="1:25" ht="16" customHeight="1">
      <c r="A40" s="128" t="s">
        <v>86</v>
      </c>
      <c r="B40" s="60" t="s">
        <v>71</v>
      </c>
      <c r="C40" s="54"/>
      <c r="D40" s="54"/>
      <c r="E40" s="64" t="s">
        <v>39</v>
      </c>
      <c r="F40" s="65">
        <v>622</v>
      </c>
      <c r="G40" s="92">
        <v>1437</v>
      </c>
      <c r="H40" s="65">
        <v>0</v>
      </c>
      <c r="I40" s="92">
        <v>0</v>
      </c>
      <c r="J40" s="65">
        <v>255</v>
      </c>
      <c r="K40" s="92">
        <v>480</v>
      </c>
      <c r="L40" s="65">
        <v>2040</v>
      </c>
      <c r="M40" s="86">
        <f>1395+1</f>
        <v>1396</v>
      </c>
      <c r="N40" s="92">
        <v>506</v>
      </c>
      <c r="O40" s="92">
        <v>349</v>
      </c>
      <c r="P40" s="21"/>
      <c r="Q40" s="21"/>
      <c r="R40" s="21"/>
      <c r="S40" s="21"/>
      <c r="T40" s="21"/>
      <c r="U40" s="21"/>
      <c r="V40" s="23"/>
      <c r="W40" s="23"/>
      <c r="X40" s="21"/>
      <c r="Y40" s="21"/>
    </row>
    <row r="41" spans="1:25" ht="16" customHeight="1">
      <c r="A41" s="129"/>
      <c r="B41" s="61"/>
      <c r="C41" s="54" t="s">
        <v>72</v>
      </c>
      <c r="D41" s="54"/>
      <c r="E41" s="64"/>
      <c r="F41" s="66">
        <v>0</v>
      </c>
      <c r="G41" s="66">
        <v>0</v>
      </c>
      <c r="H41" s="66">
        <v>0</v>
      </c>
      <c r="I41" s="66">
        <v>0</v>
      </c>
      <c r="J41" s="65">
        <v>150</v>
      </c>
      <c r="K41" s="92">
        <v>103</v>
      </c>
      <c r="L41" s="65">
        <v>2004</v>
      </c>
      <c r="M41" s="92">
        <v>1289</v>
      </c>
      <c r="N41" s="92">
        <v>280</v>
      </c>
      <c r="O41" s="92">
        <v>118</v>
      </c>
      <c r="P41" s="21"/>
      <c r="Q41" s="21"/>
      <c r="R41" s="21"/>
      <c r="S41" s="21"/>
      <c r="T41" s="21"/>
      <c r="U41" s="21"/>
      <c r="V41" s="23"/>
      <c r="W41" s="23"/>
      <c r="X41" s="21"/>
      <c r="Y41" s="21"/>
    </row>
    <row r="42" spans="1:25" ht="16" customHeight="1">
      <c r="A42" s="129"/>
      <c r="B42" s="60" t="s">
        <v>59</v>
      </c>
      <c r="C42" s="54"/>
      <c r="D42" s="54"/>
      <c r="E42" s="64" t="s">
        <v>40</v>
      </c>
      <c r="F42" s="65">
        <v>622</v>
      </c>
      <c r="G42" s="92">
        <v>1437</v>
      </c>
      <c r="H42" s="65">
        <v>0</v>
      </c>
      <c r="I42" s="92">
        <v>0</v>
      </c>
      <c r="J42" s="65">
        <v>1000</v>
      </c>
      <c r="K42" s="92">
        <v>1040</v>
      </c>
      <c r="L42" s="65">
        <v>2549</v>
      </c>
      <c r="M42" s="92">
        <v>1814</v>
      </c>
      <c r="N42" s="92">
        <v>506</v>
      </c>
      <c r="O42" s="92">
        <v>349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1:25" ht="16" customHeight="1">
      <c r="A43" s="129"/>
      <c r="B43" s="61"/>
      <c r="C43" s="54" t="s">
        <v>73</v>
      </c>
      <c r="D43" s="54"/>
      <c r="E43" s="64"/>
      <c r="F43" s="65">
        <v>600</v>
      </c>
      <c r="G43" s="92">
        <v>1426</v>
      </c>
      <c r="H43" s="65">
        <v>0</v>
      </c>
      <c r="I43" s="92">
        <v>0</v>
      </c>
      <c r="J43" s="66">
        <v>716</v>
      </c>
      <c r="K43" s="66">
        <v>800</v>
      </c>
      <c r="L43" s="65">
        <v>123</v>
      </c>
      <c r="M43" s="92">
        <v>140</v>
      </c>
      <c r="N43" s="92">
        <v>225</v>
      </c>
      <c r="O43" s="92">
        <v>231</v>
      </c>
      <c r="P43" s="21"/>
      <c r="Q43" s="21"/>
      <c r="R43" s="21"/>
      <c r="S43" s="21"/>
      <c r="T43" s="21"/>
      <c r="U43" s="21"/>
      <c r="V43" s="21"/>
      <c r="W43" s="21"/>
      <c r="X43" s="23"/>
      <c r="Y43" s="23"/>
    </row>
    <row r="44" spans="1:25" ht="16" customHeight="1">
      <c r="A44" s="129"/>
      <c r="B44" s="54" t="s">
        <v>70</v>
      </c>
      <c r="C44" s="54"/>
      <c r="D44" s="54"/>
      <c r="E44" s="64" t="s">
        <v>159</v>
      </c>
      <c r="F44" s="66">
        <f t="shared" ref="F44:O44" si="12">F40-F42</f>
        <v>0</v>
      </c>
      <c r="G44" s="66">
        <f t="shared" si="12"/>
        <v>0</v>
      </c>
      <c r="H44" s="66">
        <f t="shared" si="12"/>
        <v>0</v>
      </c>
      <c r="I44" s="66">
        <f t="shared" si="12"/>
        <v>0</v>
      </c>
      <c r="J44" s="66">
        <f t="shared" si="12"/>
        <v>-745</v>
      </c>
      <c r="K44" s="66">
        <f t="shared" si="12"/>
        <v>-560</v>
      </c>
      <c r="L44" s="66">
        <f t="shared" si="12"/>
        <v>-509</v>
      </c>
      <c r="M44" s="66">
        <f>M40-M42</f>
        <v>-418</v>
      </c>
      <c r="N44" s="66">
        <f t="shared" si="12"/>
        <v>0</v>
      </c>
      <c r="O44" s="66">
        <f t="shared" si="12"/>
        <v>0</v>
      </c>
      <c r="P44" s="23"/>
      <c r="Q44" s="23"/>
      <c r="R44" s="23"/>
      <c r="S44" s="23"/>
      <c r="T44" s="23"/>
      <c r="U44" s="23"/>
      <c r="V44" s="21"/>
      <c r="W44" s="21"/>
      <c r="X44" s="21"/>
      <c r="Y44" s="21"/>
    </row>
    <row r="45" spans="1:25" ht="16" customHeight="1">
      <c r="A45" s="128" t="s">
        <v>78</v>
      </c>
      <c r="B45" s="29" t="s">
        <v>74</v>
      </c>
      <c r="C45" s="29"/>
      <c r="D45" s="29"/>
      <c r="E45" s="64" t="s">
        <v>160</v>
      </c>
      <c r="F45" s="65">
        <f t="shared" ref="F45:O45" si="13">F39+F44</f>
        <v>135</v>
      </c>
      <c r="G45" s="92">
        <f t="shared" si="13"/>
        <v>56</v>
      </c>
      <c r="H45" s="65">
        <f t="shared" si="13"/>
        <v>0</v>
      </c>
      <c r="I45" s="92">
        <f t="shared" si="13"/>
        <v>0</v>
      </c>
      <c r="J45" s="65">
        <f t="shared" si="13"/>
        <v>0</v>
      </c>
      <c r="K45" s="92">
        <f t="shared" si="13"/>
        <v>0</v>
      </c>
      <c r="L45" s="65">
        <f t="shared" si="13"/>
        <v>0</v>
      </c>
      <c r="M45" s="92">
        <f t="shared" si="13"/>
        <v>29</v>
      </c>
      <c r="N45" s="92">
        <f t="shared" si="13"/>
        <v>0</v>
      </c>
      <c r="O45" s="92">
        <f t="shared" si="13"/>
        <v>0</v>
      </c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1:25" ht="16" customHeight="1">
      <c r="A46" s="129"/>
      <c r="B46" s="54" t="s">
        <v>75</v>
      </c>
      <c r="C46" s="54"/>
      <c r="D46" s="54"/>
      <c r="E46" s="54"/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5">
        <v>0</v>
      </c>
      <c r="M46" s="92">
        <v>0</v>
      </c>
      <c r="N46" s="66">
        <v>0</v>
      </c>
      <c r="O46" s="66">
        <v>0</v>
      </c>
      <c r="P46" s="23"/>
      <c r="Q46" s="23"/>
      <c r="R46" s="23"/>
      <c r="S46" s="23"/>
      <c r="T46" s="23"/>
      <c r="U46" s="23"/>
      <c r="V46" s="23"/>
      <c r="W46" s="23"/>
      <c r="X46" s="23"/>
      <c r="Y46" s="23"/>
    </row>
    <row r="47" spans="1:25" ht="16" customHeight="1">
      <c r="A47" s="129"/>
      <c r="B47" s="54" t="s">
        <v>76</v>
      </c>
      <c r="C47" s="54"/>
      <c r="D47" s="54"/>
      <c r="E47" s="54"/>
      <c r="F47" s="65">
        <v>0</v>
      </c>
      <c r="G47" s="92">
        <v>0</v>
      </c>
      <c r="H47" s="65">
        <v>0</v>
      </c>
      <c r="I47" s="92">
        <v>0</v>
      </c>
      <c r="J47" s="65">
        <v>0</v>
      </c>
      <c r="K47" s="92">
        <v>22</v>
      </c>
      <c r="L47" s="65">
        <v>0</v>
      </c>
      <c r="M47" s="92">
        <v>0</v>
      </c>
      <c r="N47" s="92">
        <v>0</v>
      </c>
      <c r="O47" s="92">
        <v>0</v>
      </c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25" ht="16" customHeight="1">
      <c r="A48" s="129"/>
      <c r="B48" s="54" t="s">
        <v>77</v>
      </c>
      <c r="C48" s="54"/>
      <c r="D48" s="54"/>
      <c r="E48" s="54"/>
      <c r="F48" s="65">
        <v>0</v>
      </c>
      <c r="G48" s="92">
        <v>0</v>
      </c>
      <c r="H48" s="65">
        <v>0</v>
      </c>
      <c r="I48" s="92">
        <v>0</v>
      </c>
      <c r="J48" s="65">
        <v>0</v>
      </c>
      <c r="K48" s="92">
        <v>0</v>
      </c>
      <c r="L48" s="65">
        <v>0</v>
      </c>
      <c r="M48" s="92">
        <v>0</v>
      </c>
      <c r="N48" s="92">
        <v>0</v>
      </c>
      <c r="O48" s="92">
        <v>0</v>
      </c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21" ht="16" customHeight="1">
      <c r="A49" s="10" t="s">
        <v>161</v>
      </c>
      <c r="O49" s="4"/>
      <c r="P49" s="108"/>
      <c r="Q49" s="108"/>
      <c r="R49" s="108"/>
      <c r="S49" s="108"/>
      <c r="T49" s="108"/>
      <c r="U49" s="108"/>
    </row>
    <row r="50" spans="1:21" ht="16" customHeight="1">
      <c r="A50" s="10"/>
      <c r="P50" s="108"/>
      <c r="Q50" s="108"/>
      <c r="R50" s="108"/>
      <c r="S50" s="108"/>
      <c r="T50" s="108"/>
      <c r="U50" s="108"/>
    </row>
  </sheetData>
  <mergeCells count="40">
    <mergeCell ref="P30:Q30"/>
    <mergeCell ref="R30:S30"/>
    <mergeCell ref="T30:U30"/>
    <mergeCell ref="P6:Q6"/>
    <mergeCell ref="R6:S6"/>
    <mergeCell ref="T6:U6"/>
    <mergeCell ref="P25:P26"/>
    <mergeCell ref="Q25:Q26"/>
    <mergeCell ref="R25:R26"/>
    <mergeCell ref="S25:S26"/>
    <mergeCell ref="T25:T26"/>
    <mergeCell ref="U25:U26"/>
    <mergeCell ref="O25:O26"/>
    <mergeCell ref="A30:E31"/>
    <mergeCell ref="F30:G30"/>
    <mergeCell ref="H30:I30"/>
    <mergeCell ref="J30:K30"/>
    <mergeCell ref="L30:M30"/>
    <mergeCell ref="N30:O30"/>
    <mergeCell ref="F6:G6"/>
    <mergeCell ref="H6:I6"/>
    <mergeCell ref="A32:A39"/>
    <mergeCell ref="A40:A44"/>
    <mergeCell ref="A45:A48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</mergeCells>
  <phoneticPr fontId="15"/>
  <printOptions horizontalCentered="1" gridLinesSet="0"/>
  <pageMargins left="0.78740157480314965" right="0.35433070866141736" top="0.27559055118110237" bottom="0.23622047244094491" header="0.19685039370078741" footer="0.19685039370078741"/>
  <pageSetup paperSize="9" scale="75" firstPageNumber="3" orientation="landscape" useFirstPageNumber="1" r:id="rId1"/>
  <headerFooter alignWithMargins="0">
    <oddHeader>&amp;R&amp;"明朝,斜体"&amp;9指定都市－4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7"/>
  <sheetViews>
    <sheetView view="pageBreakPreview" zoomScaleNormal="100" zoomScaleSheetLayoutView="100" workbookViewId="0">
      <pane xSplit="4" ySplit="7" topLeftCell="E8" activePane="bottomRight" state="frozen"/>
      <selection activeCell="G46" sqref="G46"/>
      <selection pane="topRight" activeCell="G46" sqref="G46"/>
      <selection pane="bottomLeft" activeCell="G46" sqref="G46"/>
      <selection pane="bottomRight" activeCell="G32" sqref="G32"/>
    </sheetView>
  </sheetViews>
  <sheetFormatPr defaultColWidth="9" defaultRowHeight="13"/>
  <cols>
    <col min="1" max="2" width="3.6328125" style="1" customWidth="1"/>
    <col min="3" max="3" width="21.36328125" style="1" customWidth="1"/>
    <col min="4" max="4" width="20" style="1" customWidth="1"/>
    <col min="5" max="22" width="12.6328125" style="1" customWidth="1"/>
    <col min="23" max="16384" width="9" style="1"/>
  </cols>
  <sheetData>
    <row r="1" spans="1:22" ht="34" customHeight="1">
      <c r="A1" s="35" t="s">
        <v>0</v>
      </c>
      <c r="B1" s="35"/>
      <c r="C1" s="41" t="s">
        <v>272</v>
      </c>
      <c r="D1" s="42"/>
    </row>
    <row r="3" spans="1:22" ht="15" customHeight="1">
      <c r="A3" s="14" t="s">
        <v>162</v>
      </c>
      <c r="B3" s="14"/>
      <c r="C3" s="14"/>
      <c r="D3" s="14"/>
      <c r="E3" s="14"/>
      <c r="F3" s="14"/>
      <c r="I3" s="14"/>
      <c r="J3" s="14"/>
    </row>
    <row r="4" spans="1:22" ht="15" customHeight="1">
      <c r="A4" s="14"/>
      <c r="B4" s="14"/>
      <c r="C4" s="14"/>
      <c r="D4" s="14"/>
      <c r="E4" s="14"/>
      <c r="F4" s="14"/>
      <c r="I4" s="14"/>
      <c r="J4" s="14"/>
    </row>
    <row r="5" spans="1:22" ht="15" customHeight="1">
      <c r="A5" s="43"/>
      <c r="B5" s="43" t="s">
        <v>237</v>
      </c>
      <c r="C5" s="43"/>
      <c r="D5" s="43"/>
      <c r="H5" s="15"/>
      <c r="L5" s="15"/>
      <c r="N5" s="15"/>
      <c r="P5" s="15"/>
      <c r="R5" s="15"/>
      <c r="T5" s="15"/>
      <c r="V5" s="15" t="s">
        <v>267</v>
      </c>
    </row>
    <row r="6" spans="1:22" ht="15" customHeight="1">
      <c r="A6" s="44"/>
      <c r="B6" s="45"/>
      <c r="C6" s="45"/>
      <c r="D6" s="88"/>
      <c r="E6" s="142" t="s">
        <v>242</v>
      </c>
      <c r="F6" s="142"/>
      <c r="G6" s="142" t="s">
        <v>243</v>
      </c>
      <c r="H6" s="142"/>
      <c r="I6" s="142" t="s">
        <v>244</v>
      </c>
      <c r="J6" s="142"/>
      <c r="K6" s="142" t="s">
        <v>245</v>
      </c>
      <c r="L6" s="142"/>
      <c r="M6" s="142" t="s">
        <v>246</v>
      </c>
      <c r="N6" s="142"/>
      <c r="O6" s="142" t="s">
        <v>247</v>
      </c>
      <c r="P6" s="142"/>
      <c r="Q6" s="142" t="s">
        <v>248</v>
      </c>
      <c r="R6" s="142"/>
      <c r="S6" s="142" t="s">
        <v>249</v>
      </c>
      <c r="T6" s="142"/>
      <c r="U6" s="143" t="s">
        <v>268</v>
      </c>
      <c r="V6" s="143"/>
    </row>
    <row r="7" spans="1:22" ht="15" customHeight="1">
      <c r="A7" s="46"/>
      <c r="B7" s="47"/>
      <c r="C7" s="47"/>
      <c r="D7" s="89"/>
      <c r="E7" s="27" t="s">
        <v>235</v>
      </c>
      <c r="F7" s="83" t="s">
        <v>238</v>
      </c>
      <c r="G7" s="27" t="s">
        <v>235</v>
      </c>
      <c r="H7" s="27" t="s">
        <v>238</v>
      </c>
      <c r="I7" s="27" t="s">
        <v>235</v>
      </c>
      <c r="J7" s="27" t="s">
        <v>238</v>
      </c>
      <c r="K7" s="27" t="s">
        <v>235</v>
      </c>
      <c r="L7" s="27" t="s">
        <v>238</v>
      </c>
      <c r="M7" s="27" t="s">
        <v>235</v>
      </c>
      <c r="N7" s="27" t="s">
        <v>238</v>
      </c>
      <c r="O7" s="90" t="s">
        <v>235</v>
      </c>
      <c r="P7" s="90" t="s">
        <v>238</v>
      </c>
      <c r="Q7" s="90" t="s">
        <v>235</v>
      </c>
      <c r="R7" s="90" t="s">
        <v>238</v>
      </c>
      <c r="S7" s="90" t="s">
        <v>235</v>
      </c>
      <c r="T7" s="90" t="s">
        <v>238</v>
      </c>
      <c r="U7" s="111" t="s">
        <v>269</v>
      </c>
      <c r="V7" s="111" t="s">
        <v>270</v>
      </c>
    </row>
    <row r="8" spans="1:22" ht="18" customHeight="1">
      <c r="A8" s="123" t="s">
        <v>163</v>
      </c>
      <c r="B8" s="84" t="s">
        <v>164</v>
      </c>
      <c r="C8" s="85"/>
      <c r="D8" s="85"/>
      <c r="E8" s="94">
        <v>1</v>
      </c>
      <c r="F8" s="93">
        <v>1</v>
      </c>
      <c r="G8" s="94">
        <v>91</v>
      </c>
      <c r="H8" s="93">
        <v>92</v>
      </c>
      <c r="I8" s="94">
        <v>2</v>
      </c>
      <c r="J8" s="93">
        <v>2</v>
      </c>
      <c r="K8" s="94">
        <v>46</v>
      </c>
      <c r="L8" s="93">
        <v>46</v>
      </c>
      <c r="M8" s="94">
        <v>22</v>
      </c>
      <c r="N8" s="93">
        <v>22</v>
      </c>
      <c r="O8" s="94">
        <v>6</v>
      </c>
      <c r="P8" s="93">
        <v>6</v>
      </c>
      <c r="Q8" s="94">
        <v>34</v>
      </c>
      <c r="R8" s="93">
        <v>34</v>
      </c>
      <c r="S8" s="94">
        <v>1</v>
      </c>
      <c r="T8" s="93">
        <v>1</v>
      </c>
      <c r="U8" s="94">
        <v>1</v>
      </c>
      <c r="V8" s="93">
        <v>0</v>
      </c>
    </row>
    <row r="9" spans="1:22" ht="18" customHeight="1">
      <c r="A9" s="123"/>
      <c r="B9" s="123" t="s">
        <v>165</v>
      </c>
      <c r="C9" s="54" t="s">
        <v>166</v>
      </c>
      <c r="D9" s="54"/>
      <c r="E9" s="94">
        <v>24933</v>
      </c>
      <c r="F9" s="93">
        <v>28283</v>
      </c>
      <c r="G9" s="94">
        <v>1500</v>
      </c>
      <c r="H9" s="93">
        <v>1500</v>
      </c>
      <c r="I9" s="94">
        <v>10</v>
      </c>
      <c r="J9" s="93">
        <v>10</v>
      </c>
      <c r="K9" s="94">
        <v>24266</v>
      </c>
      <c r="L9" s="93">
        <v>24266</v>
      </c>
      <c r="M9" s="94">
        <v>5</v>
      </c>
      <c r="N9" s="93">
        <v>5</v>
      </c>
      <c r="O9" s="94">
        <v>14144</v>
      </c>
      <c r="P9" s="93">
        <v>14144</v>
      </c>
      <c r="Q9" s="94">
        <v>2936</v>
      </c>
      <c r="R9" s="93">
        <v>2936</v>
      </c>
      <c r="S9" s="94">
        <v>55</v>
      </c>
      <c r="T9" s="93">
        <v>55</v>
      </c>
      <c r="U9" s="94">
        <v>90</v>
      </c>
      <c r="V9" s="93">
        <v>0</v>
      </c>
    </row>
    <row r="10" spans="1:22" ht="18" customHeight="1">
      <c r="A10" s="123"/>
      <c r="B10" s="123"/>
      <c r="C10" s="54" t="s">
        <v>167</v>
      </c>
      <c r="D10" s="54"/>
      <c r="E10" s="94">
        <v>24933</v>
      </c>
      <c r="F10" s="93">
        <v>28383</v>
      </c>
      <c r="G10" s="94">
        <v>750</v>
      </c>
      <c r="H10" s="93">
        <v>750</v>
      </c>
      <c r="I10" s="94">
        <v>5</v>
      </c>
      <c r="J10" s="93">
        <v>5</v>
      </c>
      <c r="K10" s="94">
        <v>18774</v>
      </c>
      <c r="L10" s="93">
        <v>18774</v>
      </c>
      <c r="M10" s="94">
        <v>3</v>
      </c>
      <c r="N10" s="93">
        <v>3</v>
      </c>
      <c r="O10" s="94">
        <v>14084</v>
      </c>
      <c r="P10" s="93">
        <v>14084</v>
      </c>
      <c r="Q10" s="94">
        <v>1720</v>
      </c>
      <c r="R10" s="93">
        <v>1720</v>
      </c>
      <c r="S10" s="94">
        <v>50</v>
      </c>
      <c r="T10" s="93">
        <v>50</v>
      </c>
      <c r="U10" s="94">
        <v>90</v>
      </c>
      <c r="V10" s="93">
        <v>0</v>
      </c>
    </row>
    <row r="11" spans="1:22" ht="18" customHeight="1">
      <c r="A11" s="123"/>
      <c r="B11" s="123"/>
      <c r="C11" s="54" t="s">
        <v>168</v>
      </c>
      <c r="D11" s="54"/>
      <c r="E11" s="94">
        <v>0</v>
      </c>
      <c r="F11" s="93">
        <v>0</v>
      </c>
      <c r="G11" s="94">
        <v>0</v>
      </c>
      <c r="H11" s="93">
        <v>0</v>
      </c>
      <c r="I11" s="94">
        <v>0</v>
      </c>
      <c r="J11" s="93">
        <v>0</v>
      </c>
      <c r="K11" s="94">
        <v>0</v>
      </c>
      <c r="L11" s="93">
        <v>0</v>
      </c>
      <c r="M11" s="94">
        <v>0</v>
      </c>
      <c r="N11" s="93">
        <v>0</v>
      </c>
      <c r="O11" s="94">
        <v>0</v>
      </c>
      <c r="P11" s="93">
        <v>0</v>
      </c>
      <c r="Q11" s="94">
        <v>0</v>
      </c>
      <c r="R11" s="93">
        <v>0</v>
      </c>
      <c r="S11" s="94">
        <v>0</v>
      </c>
      <c r="T11" s="93">
        <v>0</v>
      </c>
      <c r="U11" s="94">
        <v>0</v>
      </c>
      <c r="V11" s="93">
        <v>0</v>
      </c>
    </row>
    <row r="12" spans="1:22" ht="18" customHeight="1">
      <c r="A12" s="123"/>
      <c r="B12" s="123"/>
      <c r="C12" s="54" t="s">
        <v>169</v>
      </c>
      <c r="D12" s="54"/>
      <c r="E12" s="94">
        <v>0</v>
      </c>
      <c r="F12" s="93">
        <v>0</v>
      </c>
      <c r="G12" s="94">
        <v>741</v>
      </c>
      <c r="H12" s="93">
        <v>741</v>
      </c>
      <c r="I12" s="94">
        <v>5</v>
      </c>
      <c r="J12" s="93">
        <v>5</v>
      </c>
      <c r="K12" s="94">
        <v>5492</v>
      </c>
      <c r="L12" s="93">
        <v>5492</v>
      </c>
      <c r="M12" s="94">
        <v>0</v>
      </c>
      <c r="N12" s="93">
        <v>0</v>
      </c>
      <c r="O12" s="94">
        <v>30</v>
      </c>
      <c r="P12" s="93">
        <v>30</v>
      </c>
      <c r="Q12" s="94">
        <v>1216</v>
      </c>
      <c r="R12" s="93">
        <v>1216</v>
      </c>
      <c r="S12" s="94">
        <v>0</v>
      </c>
      <c r="T12" s="93">
        <v>0</v>
      </c>
      <c r="U12" s="94">
        <v>0</v>
      </c>
      <c r="V12" s="93">
        <v>0</v>
      </c>
    </row>
    <row r="13" spans="1:22" ht="18" customHeight="1">
      <c r="A13" s="123"/>
      <c r="B13" s="123"/>
      <c r="C13" s="54" t="s">
        <v>170</v>
      </c>
      <c r="D13" s="54"/>
      <c r="E13" s="94">
        <v>0</v>
      </c>
      <c r="F13" s="93">
        <v>0</v>
      </c>
      <c r="G13" s="94">
        <v>0</v>
      </c>
      <c r="H13" s="93">
        <v>0</v>
      </c>
      <c r="I13" s="94">
        <v>0</v>
      </c>
      <c r="J13" s="93">
        <v>0</v>
      </c>
      <c r="K13" s="94">
        <v>0</v>
      </c>
      <c r="L13" s="93">
        <v>0</v>
      </c>
      <c r="M13" s="94">
        <v>0</v>
      </c>
      <c r="N13" s="93">
        <v>0</v>
      </c>
      <c r="O13" s="94">
        <v>0</v>
      </c>
      <c r="P13" s="93">
        <v>0</v>
      </c>
      <c r="Q13" s="114">
        <v>0</v>
      </c>
      <c r="R13" s="93">
        <v>0</v>
      </c>
      <c r="S13" s="94">
        <v>0</v>
      </c>
      <c r="T13" s="93">
        <v>0</v>
      </c>
      <c r="U13" s="94">
        <v>0</v>
      </c>
      <c r="V13" s="93">
        <v>0</v>
      </c>
    </row>
    <row r="14" spans="1:22" ht="18" customHeight="1">
      <c r="A14" s="123"/>
      <c r="B14" s="123"/>
      <c r="C14" s="54" t="s">
        <v>78</v>
      </c>
      <c r="D14" s="54"/>
      <c r="E14" s="94">
        <v>0</v>
      </c>
      <c r="F14" s="93">
        <v>0</v>
      </c>
      <c r="G14" s="94">
        <v>9</v>
      </c>
      <c r="H14" s="93">
        <v>9</v>
      </c>
      <c r="I14" s="94">
        <v>0</v>
      </c>
      <c r="J14" s="93">
        <v>0</v>
      </c>
      <c r="K14" s="94">
        <v>0</v>
      </c>
      <c r="L14" s="93">
        <v>0</v>
      </c>
      <c r="M14" s="94">
        <v>2</v>
      </c>
      <c r="N14" s="93">
        <v>2</v>
      </c>
      <c r="O14" s="94">
        <v>30</v>
      </c>
      <c r="P14" s="93">
        <v>30</v>
      </c>
      <c r="Q14" s="94">
        <v>0</v>
      </c>
      <c r="R14" s="93">
        <v>0</v>
      </c>
      <c r="S14" s="94">
        <v>5</v>
      </c>
      <c r="T14" s="93">
        <v>5</v>
      </c>
      <c r="U14" s="94">
        <v>0</v>
      </c>
      <c r="V14" s="93">
        <v>0</v>
      </c>
    </row>
    <row r="15" spans="1:22" ht="18" customHeight="1">
      <c r="A15" s="123" t="s">
        <v>171</v>
      </c>
      <c r="B15" s="123" t="s">
        <v>172</v>
      </c>
      <c r="C15" s="54" t="s">
        <v>173</v>
      </c>
      <c r="D15" s="54"/>
      <c r="E15" s="109">
        <v>5763</v>
      </c>
      <c r="F15" s="86">
        <v>5182</v>
      </c>
      <c r="G15" s="109">
        <v>3068</v>
      </c>
      <c r="H15" s="86">
        <v>2917</v>
      </c>
      <c r="I15" s="109">
        <v>45</v>
      </c>
      <c r="J15" s="86">
        <v>50</v>
      </c>
      <c r="K15" s="109">
        <v>5432</v>
      </c>
      <c r="L15" s="86">
        <v>5245</v>
      </c>
      <c r="M15" s="109">
        <v>19556</v>
      </c>
      <c r="N15" s="86">
        <v>1430</v>
      </c>
      <c r="O15" s="109">
        <v>7524</v>
      </c>
      <c r="P15" s="86">
        <v>6555</v>
      </c>
      <c r="Q15" s="109">
        <v>565</v>
      </c>
      <c r="R15" s="86">
        <v>456</v>
      </c>
      <c r="S15" s="109">
        <v>1552</v>
      </c>
      <c r="T15" s="86">
        <v>1593</v>
      </c>
      <c r="U15" s="109">
        <v>222</v>
      </c>
      <c r="V15" s="110">
        <v>0</v>
      </c>
    </row>
    <row r="16" spans="1:22" ht="18" customHeight="1">
      <c r="A16" s="123"/>
      <c r="B16" s="123"/>
      <c r="C16" s="54" t="s">
        <v>174</v>
      </c>
      <c r="D16" s="54"/>
      <c r="E16" s="109">
        <v>134263</v>
      </c>
      <c r="F16" s="86">
        <v>137561</v>
      </c>
      <c r="G16" s="109">
        <v>6434</v>
      </c>
      <c r="H16" s="86">
        <v>6425</v>
      </c>
      <c r="I16" s="109">
        <v>18</v>
      </c>
      <c r="J16" s="86">
        <v>17</v>
      </c>
      <c r="K16" s="109">
        <v>27982</v>
      </c>
      <c r="L16" s="86">
        <v>28401</v>
      </c>
      <c r="M16" s="109">
        <v>1</v>
      </c>
      <c r="N16" s="86">
        <v>0</v>
      </c>
      <c r="O16" s="109">
        <v>43292</v>
      </c>
      <c r="P16" s="86">
        <v>40034</v>
      </c>
      <c r="Q16" s="109">
        <v>214</v>
      </c>
      <c r="R16" s="86">
        <v>318</v>
      </c>
      <c r="S16" s="109">
        <v>917</v>
      </c>
      <c r="T16" s="86">
        <v>1118</v>
      </c>
      <c r="U16" s="109">
        <v>20</v>
      </c>
      <c r="V16" s="110">
        <v>0</v>
      </c>
    </row>
    <row r="17" spans="1:22" ht="18" customHeight="1">
      <c r="A17" s="123"/>
      <c r="B17" s="123"/>
      <c r="C17" s="54" t="s">
        <v>175</v>
      </c>
      <c r="D17" s="54"/>
      <c r="E17" s="109">
        <v>0</v>
      </c>
      <c r="F17" s="86">
        <v>0.4</v>
      </c>
      <c r="G17" s="109">
        <v>0</v>
      </c>
      <c r="H17" s="86">
        <v>0</v>
      </c>
      <c r="I17" s="109">
        <v>0</v>
      </c>
      <c r="J17" s="86">
        <v>0</v>
      </c>
      <c r="K17" s="109">
        <v>0</v>
      </c>
      <c r="L17" s="86">
        <v>0</v>
      </c>
      <c r="M17" s="94">
        <v>0</v>
      </c>
      <c r="N17" s="86">
        <v>0</v>
      </c>
      <c r="O17" s="109">
        <v>0</v>
      </c>
      <c r="P17" s="86">
        <v>0</v>
      </c>
      <c r="Q17" s="109">
        <v>0</v>
      </c>
      <c r="R17" s="86">
        <v>0</v>
      </c>
      <c r="S17" s="109"/>
      <c r="T17" s="86">
        <v>0</v>
      </c>
      <c r="U17" s="115">
        <v>0</v>
      </c>
      <c r="V17" s="110">
        <v>0</v>
      </c>
    </row>
    <row r="18" spans="1:22" ht="18" customHeight="1">
      <c r="A18" s="123"/>
      <c r="B18" s="123"/>
      <c r="C18" s="54" t="s">
        <v>176</v>
      </c>
      <c r="D18" s="54"/>
      <c r="E18" s="109">
        <v>140026</v>
      </c>
      <c r="F18" s="86">
        <v>142743</v>
      </c>
      <c r="G18" s="109">
        <v>9503</v>
      </c>
      <c r="H18" s="86">
        <v>9342</v>
      </c>
      <c r="I18" s="109">
        <v>63</v>
      </c>
      <c r="J18" s="86">
        <v>67</v>
      </c>
      <c r="K18" s="109">
        <v>33414</v>
      </c>
      <c r="L18" s="86">
        <v>33646</v>
      </c>
      <c r="M18" s="109">
        <v>19557</v>
      </c>
      <c r="N18" s="86">
        <v>1430</v>
      </c>
      <c r="O18" s="109">
        <v>50816</v>
      </c>
      <c r="P18" s="86">
        <v>46588</v>
      </c>
      <c r="Q18" s="109">
        <v>779</v>
      </c>
      <c r="R18" s="86">
        <v>774</v>
      </c>
      <c r="S18" s="109">
        <v>2469</v>
      </c>
      <c r="T18" s="86">
        <v>2711</v>
      </c>
      <c r="U18" s="109">
        <v>242</v>
      </c>
      <c r="V18" s="110">
        <v>0</v>
      </c>
    </row>
    <row r="19" spans="1:22" ht="18" customHeight="1">
      <c r="A19" s="123"/>
      <c r="B19" s="123" t="s">
        <v>177</v>
      </c>
      <c r="C19" s="54" t="s">
        <v>178</v>
      </c>
      <c r="D19" s="54"/>
      <c r="E19" s="109">
        <v>3163</v>
      </c>
      <c r="F19" s="86">
        <v>2526</v>
      </c>
      <c r="G19" s="109">
        <v>493</v>
      </c>
      <c r="H19" s="86">
        <v>570</v>
      </c>
      <c r="I19" s="109">
        <v>3</v>
      </c>
      <c r="J19" s="86">
        <v>3</v>
      </c>
      <c r="K19" s="109">
        <v>3589</v>
      </c>
      <c r="L19" s="86">
        <v>3747</v>
      </c>
      <c r="M19" s="109">
        <v>92</v>
      </c>
      <c r="N19" s="86">
        <v>1030</v>
      </c>
      <c r="O19" s="109">
        <v>3470</v>
      </c>
      <c r="P19" s="86">
        <v>3132</v>
      </c>
      <c r="Q19" s="109">
        <v>133</v>
      </c>
      <c r="R19" s="86">
        <v>127</v>
      </c>
      <c r="S19" s="109">
        <v>1349</v>
      </c>
      <c r="T19" s="86">
        <v>716</v>
      </c>
      <c r="U19" s="109">
        <v>138</v>
      </c>
      <c r="V19" s="110">
        <v>0</v>
      </c>
    </row>
    <row r="20" spans="1:22" ht="18" customHeight="1">
      <c r="A20" s="123"/>
      <c r="B20" s="123"/>
      <c r="C20" s="54" t="s">
        <v>179</v>
      </c>
      <c r="D20" s="54"/>
      <c r="E20" s="109">
        <v>16181</v>
      </c>
      <c r="F20" s="86">
        <v>17741</v>
      </c>
      <c r="G20" s="109">
        <v>1605</v>
      </c>
      <c r="H20" s="86">
        <v>1677</v>
      </c>
      <c r="I20" s="109">
        <v>4</v>
      </c>
      <c r="J20" s="86">
        <v>4</v>
      </c>
      <c r="K20" s="109">
        <v>23654</v>
      </c>
      <c r="L20" s="86">
        <v>23680</v>
      </c>
      <c r="M20" s="109">
        <v>19460</v>
      </c>
      <c r="N20" s="86">
        <v>395</v>
      </c>
      <c r="O20" s="109">
        <v>18293</v>
      </c>
      <c r="P20" s="86">
        <v>14502</v>
      </c>
      <c r="Q20" s="109">
        <v>165</v>
      </c>
      <c r="R20" s="86">
        <v>188</v>
      </c>
      <c r="S20" s="109">
        <v>1059</v>
      </c>
      <c r="T20" s="86">
        <v>1288</v>
      </c>
      <c r="U20" s="109">
        <v>0</v>
      </c>
      <c r="V20" s="110">
        <v>0</v>
      </c>
    </row>
    <row r="21" spans="1:22" ht="18" customHeight="1">
      <c r="A21" s="123"/>
      <c r="B21" s="123"/>
      <c r="C21" s="54" t="s">
        <v>180</v>
      </c>
      <c r="D21" s="54"/>
      <c r="E21" s="109">
        <v>95107</v>
      </c>
      <c r="F21" s="86">
        <v>93472</v>
      </c>
      <c r="G21" s="109">
        <v>0</v>
      </c>
      <c r="H21" s="86">
        <v>0</v>
      </c>
      <c r="I21" s="109">
        <v>0</v>
      </c>
      <c r="J21" s="86">
        <v>0</v>
      </c>
      <c r="K21" s="109">
        <v>0</v>
      </c>
      <c r="L21" s="86">
        <v>0</v>
      </c>
      <c r="M21" s="94">
        <v>0</v>
      </c>
      <c r="N21" s="86">
        <v>0</v>
      </c>
      <c r="O21" s="109">
        <v>0</v>
      </c>
      <c r="P21" s="86">
        <v>0</v>
      </c>
      <c r="Q21" s="109">
        <v>0</v>
      </c>
      <c r="R21" s="86">
        <v>0</v>
      </c>
      <c r="S21" s="109">
        <v>0</v>
      </c>
      <c r="T21" s="86">
        <v>0</v>
      </c>
      <c r="U21" s="109">
        <v>0</v>
      </c>
      <c r="V21" s="110">
        <v>0</v>
      </c>
    </row>
    <row r="22" spans="1:22" ht="18" customHeight="1">
      <c r="A22" s="123"/>
      <c r="B22" s="123"/>
      <c r="C22" s="29" t="s">
        <v>181</v>
      </c>
      <c r="D22" s="29"/>
      <c r="E22" s="109">
        <v>114451</v>
      </c>
      <c r="F22" s="86">
        <v>113739</v>
      </c>
      <c r="G22" s="109">
        <v>2098</v>
      </c>
      <c r="H22" s="86">
        <v>2248</v>
      </c>
      <c r="I22" s="109">
        <v>7</v>
      </c>
      <c r="J22" s="86">
        <v>7</v>
      </c>
      <c r="K22" s="109">
        <v>27243</v>
      </c>
      <c r="L22" s="86">
        <v>27427</v>
      </c>
      <c r="M22" s="109">
        <v>19552</v>
      </c>
      <c r="N22" s="86">
        <v>1425</v>
      </c>
      <c r="O22" s="109">
        <v>21763</v>
      </c>
      <c r="P22" s="86">
        <v>17634</v>
      </c>
      <c r="Q22" s="109">
        <v>299</v>
      </c>
      <c r="R22" s="86">
        <v>315</v>
      </c>
      <c r="S22" s="109">
        <v>2409</v>
      </c>
      <c r="T22" s="86">
        <v>2004</v>
      </c>
      <c r="U22" s="109">
        <v>138</v>
      </c>
      <c r="V22" s="110">
        <v>0</v>
      </c>
    </row>
    <row r="23" spans="1:22" ht="18" customHeight="1">
      <c r="A23" s="123"/>
      <c r="B23" s="123" t="s">
        <v>182</v>
      </c>
      <c r="C23" s="54" t="s">
        <v>183</v>
      </c>
      <c r="D23" s="54"/>
      <c r="E23" s="109">
        <v>24933</v>
      </c>
      <c r="F23" s="86">
        <v>28383</v>
      </c>
      <c r="G23" s="109">
        <v>1500</v>
      </c>
      <c r="H23" s="86">
        <v>1500</v>
      </c>
      <c r="I23" s="109">
        <v>10</v>
      </c>
      <c r="J23" s="86">
        <v>10</v>
      </c>
      <c r="K23" s="109">
        <v>100</v>
      </c>
      <c r="L23" s="86">
        <v>100</v>
      </c>
      <c r="M23" s="109">
        <v>5</v>
      </c>
      <c r="N23" s="86">
        <v>5</v>
      </c>
      <c r="O23" s="109">
        <v>7389</v>
      </c>
      <c r="P23" s="86">
        <v>7389</v>
      </c>
      <c r="Q23" s="109">
        <v>100</v>
      </c>
      <c r="R23" s="86">
        <v>100</v>
      </c>
      <c r="S23" s="109">
        <v>55</v>
      </c>
      <c r="T23" s="86">
        <v>55</v>
      </c>
      <c r="U23" s="109">
        <v>45</v>
      </c>
      <c r="V23" s="110">
        <v>0</v>
      </c>
    </row>
    <row r="24" spans="1:22" ht="18" customHeight="1">
      <c r="A24" s="123"/>
      <c r="B24" s="123"/>
      <c r="C24" s="54" t="s">
        <v>184</v>
      </c>
      <c r="D24" s="54"/>
      <c r="E24" s="109">
        <v>641</v>
      </c>
      <c r="F24" s="86">
        <v>621</v>
      </c>
      <c r="G24" s="109">
        <v>5868</v>
      </c>
      <c r="H24" s="86">
        <v>5563</v>
      </c>
      <c r="I24" s="109">
        <v>44</v>
      </c>
      <c r="J24" s="86">
        <v>47</v>
      </c>
      <c r="K24" s="109">
        <v>6071</v>
      </c>
      <c r="L24" s="86">
        <v>6119</v>
      </c>
      <c r="M24" s="109">
        <v>0</v>
      </c>
      <c r="N24" s="86">
        <v>0</v>
      </c>
      <c r="O24" s="109">
        <v>15125</v>
      </c>
      <c r="P24" s="86">
        <v>15027</v>
      </c>
      <c r="Q24" s="109">
        <v>381</v>
      </c>
      <c r="R24" s="86">
        <v>359</v>
      </c>
      <c r="S24" s="109">
        <v>6</v>
      </c>
      <c r="T24" s="86">
        <v>652</v>
      </c>
      <c r="U24" s="109">
        <v>14</v>
      </c>
      <c r="V24" s="110">
        <v>0</v>
      </c>
    </row>
    <row r="25" spans="1:22" ht="18" customHeight="1">
      <c r="A25" s="123"/>
      <c r="B25" s="123"/>
      <c r="C25" s="54" t="s">
        <v>185</v>
      </c>
      <c r="D25" s="54"/>
      <c r="E25" s="109">
        <v>0</v>
      </c>
      <c r="F25" s="86">
        <v>0</v>
      </c>
      <c r="G25" s="109">
        <v>36</v>
      </c>
      <c r="H25" s="86">
        <v>32</v>
      </c>
      <c r="I25" s="109">
        <v>2</v>
      </c>
      <c r="J25" s="86">
        <v>2</v>
      </c>
      <c r="K25" s="109">
        <v>0</v>
      </c>
      <c r="L25" s="86">
        <v>0</v>
      </c>
      <c r="M25" s="109">
        <v>0</v>
      </c>
      <c r="N25" s="86">
        <v>0</v>
      </c>
      <c r="O25" s="109">
        <v>6539</v>
      </c>
      <c r="P25" s="86">
        <v>6539</v>
      </c>
      <c r="Q25" s="109">
        <v>0</v>
      </c>
      <c r="R25" s="86">
        <v>0</v>
      </c>
      <c r="S25" s="109">
        <v>0</v>
      </c>
      <c r="T25" s="86">
        <v>0</v>
      </c>
      <c r="U25" s="109">
        <v>45</v>
      </c>
      <c r="V25" s="110">
        <v>0</v>
      </c>
    </row>
    <row r="26" spans="1:22" ht="18" customHeight="1">
      <c r="A26" s="123"/>
      <c r="B26" s="123"/>
      <c r="C26" s="54" t="s">
        <v>186</v>
      </c>
      <c r="D26" s="54"/>
      <c r="E26" s="109">
        <v>25575</v>
      </c>
      <c r="F26" s="86">
        <v>29004</v>
      </c>
      <c r="G26" s="109">
        <v>7404</v>
      </c>
      <c r="H26" s="86">
        <v>7094</v>
      </c>
      <c r="I26" s="109">
        <v>56</v>
      </c>
      <c r="J26" s="86">
        <v>59</v>
      </c>
      <c r="K26" s="109">
        <v>6171</v>
      </c>
      <c r="L26" s="86">
        <v>6219</v>
      </c>
      <c r="M26" s="109">
        <v>5</v>
      </c>
      <c r="N26" s="86">
        <v>5</v>
      </c>
      <c r="O26" s="109">
        <v>29053</v>
      </c>
      <c r="P26" s="86">
        <v>28954</v>
      </c>
      <c r="Q26" s="109">
        <v>481</v>
      </c>
      <c r="R26" s="86">
        <v>459</v>
      </c>
      <c r="S26" s="109">
        <v>61</v>
      </c>
      <c r="T26" s="86">
        <v>707</v>
      </c>
      <c r="U26" s="109">
        <v>104</v>
      </c>
      <c r="V26" s="110">
        <v>0</v>
      </c>
    </row>
    <row r="27" spans="1:22" ht="18" customHeight="1">
      <c r="A27" s="123"/>
      <c r="B27" s="54" t="s">
        <v>187</v>
      </c>
      <c r="C27" s="54"/>
      <c r="D27" s="54"/>
      <c r="E27" s="109">
        <v>140026</v>
      </c>
      <c r="F27" s="86">
        <v>142743</v>
      </c>
      <c r="G27" s="109">
        <v>9503</v>
      </c>
      <c r="H27" s="86">
        <v>9342</v>
      </c>
      <c r="I27" s="109">
        <v>63</v>
      </c>
      <c r="J27" s="86">
        <v>67</v>
      </c>
      <c r="K27" s="109">
        <v>33414</v>
      </c>
      <c r="L27" s="86">
        <v>33646</v>
      </c>
      <c r="M27" s="109">
        <v>19557</v>
      </c>
      <c r="N27" s="86">
        <v>1430</v>
      </c>
      <c r="O27" s="121">
        <v>50816</v>
      </c>
      <c r="P27" s="86">
        <v>46588</v>
      </c>
      <c r="Q27" s="109">
        <v>779</v>
      </c>
      <c r="R27" s="86">
        <v>774</v>
      </c>
      <c r="S27" s="109">
        <v>2469</v>
      </c>
      <c r="T27" s="86">
        <v>2711</v>
      </c>
      <c r="U27" s="109">
        <v>242</v>
      </c>
      <c r="V27" s="110">
        <v>0</v>
      </c>
    </row>
    <row r="28" spans="1:22" ht="18" customHeight="1">
      <c r="A28" s="123" t="s">
        <v>188</v>
      </c>
      <c r="B28" s="123" t="s">
        <v>189</v>
      </c>
      <c r="C28" s="54" t="s">
        <v>190</v>
      </c>
      <c r="D28" s="87" t="s">
        <v>36</v>
      </c>
      <c r="E28" s="109">
        <v>6282</v>
      </c>
      <c r="F28" s="86">
        <v>5601</v>
      </c>
      <c r="G28" s="109">
        <v>2172</v>
      </c>
      <c r="H28" s="86">
        <v>2246</v>
      </c>
      <c r="I28" s="109">
        <v>44</v>
      </c>
      <c r="J28" s="86">
        <v>42</v>
      </c>
      <c r="K28" s="109">
        <v>5638</v>
      </c>
      <c r="L28" s="86">
        <v>5313</v>
      </c>
      <c r="M28" s="109">
        <v>0</v>
      </c>
      <c r="N28" s="86">
        <v>0</v>
      </c>
      <c r="O28" s="109">
        <v>9464</v>
      </c>
      <c r="P28" s="86">
        <v>9421</v>
      </c>
      <c r="Q28" s="109">
        <v>476</v>
      </c>
      <c r="R28" s="86">
        <v>477</v>
      </c>
      <c r="S28" s="109">
        <v>3253</v>
      </c>
      <c r="T28" s="86">
        <v>3691</v>
      </c>
      <c r="U28" s="109">
        <v>207</v>
      </c>
      <c r="V28" s="110">
        <v>0</v>
      </c>
    </row>
    <row r="29" spans="1:22" ht="18" customHeight="1">
      <c r="A29" s="123"/>
      <c r="B29" s="123"/>
      <c r="C29" s="54" t="s">
        <v>191</v>
      </c>
      <c r="D29" s="87" t="s">
        <v>37</v>
      </c>
      <c r="E29" s="109">
        <v>9647</v>
      </c>
      <c r="F29" s="86">
        <v>5059</v>
      </c>
      <c r="G29" s="109">
        <v>1355</v>
      </c>
      <c r="H29" s="86">
        <v>1338</v>
      </c>
      <c r="I29" s="109">
        <v>14</v>
      </c>
      <c r="J29" s="86">
        <v>17</v>
      </c>
      <c r="K29" s="109">
        <v>6041</v>
      </c>
      <c r="L29" s="86">
        <v>6222</v>
      </c>
      <c r="M29" s="109">
        <v>0</v>
      </c>
      <c r="N29" s="86">
        <v>0</v>
      </c>
      <c r="O29" s="109">
        <v>8930</v>
      </c>
      <c r="P29" s="86">
        <v>8788</v>
      </c>
      <c r="Q29" s="109">
        <v>444</v>
      </c>
      <c r="R29" s="86">
        <v>442</v>
      </c>
      <c r="S29" s="109">
        <v>3239</v>
      </c>
      <c r="T29" s="86">
        <v>3600</v>
      </c>
      <c r="U29" s="109">
        <v>146</v>
      </c>
      <c r="V29" s="110">
        <v>0</v>
      </c>
    </row>
    <row r="30" spans="1:22" ht="18" customHeight="1">
      <c r="A30" s="123"/>
      <c r="B30" s="123"/>
      <c r="C30" s="54" t="s">
        <v>192</v>
      </c>
      <c r="D30" s="87" t="s">
        <v>193</v>
      </c>
      <c r="E30" s="109">
        <v>463</v>
      </c>
      <c r="F30" s="86">
        <v>468</v>
      </c>
      <c r="G30" s="109">
        <v>302</v>
      </c>
      <c r="H30" s="86">
        <v>323</v>
      </c>
      <c r="I30" s="109">
        <v>30.1</v>
      </c>
      <c r="J30" s="86">
        <v>20</v>
      </c>
      <c r="K30" s="109">
        <v>0</v>
      </c>
      <c r="L30" s="86">
        <v>0</v>
      </c>
      <c r="M30" s="109">
        <v>0</v>
      </c>
      <c r="N30" s="86">
        <v>0</v>
      </c>
      <c r="O30" s="109">
        <v>326</v>
      </c>
      <c r="P30" s="86">
        <v>305</v>
      </c>
      <c r="Q30" s="109">
        <v>0</v>
      </c>
      <c r="R30" s="86">
        <v>0</v>
      </c>
      <c r="S30" s="109">
        <v>169</v>
      </c>
      <c r="T30" s="86">
        <v>215</v>
      </c>
      <c r="U30" s="109">
        <v>42</v>
      </c>
      <c r="V30" s="110">
        <v>0</v>
      </c>
    </row>
    <row r="31" spans="1:22" ht="18" customHeight="1">
      <c r="A31" s="123"/>
      <c r="B31" s="123"/>
      <c r="C31" s="29" t="s">
        <v>194</v>
      </c>
      <c r="D31" s="87" t="s">
        <v>195</v>
      </c>
      <c r="E31" s="110">
        <f>E28-E29-E30-1</f>
        <v>-3829</v>
      </c>
      <c r="F31" s="86">
        <f>F28-F29-F30+1</f>
        <v>75</v>
      </c>
      <c r="G31" s="95">
        <f>G28-G29-G30-1</f>
        <v>514</v>
      </c>
      <c r="H31" s="86">
        <f t="shared" ref="H31:O31" si="0">H28-H29-H30</f>
        <v>585</v>
      </c>
      <c r="I31" s="95">
        <f>I28-I29-I30</f>
        <v>-0.10000000000000142</v>
      </c>
      <c r="J31" s="86">
        <f t="shared" si="0"/>
        <v>5</v>
      </c>
      <c r="K31" s="95">
        <f t="shared" si="0"/>
        <v>-403</v>
      </c>
      <c r="L31" s="86">
        <f>L28-L29-L30+1</f>
        <v>-908</v>
      </c>
      <c r="M31" s="95">
        <v>0</v>
      </c>
      <c r="N31" s="86">
        <f t="shared" si="0"/>
        <v>0</v>
      </c>
      <c r="O31" s="95">
        <f t="shared" si="0"/>
        <v>208</v>
      </c>
      <c r="P31" s="86">
        <f t="shared" ref="P31:T31" si="1">P28-P29-P30</f>
        <v>328</v>
      </c>
      <c r="Q31" s="95">
        <f t="shared" si="1"/>
        <v>32</v>
      </c>
      <c r="R31" s="86">
        <f t="shared" si="1"/>
        <v>35</v>
      </c>
      <c r="S31" s="95">
        <f t="shared" si="1"/>
        <v>-155</v>
      </c>
      <c r="T31" s="86">
        <f t="shared" si="1"/>
        <v>-124</v>
      </c>
      <c r="U31" s="110">
        <f>U28-U29-U30-1</f>
        <v>18</v>
      </c>
      <c r="V31" s="110">
        <f t="shared" ref="V31" si="2">V28-V29-V30</f>
        <v>0</v>
      </c>
    </row>
    <row r="32" spans="1:22" ht="18" customHeight="1">
      <c r="A32" s="123"/>
      <c r="B32" s="123"/>
      <c r="C32" s="54" t="s">
        <v>196</v>
      </c>
      <c r="D32" s="87" t="s">
        <v>197</v>
      </c>
      <c r="E32" s="109">
        <v>3932</v>
      </c>
      <c r="F32" s="86">
        <v>41</v>
      </c>
      <c r="G32" s="109">
        <v>17</v>
      </c>
      <c r="H32" s="86">
        <v>5</v>
      </c>
      <c r="I32" s="109">
        <v>0.1</v>
      </c>
      <c r="J32" s="86">
        <v>0.1</v>
      </c>
      <c r="K32" s="109">
        <v>15</v>
      </c>
      <c r="L32" s="86">
        <v>23</v>
      </c>
      <c r="M32" s="109">
        <v>0</v>
      </c>
      <c r="N32" s="86">
        <v>0</v>
      </c>
      <c r="O32" s="109">
        <v>130</v>
      </c>
      <c r="P32" s="86">
        <v>43</v>
      </c>
      <c r="Q32" s="109">
        <v>0</v>
      </c>
      <c r="R32" s="86">
        <v>0.1</v>
      </c>
      <c r="S32" s="113">
        <v>0</v>
      </c>
      <c r="T32" s="86">
        <v>6</v>
      </c>
      <c r="U32" s="109">
        <v>3</v>
      </c>
      <c r="V32" s="110">
        <v>0</v>
      </c>
    </row>
    <row r="33" spans="1:22" ht="18" customHeight="1">
      <c r="A33" s="123"/>
      <c r="B33" s="123"/>
      <c r="C33" s="54" t="s">
        <v>198</v>
      </c>
      <c r="D33" s="87" t="s">
        <v>199</v>
      </c>
      <c r="E33" s="109">
        <v>82</v>
      </c>
      <c r="F33" s="86">
        <v>104</v>
      </c>
      <c r="G33" s="109">
        <v>18</v>
      </c>
      <c r="H33" s="86">
        <v>14</v>
      </c>
      <c r="I33" s="109">
        <v>0.1</v>
      </c>
      <c r="J33" s="86">
        <v>0</v>
      </c>
      <c r="K33" s="109">
        <v>118</v>
      </c>
      <c r="L33" s="86">
        <v>130</v>
      </c>
      <c r="M33" s="109">
        <v>0</v>
      </c>
      <c r="N33" s="86">
        <v>0</v>
      </c>
      <c r="O33" s="109">
        <v>113</v>
      </c>
      <c r="P33" s="86">
        <v>166</v>
      </c>
      <c r="Q33" s="109">
        <v>0</v>
      </c>
      <c r="R33" s="86">
        <v>0.1</v>
      </c>
      <c r="S33" s="113">
        <v>0</v>
      </c>
      <c r="T33" s="86">
        <v>1</v>
      </c>
      <c r="U33" s="109">
        <v>0</v>
      </c>
      <c r="V33" s="110">
        <v>0</v>
      </c>
    </row>
    <row r="34" spans="1:22" ht="18" customHeight="1">
      <c r="A34" s="123"/>
      <c r="B34" s="123"/>
      <c r="C34" s="29" t="s">
        <v>200</v>
      </c>
      <c r="D34" s="87" t="s">
        <v>201</v>
      </c>
      <c r="E34" s="95">
        <f t="shared" ref="E34" si="3">E31+E32-E33</f>
        <v>21</v>
      </c>
      <c r="F34" s="86">
        <f>F31+F32-F33-1</f>
        <v>11</v>
      </c>
      <c r="G34" s="95">
        <f t="shared" ref="G34" si="4">G31+G32-G33</f>
        <v>513</v>
      </c>
      <c r="H34" s="86">
        <f t="shared" ref="H34:O34" si="5">H31+H32-H33</f>
        <v>576</v>
      </c>
      <c r="I34" s="95">
        <f t="shared" si="5"/>
        <v>-0.10000000000000142</v>
      </c>
      <c r="J34" s="86">
        <f t="shared" si="5"/>
        <v>5.0999999999999996</v>
      </c>
      <c r="K34" s="95">
        <f t="shared" si="5"/>
        <v>-506</v>
      </c>
      <c r="L34" s="86">
        <f t="shared" si="5"/>
        <v>-1015</v>
      </c>
      <c r="M34" s="95">
        <v>0</v>
      </c>
      <c r="N34" s="86">
        <f t="shared" si="5"/>
        <v>0</v>
      </c>
      <c r="O34" s="95">
        <f t="shared" si="5"/>
        <v>225</v>
      </c>
      <c r="P34" s="86">
        <f t="shared" ref="P34:V34" si="6">P31+P32-P33</f>
        <v>205</v>
      </c>
      <c r="Q34" s="95">
        <f t="shared" si="6"/>
        <v>32</v>
      </c>
      <c r="R34" s="86">
        <f t="shared" si="6"/>
        <v>35</v>
      </c>
      <c r="S34" s="95">
        <f t="shared" si="6"/>
        <v>-155</v>
      </c>
      <c r="T34" s="86">
        <f t="shared" si="6"/>
        <v>-119</v>
      </c>
      <c r="U34" s="95">
        <f t="shared" si="6"/>
        <v>21</v>
      </c>
      <c r="V34" s="110">
        <f t="shared" si="6"/>
        <v>0</v>
      </c>
    </row>
    <row r="35" spans="1:22" ht="18" customHeight="1">
      <c r="A35" s="123"/>
      <c r="B35" s="123" t="s">
        <v>202</v>
      </c>
      <c r="C35" s="54" t="s">
        <v>203</v>
      </c>
      <c r="D35" s="87" t="s">
        <v>204</v>
      </c>
      <c r="E35" s="113">
        <v>0</v>
      </c>
      <c r="F35" s="86">
        <v>0</v>
      </c>
      <c r="G35" s="109">
        <v>0</v>
      </c>
      <c r="H35" s="86">
        <v>40</v>
      </c>
      <c r="I35" s="109">
        <v>0</v>
      </c>
      <c r="J35" s="86">
        <v>0</v>
      </c>
      <c r="K35" s="109">
        <v>461</v>
      </c>
      <c r="L35" s="86">
        <v>7</v>
      </c>
      <c r="M35" s="109">
        <v>0</v>
      </c>
      <c r="N35" s="86">
        <v>0</v>
      </c>
      <c r="O35" s="109">
        <v>0</v>
      </c>
      <c r="P35" s="86">
        <v>373</v>
      </c>
      <c r="Q35" s="109">
        <v>0</v>
      </c>
      <c r="R35" s="86">
        <v>0</v>
      </c>
      <c r="S35" s="109">
        <v>42</v>
      </c>
      <c r="T35" s="86">
        <v>988</v>
      </c>
      <c r="U35" s="109">
        <v>0</v>
      </c>
      <c r="V35" s="110">
        <v>0</v>
      </c>
    </row>
    <row r="36" spans="1:22" ht="18" customHeight="1">
      <c r="A36" s="123"/>
      <c r="B36" s="123"/>
      <c r="C36" s="54" t="s">
        <v>205</v>
      </c>
      <c r="D36" s="87" t="s">
        <v>206</v>
      </c>
      <c r="E36" s="109">
        <v>0</v>
      </c>
      <c r="F36" s="86">
        <v>0</v>
      </c>
      <c r="G36" s="109">
        <v>0.2</v>
      </c>
      <c r="H36" s="86">
        <v>0.5</v>
      </c>
      <c r="I36" s="109">
        <v>0</v>
      </c>
      <c r="J36" s="86">
        <v>0</v>
      </c>
      <c r="K36" s="109">
        <v>0</v>
      </c>
      <c r="L36" s="86">
        <v>7</v>
      </c>
      <c r="M36" s="109">
        <v>0</v>
      </c>
      <c r="N36" s="86">
        <v>0</v>
      </c>
      <c r="O36" s="109">
        <v>51</v>
      </c>
      <c r="P36" s="86">
        <v>132</v>
      </c>
      <c r="Q36" s="109">
        <v>0</v>
      </c>
      <c r="R36" s="86">
        <v>0</v>
      </c>
      <c r="S36" s="109">
        <v>533</v>
      </c>
      <c r="T36" s="86">
        <v>988</v>
      </c>
      <c r="U36" s="109">
        <v>0</v>
      </c>
      <c r="V36" s="110">
        <v>0</v>
      </c>
    </row>
    <row r="37" spans="1:22" ht="18" customHeight="1">
      <c r="A37" s="123"/>
      <c r="B37" s="123"/>
      <c r="C37" s="54" t="s">
        <v>207</v>
      </c>
      <c r="D37" s="87" t="s">
        <v>208</v>
      </c>
      <c r="E37" s="95">
        <f t="shared" ref="E37" si="7">E34+E35-E36</f>
        <v>21</v>
      </c>
      <c r="F37" s="86">
        <f t="shared" ref="F37:O37" si="8">F34+F35-F36</f>
        <v>11</v>
      </c>
      <c r="G37" s="95">
        <f t="shared" si="8"/>
        <v>512.79999999999995</v>
      </c>
      <c r="H37" s="86">
        <f>H34+H35-H36-1</f>
        <v>614.5</v>
      </c>
      <c r="I37" s="95">
        <f t="shared" ref="I37" si="9">I34+I35-I36</f>
        <v>-0.10000000000000142</v>
      </c>
      <c r="J37" s="86">
        <f t="shared" si="8"/>
        <v>5.0999999999999996</v>
      </c>
      <c r="K37" s="95">
        <f>K34+K35-K36</f>
        <v>-45</v>
      </c>
      <c r="L37" s="86">
        <f t="shared" si="8"/>
        <v>-1015</v>
      </c>
      <c r="M37" s="95">
        <v>0</v>
      </c>
      <c r="N37" s="86">
        <f t="shared" si="8"/>
        <v>0</v>
      </c>
      <c r="O37" s="95">
        <f t="shared" si="8"/>
        <v>174</v>
      </c>
      <c r="P37" s="86">
        <f>P34+P35-P36+1</f>
        <v>447</v>
      </c>
      <c r="Q37" s="95">
        <f t="shared" ref="Q37" si="10">Q34+Q35-Q36</f>
        <v>32</v>
      </c>
      <c r="R37" s="86">
        <f t="shared" ref="R37:V37" si="11">R34+R35-R36</f>
        <v>35</v>
      </c>
      <c r="S37" s="95">
        <f t="shared" si="11"/>
        <v>-646</v>
      </c>
      <c r="T37" s="86">
        <f t="shared" si="11"/>
        <v>-119</v>
      </c>
      <c r="U37" s="95">
        <f t="shared" si="11"/>
        <v>21</v>
      </c>
      <c r="V37" s="110">
        <f t="shared" si="11"/>
        <v>0</v>
      </c>
    </row>
    <row r="38" spans="1:22" ht="18" customHeight="1">
      <c r="A38" s="123"/>
      <c r="B38" s="123"/>
      <c r="C38" s="54" t="s">
        <v>209</v>
      </c>
      <c r="D38" s="87" t="s">
        <v>210</v>
      </c>
      <c r="E38" s="109">
        <v>0</v>
      </c>
      <c r="F38" s="86">
        <v>0</v>
      </c>
      <c r="G38" s="109">
        <v>0</v>
      </c>
      <c r="H38" s="86">
        <v>0</v>
      </c>
      <c r="I38" s="109">
        <v>0</v>
      </c>
      <c r="J38" s="86">
        <v>0</v>
      </c>
      <c r="K38" s="109">
        <v>0</v>
      </c>
      <c r="L38" s="86">
        <v>0</v>
      </c>
      <c r="M38" s="109">
        <v>0</v>
      </c>
      <c r="N38" s="86">
        <v>0</v>
      </c>
      <c r="O38" s="109">
        <v>0</v>
      </c>
      <c r="P38" s="86">
        <v>0</v>
      </c>
      <c r="Q38" s="109">
        <v>0</v>
      </c>
      <c r="R38" s="86">
        <v>0</v>
      </c>
      <c r="S38" s="109"/>
      <c r="T38" s="86">
        <v>0</v>
      </c>
      <c r="U38" s="109">
        <v>0</v>
      </c>
      <c r="V38" s="110">
        <v>0</v>
      </c>
    </row>
    <row r="39" spans="1:22" ht="18" customHeight="1">
      <c r="A39" s="123"/>
      <c r="B39" s="123"/>
      <c r="C39" s="54" t="s">
        <v>211</v>
      </c>
      <c r="D39" s="87" t="s">
        <v>212</v>
      </c>
      <c r="E39" s="109">
        <v>0</v>
      </c>
      <c r="F39" s="86">
        <v>0</v>
      </c>
      <c r="G39" s="109">
        <v>0</v>
      </c>
      <c r="H39" s="86">
        <v>0</v>
      </c>
      <c r="I39" s="109">
        <v>0</v>
      </c>
      <c r="J39" s="86">
        <v>0</v>
      </c>
      <c r="K39" s="109">
        <v>0</v>
      </c>
      <c r="L39" s="86">
        <v>0</v>
      </c>
      <c r="M39" s="109">
        <v>0</v>
      </c>
      <c r="N39" s="86">
        <v>0</v>
      </c>
      <c r="O39" s="109">
        <v>0</v>
      </c>
      <c r="P39" s="86">
        <v>0</v>
      </c>
      <c r="Q39" s="109">
        <v>0</v>
      </c>
      <c r="R39" s="86">
        <v>0</v>
      </c>
      <c r="S39" s="109"/>
      <c r="T39" s="86">
        <v>0</v>
      </c>
      <c r="U39" s="109">
        <v>0</v>
      </c>
      <c r="V39" s="110">
        <v>0</v>
      </c>
    </row>
    <row r="40" spans="1:22" ht="18" customHeight="1">
      <c r="A40" s="123"/>
      <c r="B40" s="123"/>
      <c r="C40" s="54" t="s">
        <v>213</v>
      </c>
      <c r="D40" s="87" t="s">
        <v>214</v>
      </c>
      <c r="E40" s="109">
        <v>0</v>
      </c>
      <c r="F40" s="86">
        <v>0</v>
      </c>
      <c r="G40" s="109">
        <v>158</v>
      </c>
      <c r="H40" s="86">
        <v>190</v>
      </c>
      <c r="I40" s="109">
        <v>0.1</v>
      </c>
      <c r="J40" s="86">
        <v>1</v>
      </c>
      <c r="K40" s="109">
        <v>3</v>
      </c>
      <c r="L40" s="86">
        <v>486</v>
      </c>
      <c r="M40" s="109">
        <v>0</v>
      </c>
      <c r="N40" s="86">
        <v>0</v>
      </c>
      <c r="O40" s="109">
        <v>75</v>
      </c>
      <c r="P40" s="86">
        <v>145</v>
      </c>
      <c r="Q40" s="109">
        <v>10</v>
      </c>
      <c r="R40" s="86">
        <v>11</v>
      </c>
      <c r="S40" s="109">
        <v>1</v>
      </c>
      <c r="T40" s="86">
        <v>1</v>
      </c>
      <c r="U40" s="109">
        <v>7</v>
      </c>
      <c r="V40" s="110">
        <v>0</v>
      </c>
    </row>
    <row r="41" spans="1:22" ht="18" customHeight="1">
      <c r="A41" s="123"/>
      <c r="B41" s="123"/>
      <c r="C41" s="29" t="s">
        <v>215</v>
      </c>
      <c r="D41" s="87" t="s">
        <v>216</v>
      </c>
      <c r="E41" s="95">
        <f t="shared" ref="E41" si="12">E34+E35-E36-E40</f>
        <v>21</v>
      </c>
      <c r="F41" s="86">
        <f t="shared" ref="F41:O41" si="13">F34+F35-F36-F40</f>
        <v>11</v>
      </c>
      <c r="G41" s="95">
        <f t="shared" si="13"/>
        <v>354.79999999999995</v>
      </c>
      <c r="H41" s="86">
        <f t="shared" si="13"/>
        <v>425.5</v>
      </c>
      <c r="I41" s="95">
        <f>I34+I35-I36-I40-1</f>
        <v>-1.2000000000000015</v>
      </c>
      <c r="J41" s="86">
        <f>J34+J35-J36-J40-1</f>
        <v>3.0999999999999996</v>
      </c>
      <c r="K41" s="95">
        <f t="shared" ref="K41" si="14">K34+K35-K36-K40</f>
        <v>-48</v>
      </c>
      <c r="L41" s="86">
        <f t="shared" si="13"/>
        <v>-1501</v>
      </c>
      <c r="M41" s="95">
        <v>0</v>
      </c>
      <c r="N41" s="86">
        <f t="shared" si="13"/>
        <v>0</v>
      </c>
      <c r="O41" s="95">
        <f t="shared" si="13"/>
        <v>99</v>
      </c>
      <c r="P41" s="86">
        <f>P34+P35-P36-P40+1</f>
        <v>302</v>
      </c>
      <c r="Q41" s="95">
        <f t="shared" ref="Q41" si="15">Q34+Q35-Q36-Q40</f>
        <v>22</v>
      </c>
      <c r="R41" s="86">
        <f t="shared" ref="R41:T41" si="16">R34+R35-R36-R40</f>
        <v>24</v>
      </c>
      <c r="S41" s="95">
        <f t="shared" si="16"/>
        <v>-647</v>
      </c>
      <c r="T41" s="86">
        <f t="shared" si="16"/>
        <v>-120</v>
      </c>
      <c r="U41" s="95">
        <f>U34+U35-U36-U40</f>
        <v>14</v>
      </c>
      <c r="V41" s="110">
        <f t="shared" ref="V41" si="17">V34+V35-V36-V40</f>
        <v>0</v>
      </c>
    </row>
    <row r="42" spans="1:22" ht="18" customHeight="1">
      <c r="A42" s="123"/>
      <c r="B42" s="123"/>
      <c r="C42" s="144" t="s">
        <v>217</v>
      </c>
      <c r="D42" s="144"/>
      <c r="E42" s="95">
        <f t="shared" ref="E42" si="18">E37+E38-E39-E40</f>
        <v>21</v>
      </c>
      <c r="F42" s="86">
        <f t="shared" ref="F42:O42" si="19">F37+F38-F39-F40</f>
        <v>11</v>
      </c>
      <c r="G42" s="95">
        <f t="shared" si="19"/>
        <v>354.79999999999995</v>
      </c>
      <c r="H42" s="86">
        <f t="shared" si="19"/>
        <v>424.5</v>
      </c>
      <c r="I42" s="95">
        <f>I37+I38-I39-I40-1</f>
        <v>-1.2000000000000015</v>
      </c>
      <c r="J42" s="86">
        <f>J37+J38-J39-J40-1</f>
        <v>3.0999999999999996</v>
      </c>
      <c r="K42" s="95">
        <f t="shared" ref="K42" si="20">K37+K38-K39-K40</f>
        <v>-48</v>
      </c>
      <c r="L42" s="86">
        <f t="shared" si="19"/>
        <v>-1501</v>
      </c>
      <c r="M42" s="95">
        <v>0</v>
      </c>
      <c r="N42" s="86">
        <f t="shared" si="19"/>
        <v>0</v>
      </c>
      <c r="O42" s="95">
        <f t="shared" si="19"/>
        <v>99</v>
      </c>
      <c r="P42" s="86">
        <f t="shared" ref="P42:V42" si="21">P37+P38-P39-P40</f>
        <v>302</v>
      </c>
      <c r="Q42" s="95">
        <f t="shared" si="21"/>
        <v>22</v>
      </c>
      <c r="R42" s="86">
        <f t="shared" si="21"/>
        <v>24</v>
      </c>
      <c r="S42" s="95">
        <f t="shared" si="21"/>
        <v>-647</v>
      </c>
      <c r="T42" s="86">
        <f t="shared" si="21"/>
        <v>-120</v>
      </c>
      <c r="U42" s="95">
        <f t="shared" si="21"/>
        <v>14</v>
      </c>
      <c r="V42" s="110">
        <f t="shared" si="21"/>
        <v>0</v>
      </c>
    </row>
    <row r="43" spans="1:22" ht="18" customHeight="1">
      <c r="A43" s="123"/>
      <c r="B43" s="123"/>
      <c r="C43" s="54" t="s">
        <v>218</v>
      </c>
      <c r="D43" s="87" t="s">
        <v>219</v>
      </c>
      <c r="E43" s="121">
        <v>0</v>
      </c>
      <c r="F43" s="86">
        <v>0</v>
      </c>
      <c r="G43" s="109">
        <v>563</v>
      </c>
      <c r="H43" s="86">
        <v>486</v>
      </c>
      <c r="I43" s="109">
        <v>47</v>
      </c>
      <c r="J43" s="86">
        <v>46</v>
      </c>
      <c r="K43" s="121">
        <v>2145</v>
      </c>
      <c r="L43" s="86">
        <v>2146</v>
      </c>
      <c r="M43" s="109">
        <v>0</v>
      </c>
      <c r="N43" s="86">
        <v>0</v>
      </c>
      <c r="O43" s="121">
        <v>370</v>
      </c>
      <c r="P43" s="86">
        <v>669</v>
      </c>
      <c r="Q43" s="109">
        <v>179</v>
      </c>
      <c r="R43" s="86">
        <v>155</v>
      </c>
      <c r="S43" s="109">
        <v>312</v>
      </c>
      <c r="T43" s="86">
        <v>433</v>
      </c>
      <c r="U43" s="109">
        <v>0</v>
      </c>
      <c r="V43" s="110">
        <v>0</v>
      </c>
    </row>
    <row r="44" spans="1:22" ht="18" customHeight="1">
      <c r="A44" s="123"/>
      <c r="B44" s="123"/>
      <c r="C44" s="29" t="s">
        <v>220</v>
      </c>
      <c r="D44" s="64" t="s">
        <v>221</v>
      </c>
      <c r="E44" s="95">
        <f t="shared" ref="E44" si="22">E41+E43</f>
        <v>21</v>
      </c>
      <c r="F44" s="120">
        <f t="shared" ref="F44:O44" si="23">F41+F43</f>
        <v>11</v>
      </c>
      <c r="G44" s="120">
        <f>G41+G43-450</f>
        <v>467.79999999999995</v>
      </c>
      <c r="H44" s="120">
        <f>H41+H43-350+1</f>
        <v>562.5</v>
      </c>
      <c r="I44" s="120">
        <f>I41+I43-2</f>
        <v>43.8</v>
      </c>
      <c r="J44" s="120">
        <f>J41+J43-2</f>
        <v>47.1</v>
      </c>
      <c r="K44" s="120">
        <f t="shared" ref="K44" si="24">K41+K43</f>
        <v>2097</v>
      </c>
      <c r="L44" s="120">
        <f t="shared" si="23"/>
        <v>645</v>
      </c>
      <c r="M44" s="120">
        <v>0</v>
      </c>
      <c r="N44" s="120">
        <f t="shared" si="23"/>
        <v>0</v>
      </c>
      <c r="O44" s="120">
        <f t="shared" si="23"/>
        <v>469</v>
      </c>
      <c r="P44" s="120">
        <f t="shared" ref="P44:R44" si="25">P41+P43</f>
        <v>971</v>
      </c>
      <c r="Q44" s="95">
        <f t="shared" si="25"/>
        <v>201</v>
      </c>
      <c r="R44" s="86">
        <f t="shared" si="25"/>
        <v>179</v>
      </c>
      <c r="S44" s="110">
        <f>S41+S43+1</f>
        <v>-334</v>
      </c>
      <c r="T44" s="86">
        <f>T41+T43-1</f>
        <v>312</v>
      </c>
      <c r="U44" s="95">
        <f t="shared" ref="U44:V44" si="26">U41+U43</f>
        <v>14</v>
      </c>
      <c r="V44" s="110">
        <f t="shared" si="26"/>
        <v>0</v>
      </c>
    </row>
    <row r="45" spans="1:22" ht="14.15" customHeight="1">
      <c r="A45" s="10" t="s">
        <v>222</v>
      </c>
    </row>
    <row r="46" spans="1:22" ht="14.15" customHeight="1">
      <c r="A46" s="10" t="s">
        <v>223</v>
      </c>
    </row>
    <row r="47" spans="1:22">
      <c r="A47" s="48"/>
    </row>
  </sheetData>
  <mergeCells count="19">
    <mergeCell ref="C42:D42"/>
    <mergeCell ref="A15:A27"/>
    <mergeCell ref="B15:B18"/>
    <mergeCell ref="B19:B22"/>
    <mergeCell ref="B23:B26"/>
    <mergeCell ref="A28:A44"/>
    <mergeCell ref="B28:B34"/>
    <mergeCell ref="B35:B44"/>
    <mergeCell ref="G6:H6"/>
    <mergeCell ref="K6:L6"/>
    <mergeCell ref="M6:N6"/>
    <mergeCell ref="U6:V6"/>
    <mergeCell ref="A8:A14"/>
    <mergeCell ref="B9:B14"/>
    <mergeCell ref="I6:J6"/>
    <mergeCell ref="O6:P6"/>
    <mergeCell ref="Q6:R6"/>
    <mergeCell ref="S6:T6"/>
    <mergeCell ref="E6:F6"/>
  </mergeCells>
  <phoneticPr fontId="15"/>
  <printOptions horizontalCentered="1" gridLinesSet="0"/>
  <pageMargins left="0.39370078740157483" right="0.39370078740157483" top="0.19685039370078741" bottom="0.19685039370078741" header="0.27559055118110237" footer="0.23622047244094491"/>
  <pageSetup paperSize="9" scale="51" firstPageNumber="5" orientation="landscape" useFirstPageNumber="1" horizontalDpi="4294967292" r:id="rId1"/>
  <headerFooter alignWithMargins="0">
    <oddHeader>&amp;R&amp;"明朝,斜体"&amp;9指定都市－5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1.普通会計予算（R4-5年度）</vt:lpstr>
      <vt:lpstr>2.公営企業会計予算（R4-5年度）</vt:lpstr>
      <vt:lpstr>3.(1)普通会計決算（R2-3年度）</vt:lpstr>
      <vt:lpstr>3.(2)財政指標等（H29‐R3年度）</vt:lpstr>
      <vt:lpstr>4.公営企業会計決算（R2-3年度）</vt:lpstr>
      <vt:lpstr>5.三セク決算（R2-3年度）</vt:lpstr>
      <vt:lpstr>'1.普通会計予算（R4-5年度）'!Print_Area</vt:lpstr>
      <vt:lpstr>'2.公営企業会計予算（R4-5年度）'!Print_Area</vt:lpstr>
      <vt:lpstr>'3.(1)普通会計決算（R2-3年度）'!Print_Area</vt:lpstr>
      <vt:lpstr>'3.(2)財政指標等（H29‐R3年度）'!Print_Area</vt:lpstr>
      <vt:lpstr>'4.公営企業会計決算（R2-3年度）'!Print_Area</vt:lpstr>
      <vt:lpstr>'5.三セク決算（R2-3年度）'!Print_Area</vt:lpstr>
      <vt:lpstr>'2.公営企業会計予算（R4-5年度）'!Print_Titles</vt:lpstr>
      <vt:lpstr>'4.公営企業会計決算（R2-3年度）'!Print_Titles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 </cp:lastModifiedBy>
  <cp:lastPrinted>2022-07-07T08:41:34Z</cp:lastPrinted>
  <dcterms:created xsi:type="dcterms:W3CDTF">1999-07-06T05:17:05Z</dcterms:created>
  <dcterms:modified xsi:type="dcterms:W3CDTF">2023-08-22T04:34:44Z</dcterms:modified>
</cp:coreProperties>
</file>