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11A66A24-D954-4A5F-85EB-A362BEB27AB7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7" r:id="rId2"/>
    <sheet name="3.(1)普通会計決算（R元-2年度)" sheetId="5" r:id="rId3"/>
    <sheet name="3.(2)財政指標等（H28‐R2年度）" sheetId="6" r:id="rId4"/>
    <sheet name="4.公営企業会計決算（R元-2年度）" sheetId="8" r:id="rId5"/>
    <sheet name="5.三セク決算（R元-2年度）" sheetId="9" r:id="rId6"/>
  </sheets>
  <definedNames>
    <definedName name="_xlnm.Print_Area" localSheetId="0">'1.普通会計予算(R3-4年度)'!$A$1:$I$47</definedName>
    <definedName name="_xlnm.Print_Area" localSheetId="1">'2.公営企業会計予算(R3-4年度)'!$A$1:$AD$49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'4.公営企業会計決算（R元-2年度）'!$A$1:$AA$49</definedName>
    <definedName name="_xlnm.Print_Area" localSheetId="5">'5.三セク決算（R元-2年度）'!$A$1:$AK$46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4" i="9" l="1"/>
  <c r="X43" i="9"/>
  <c r="E41" i="9"/>
  <c r="E44" i="9" s="1"/>
  <c r="Q37" i="9"/>
  <c r="Q42" i="9" s="1"/>
  <c r="AC34" i="9"/>
  <c r="AC37" i="9" s="1"/>
  <c r="W34" i="9"/>
  <c r="W41" i="9" s="1"/>
  <c r="W44" i="9" s="1"/>
  <c r="U34" i="9"/>
  <c r="U37" i="9" s="1"/>
  <c r="U42" i="9" s="1"/>
  <c r="J34" i="9"/>
  <c r="AH31" i="9"/>
  <c r="AH34" i="9" s="1"/>
  <c r="AF31" i="9"/>
  <c r="AF34" i="9" s="1"/>
  <c r="AE31" i="9"/>
  <c r="AE34" i="9" s="1"/>
  <c r="AD31" i="9"/>
  <c r="AD34" i="9" s="1"/>
  <c r="AC31" i="9"/>
  <c r="AB31" i="9"/>
  <c r="AB34" i="9" s="1"/>
  <c r="AA31" i="9"/>
  <c r="AA34" i="9" s="1"/>
  <c r="Z31" i="9"/>
  <c r="Z34" i="9" s="1"/>
  <c r="Y31" i="9"/>
  <c r="Y34" i="9" s="1"/>
  <c r="Y37" i="9" s="1"/>
  <c r="X31" i="9"/>
  <c r="X34" i="9" s="1"/>
  <c r="W31" i="9"/>
  <c r="V31" i="9"/>
  <c r="V34" i="9" s="1"/>
  <c r="U31" i="9"/>
  <c r="T31" i="9"/>
  <c r="T34" i="9" s="1"/>
  <c r="R31" i="9"/>
  <c r="R34" i="9" s="1"/>
  <c r="Q31" i="9"/>
  <c r="Q34" i="9" s="1"/>
  <c r="Q41" i="9" s="1"/>
  <c r="Q44" i="9" s="1"/>
  <c r="P31" i="9"/>
  <c r="P34" i="9" s="1"/>
  <c r="N31" i="9"/>
  <c r="N34" i="9" s="1"/>
  <c r="N37" i="9" s="1"/>
  <c r="N42" i="9" s="1"/>
  <c r="L31" i="9"/>
  <c r="L34" i="9" s="1"/>
  <c r="K31" i="9"/>
  <c r="K34" i="9" s="1"/>
  <c r="K41" i="9" s="1"/>
  <c r="K44" i="9" s="1"/>
  <c r="J31" i="9"/>
  <c r="I31" i="9"/>
  <c r="I34" i="9" s="1"/>
  <c r="I37" i="9" s="1"/>
  <c r="H31" i="9"/>
  <c r="H34" i="9" s="1"/>
  <c r="G31" i="9"/>
  <c r="G34" i="9" s="1"/>
  <c r="G41" i="9" s="1"/>
  <c r="G44" i="9" s="1"/>
  <c r="F31" i="9"/>
  <c r="F34" i="9" s="1"/>
  <c r="E31" i="9"/>
  <c r="E34" i="9" s="1"/>
  <c r="E37" i="9" s="1"/>
  <c r="E42" i="9" s="1"/>
  <c r="E26" i="9"/>
  <c r="E22" i="9"/>
  <c r="E18" i="9"/>
  <c r="L45" i="8"/>
  <c r="O44" i="8"/>
  <c r="N44" i="8"/>
  <c r="M44" i="8"/>
  <c r="L44" i="8"/>
  <c r="K44" i="8"/>
  <c r="J44" i="8"/>
  <c r="I44" i="8"/>
  <c r="H44" i="8"/>
  <c r="G44" i="8"/>
  <c r="O39" i="8"/>
  <c r="O45" i="8" s="1"/>
  <c r="N39" i="8"/>
  <c r="M39" i="8"/>
  <c r="L39" i="8"/>
  <c r="K39" i="8"/>
  <c r="K45" i="8" s="1"/>
  <c r="J39" i="8"/>
  <c r="J45" i="8" s="1"/>
  <c r="I39" i="8"/>
  <c r="H39" i="8"/>
  <c r="H45" i="8" s="1"/>
  <c r="G39" i="8"/>
  <c r="G45" i="8" s="1"/>
  <c r="AA27" i="8"/>
  <c r="Y27" i="8"/>
  <c r="Q27" i="8"/>
  <c r="K27" i="8"/>
  <c r="I27" i="8"/>
  <c r="AA24" i="8"/>
  <c r="Z24" i="8"/>
  <c r="Z27" i="8" s="1"/>
  <c r="Y24" i="8"/>
  <c r="X24" i="8"/>
  <c r="X27" i="8" s="1"/>
  <c r="W24" i="8"/>
  <c r="W27" i="8" s="1"/>
  <c r="V24" i="8"/>
  <c r="V27" i="8" s="1"/>
  <c r="U24" i="8"/>
  <c r="U27" i="8" s="1"/>
  <c r="T24" i="8"/>
  <c r="T27" i="8" s="1"/>
  <c r="S24" i="8"/>
  <c r="S25" i="8" s="1"/>
  <c r="S27" i="8" s="1"/>
  <c r="R24" i="8"/>
  <c r="R27" i="8" s="1"/>
  <c r="Q24" i="8"/>
  <c r="P24" i="8"/>
  <c r="P27" i="8" s="1"/>
  <c r="O24" i="8"/>
  <c r="O27" i="8" s="1"/>
  <c r="N24" i="8"/>
  <c r="N27" i="8" s="1"/>
  <c r="M24" i="8"/>
  <c r="M27" i="8" s="1"/>
  <c r="L24" i="8"/>
  <c r="L27" i="8" s="1"/>
  <c r="K24" i="8"/>
  <c r="J24" i="8"/>
  <c r="J27" i="8" s="1"/>
  <c r="I24" i="8"/>
  <c r="H24" i="8"/>
  <c r="H27" i="8" s="1"/>
  <c r="G24" i="8"/>
  <c r="G27" i="8" s="1"/>
  <c r="F24" i="8"/>
  <c r="F27" i="8" s="1"/>
  <c r="AA16" i="8"/>
  <c r="Z16" i="8"/>
  <c r="Y16" i="8"/>
  <c r="X16" i="8"/>
  <c r="W16" i="8"/>
  <c r="V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AA14" i="8"/>
  <c r="Y14" i="8"/>
  <c r="W14" i="8"/>
  <c r="U14" i="8"/>
  <c r="S14" i="8"/>
  <c r="O14" i="8"/>
  <c r="N14" i="8"/>
  <c r="M14" i="8"/>
  <c r="L14" i="8"/>
  <c r="K14" i="8"/>
  <c r="J14" i="8"/>
  <c r="Z12" i="8"/>
  <c r="X12" i="8"/>
  <c r="V12" i="8"/>
  <c r="T12" i="8"/>
  <c r="R12" i="8"/>
  <c r="Q12" i="8"/>
  <c r="P12" i="8"/>
  <c r="P14" i="8" s="1"/>
  <c r="I12" i="8"/>
  <c r="H12" i="8"/>
  <c r="G12" i="8"/>
  <c r="F12" i="8"/>
  <c r="U11" i="8"/>
  <c r="Z9" i="8"/>
  <c r="Z14" i="8" s="1"/>
  <c r="X9" i="8"/>
  <c r="X14" i="8" s="1"/>
  <c r="V9" i="8"/>
  <c r="T9" i="8"/>
  <c r="R9" i="8"/>
  <c r="R14" i="8" s="1"/>
  <c r="Q9" i="8"/>
  <c r="P9" i="8"/>
  <c r="I9" i="8"/>
  <c r="I14" i="8" s="1"/>
  <c r="H9" i="8"/>
  <c r="H14" i="8" s="1"/>
  <c r="G9" i="8"/>
  <c r="G14" i="8" s="1"/>
  <c r="F9" i="8"/>
  <c r="F14" i="8" s="1"/>
  <c r="U8" i="8"/>
  <c r="L45" i="7"/>
  <c r="O44" i="7"/>
  <c r="N44" i="7"/>
  <c r="M44" i="7"/>
  <c r="L44" i="7"/>
  <c r="K44" i="7"/>
  <c r="J44" i="7"/>
  <c r="I44" i="7"/>
  <c r="H44" i="7"/>
  <c r="G44" i="7"/>
  <c r="O39" i="7"/>
  <c r="O45" i="7" s="1"/>
  <c r="N39" i="7"/>
  <c r="M39" i="7"/>
  <c r="L39" i="7"/>
  <c r="K39" i="7"/>
  <c r="K45" i="7" s="1"/>
  <c r="J39" i="7"/>
  <c r="J45" i="7" s="1"/>
  <c r="I39" i="7"/>
  <c r="H39" i="7"/>
  <c r="H45" i="7" s="1"/>
  <c r="G39" i="7"/>
  <c r="G45" i="7" s="1"/>
  <c r="Q27" i="7"/>
  <c r="K27" i="7"/>
  <c r="AA24" i="7"/>
  <c r="AA27" i="7" s="1"/>
  <c r="Y24" i="7"/>
  <c r="Y27" i="7" s="1"/>
  <c r="X24" i="7"/>
  <c r="X27" i="7" s="1"/>
  <c r="W24" i="7"/>
  <c r="W27" i="7" s="1"/>
  <c r="V24" i="7"/>
  <c r="V27" i="7" s="1"/>
  <c r="U24" i="7"/>
  <c r="U27" i="7" s="1"/>
  <c r="S24" i="7"/>
  <c r="S27" i="7" s="1"/>
  <c r="Q24" i="7"/>
  <c r="P24" i="7"/>
  <c r="P27" i="7" s="1"/>
  <c r="O24" i="7"/>
  <c r="O27" i="7" s="1"/>
  <c r="N24" i="7"/>
  <c r="N27" i="7" s="1"/>
  <c r="M24" i="7"/>
  <c r="M27" i="7" s="1"/>
  <c r="L24" i="7"/>
  <c r="L27" i="7" s="1"/>
  <c r="K24" i="7"/>
  <c r="J24" i="7"/>
  <c r="J27" i="7" s="1"/>
  <c r="I24" i="7"/>
  <c r="I27" i="7" s="1"/>
  <c r="H24" i="7"/>
  <c r="H27" i="7" s="1"/>
  <c r="G24" i="7"/>
  <c r="G27" i="7" s="1"/>
  <c r="F24" i="7"/>
  <c r="F27" i="7" s="1"/>
  <c r="F21" i="7"/>
  <c r="AA16" i="7"/>
  <c r="Y16" i="7"/>
  <c r="X16" i="7"/>
  <c r="W16" i="7"/>
  <c r="V16" i="7"/>
  <c r="S16" i="7"/>
  <c r="Q16" i="7"/>
  <c r="P16" i="7"/>
  <c r="O16" i="7"/>
  <c r="N16" i="7"/>
  <c r="M16" i="7"/>
  <c r="L16" i="7"/>
  <c r="K16" i="7"/>
  <c r="J16" i="7"/>
  <c r="I16" i="7"/>
  <c r="H16" i="7"/>
  <c r="G16" i="7"/>
  <c r="F16" i="7"/>
  <c r="AA15" i="7"/>
  <c r="Y15" i="7"/>
  <c r="X15" i="7"/>
  <c r="W15" i="7"/>
  <c r="V15" i="7"/>
  <c r="U15" i="7"/>
  <c r="S15" i="7"/>
  <c r="Q15" i="7"/>
  <c r="P15" i="7"/>
  <c r="O15" i="7"/>
  <c r="N15" i="7"/>
  <c r="M15" i="7"/>
  <c r="L15" i="7"/>
  <c r="K15" i="7"/>
  <c r="J15" i="7"/>
  <c r="I15" i="7"/>
  <c r="H15" i="7"/>
  <c r="G15" i="7"/>
  <c r="F15" i="7"/>
  <c r="AA14" i="7"/>
  <c r="Y14" i="7"/>
  <c r="X14" i="7"/>
  <c r="W14" i="7"/>
  <c r="V14" i="7"/>
  <c r="U14" i="7"/>
  <c r="S14" i="7"/>
  <c r="Q14" i="7"/>
  <c r="P14" i="7"/>
  <c r="O14" i="7"/>
  <c r="N14" i="7"/>
  <c r="M14" i="7"/>
  <c r="L14" i="7"/>
  <c r="K14" i="7"/>
  <c r="J14" i="7"/>
  <c r="I12" i="7"/>
  <c r="H12" i="7"/>
  <c r="F12" i="7"/>
  <c r="U11" i="7"/>
  <c r="U16" i="7" s="1"/>
  <c r="I9" i="7"/>
  <c r="H9" i="7"/>
  <c r="H14" i="7" s="1"/>
  <c r="G9" i="7"/>
  <c r="G14" i="7" s="1"/>
  <c r="F9" i="7"/>
  <c r="AA41" i="9" l="1"/>
  <c r="AA37" i="9"/>
  <c r="AE41" i="9"/>
  <c r="AE44" i="9" s="1"/>
  <c r="AE37" i="9"/>
  <c r="AE42" i="9" s="1"/>
  <c r="W37" i="9"/>
  <c r="F14" i="7"/>
  <c r="I45" i="7"/>
  <c r="Q14" i="8"/>
  <c r="I45" i="8"/>
  <c r="U16" i="8"/>
  <c r="T14" i="8"/>
  <c r="I41" i="9"/>
  <c r="I44" i="9" s="1"/>
  <c r="I14" i="7"/>
  <c r="G37" i="9"/>
  <c r="N41" i="9"/>
  <c r="N44" i="9" s="1"/>
  <c r="M45" i="7"/>
  <c r="M45" i="8"/>
  <c r="K37" i="9"/>
  <c r="N45" i="7"/>
  <c r="N45" i="8"/>
  <c r="V14" i="8"/>
  <c r="F41" i="9"/>
  <c r="F44" i="9" s="1"/>
  <c r="F37" i="9"/>
  <c r="F42" i="9" s="1"/>
  <c r="J41" i="9"/>
  <c r="J44" i="9" s="1"/>
  <c r="J37" i="9"/>
  <c r="P41" i="9"/>
  <c r="P44" i="9" s="1"/>
  <c r="P37" i="9"/>
  <c r="P42" i="9" s="1"/>
  <c r="U41" i="9"/>
  <c r="U44" i="9" s="1"/>
  <c r="Y41" i="9"/>
  <c r="Y44" i="9" s="1"/>
  <c r="AC41" i="9"/>
  <c r="AC44" i="9" s="1"/>
  <c r="E27" i="9"/>
  <c r="V41" i="9"/>
  <c r="V44" i="9" s="1"/>
  <c r="V37" i="9"/>
  <c r="V42" i="9" s="1"/>
  <c r="X41" i="9"/>
  <c r="X44" i="9" s="1"/>
  <c r="X37" i="9"/>
  <c r="Z41" i="9"/>
  <c r="Z44" i="9" s="1"/>
  <c r="Z37" i="9"/>
  <c r="AB41" i="9"/>
  <c r="AB37" i="9"/>
  <c r="AD41" i="9"/>
  <c r="AD44" i="9" s="1"/>
  <c r="AD37" i="9"/>
  <c r="AF41" i="9"/>
  <c r="AF44" i="9" s="1"/>
  <c r="AF37" i="9"/>
  <c r="AH41" i="9"/>
  <c r="AH44" i="9" s="1"/>
  <c r="AH37" i="9"/>
  <c r="H41" i="9"/>
  <c r="H44" i="9" s="1"/>
  <c r="H37" i="9"/>
  <c r="L41" i="9"/>
  <c r="L44" i="9" s="1"/>
  <c r="L37" i="9"/>
  <c r="R41" i="9"/>
  <c r="R44" i="9" s="1"/>
  <c r="R37" i="9"/>
  <c r="R42" i="9" s="1"/>
  <c r="I9" i="2" l="1"/>
  <c r="F45" i="2"/>
  <c r="G45" i="2" s="1"/>
  <c r="F27" i="2"/>
  <c r="G27" i="2" s="1"/>
  <c r="F24" i="6"/>
  <c r="F22" i="6" s="1"/>
  <c r="E22" i="6"/>
  <c r="E19" i="6"/>
  <c r="E23" i="6" s="1"/>
  <c r="H45" i="5"/>
  <c r="F45" i="5"/>
  <c r="G44" i="5" s="1"/>
  <c r="H27" i="5"/>
  <c r="F27" i="5"/>
  <c r="G19" i="5" s="1"/>
  <c r="G18" i="2"/>
  <c r="H27" i="2"/>
  <c r="H45" i="2"/>
  <c r="I20" i="6"/>
  <c r="H20" i="6"/>
  <c r="G20" i="6"/>
  <c r="F20" i="6"/>
  <c r="E20" i="6"/>
  <c r="I19" i="6"/>
  <c r="I21" i="6" s="1"/>
  <c r="H19" i="6"/>
  <c r="H21" i="6"/>
  <c r="G19" i="6"/>
  <c r="F19" i="6"/>
  <c r="F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0" i="2"/>
  <c r="I43" i="2"/>
  <c r="I42" i="2"/>
  <c r="I41" i="2"/>
  <c r="I38" i="2"/>
  <c r="I36" i="2"/>
  <c r="I30" i="2"/>
  <c r="I24" i="2"/>
  <c r="I19" i="2"/>
  <c r="G14" i="2"/>
  <c r="G16" i="2"/>
  <c r="G9" i="2"/>
  <c r="G41" i="2"/>
  <c r="G21" i="2"/>
  <c r="G45" i="5"/>
  <c r="G34" i="5"/>
  <c r="G42" i="5"/>
  <c r="G30" i="5" l="1"/>
  <c r="G35" i="5"/>
  <c r="G43" i="5"/>
  <c r="G37" i="5"/>
  <c r="G31" i="5"/>
  <c r="G38" i="5"/>
  <c r="G40" i="5"/>
  <c r="G36" i="5"/>
  <c r="G32" i="5"/>
  <c r="G28" i="5"/>
  <c r="G39" i="5"/>
  <c r="G33" i="5"/>
  <c r="G41" i="5"/>
  <c r="G29" i="5"/>
  <c r="I45" i="5"/>
  <c r="G28" i="2"/>
  <c r="G24" i="6"/>
  <c r="H24" i="6" s="1"/>
  <c r="E21" i="6"/>
  <c r="G29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20" i="2"/>
  <c r="G17" i="2"/>
  <c r="G10" i="2"/>
  <c r="G31" i="2"/>
  <c r="I23" i="6"/>
  <c r="H22" i="6"/>
  <c r="H23" i="6"/>
  <c r="G23" i="6"/>
  <c r="G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I27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実質収支÷標準財政規模</t>
        </r>
      </text>
    </comment>
    <comment ref="I29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（地方税+分担金及負担金+使用料+手数料+財産収入+寄付金+繰入金+繰越金+諸収入）÷歳入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  <author>総務部理財課</author>
    <author>小松 佳央</author>
    <author>下水道局</author>
  </authors>
  <commentList>
    <comment ref="AI6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東京水道サービス及びPUCが東京水道に一元化</t>
        </r>
      </text>
    </comment>
    <comment ref="AD31" authorId="1" shapeId="0" xr:uid="{00000000-0006-0000-0500-000002000000}">
      <text>
        <r>
          <rPr>
            <sz val="9"/>
            <color indexed="81"/>
            <rFont val="MS P ゴシック"/>
            <family val="3"/>
            <charset val="128"/>
          </rPr>
          <t>端数調整のため、既存の数式に「＋１」しています。</t>
        </r>
      </text>
    </comment>
    <comment ref="AH31" authorId="2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 xml:space="preserve">四捨五入と計算数値をそろえるため小数点以下第１位まで入力。
</t>
        </r>
      </text>
    </comment>
    <comment ref="AD33" authorId="1" shapeId="0" xr:uid="{00000000-0006-0000-0500-000004000000}">
      <text>
        <r>
          <rPr>
            <sz val="9"/>
            <color indexed="81"/>
            <rFont val="MS P ゴシック"/>
            <family val="3"/>
            <charset val="128"/>
          </rPr>
          <t>記載要領の「数値が存在するが、表示単位未満の数である場合、小数点第２位を四捨五入」に従い入力しています。
営業外費用346,328円　⇒　0.3百万円として入力</t>
        </r>
      </text>
    </comment>
    <comment ref="AC34" authorId="3" shapeId="0" xr:uid="{00000000-0006-0000-0500-000005000000}">
      <text>
        <r>
          <rPr>
            <sz val="9"/>
            <color indexed="81"/>
            <rFont val="MS P ゴシック"/>
            <family val="3"/>
            <charset val="128"/>
          </rPr>
          <t>端数調整のため、既存の数式に「+１」しています。</t>
        </r>
      </text>
    </comment>
    <comment ref="AD34" authorId="1" shapeId="0" xr:uid="{00000000-0006-0000-0500-000006000000}">
      <text>
        <r>
          <rPr>
            <sz val="9"/>
            <color indexed="81"/>
            <rFont val="MS P ゴシック"/>
            <family val="3"/>
            <charset val="128"/>
          </rPr>
          <t>端数調整のため、既存の数式に「－１」しています。</t>
        </r>
      </text>
    </comment>
    <comment ref="AC36" authorId="3" shapeId="0" xr:uid="{00000000-0006-0000-0500-000007000000}">
      <text>
        <r>
          <rPr>
            <sz val="9"/>
            <color indexed="81"/>
            <rFont val="MS P ゴシック"/>
            <family val="3"/>
            <charset val="128"/>
          </rPr>
          <t>記載要領の「数値が存在するが、表示単位未満の数である場合、小数点第２位を四捨五入」に従い入力しています。
特別損失921,679円　⇒　0.9百万円として入力</t>
        </r>
      </text>
    </comment>
    <comment ref="AH37" authorId="2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四捨五入と計算数値をそろえるため小数点以下第１位まで入力。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<sst xmlns="http://schemas.openxmlformats.org/spreadsheetml/2006/main" count="513" uniqueCount="282">
  <si>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</si>
  <si>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</si>
  <si>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</si>
  <si>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</si>
  <si>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</si>
  <si>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</si>
  <si>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</si>
  <si>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</si>
  <si>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</si>
  <si>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</si>
  <si>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</si>
  <si>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</si>
  <si>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</si>
  <si>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</si>
  <si>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</si>
  <si>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</si>
  <si>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</si>
  <si>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</si>
  <si>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</si>
  <si>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</si>
  <si>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</si>
  <si>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</si>
  <si>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</si>
  <si>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</si>
  <si>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</si>
  <si>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</si>
  <si>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</si>
  <si>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</si>
  <si>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</si>
  <si>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</si>
  <si>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</si>
  <si>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</si>
  <si>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</si>
  <si>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</si>
  <si>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</si>
  <si>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</si>
  <si>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</si>
  <si>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</si>
  <si>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</si>
  <si>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</si>
  <si>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(b)</t>
  </si>
  <si>
    <t>(c)</t>
  </si>
  <si>
    <t>(d)</t>
  </si>
  <si>
    <t>(e)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</si>
  <si>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7"/>
  </si>
  <si>
    <t>歳　　　出</t>
    <rPh sb="0" eb="1">
      <t>トシ</t>
    </rPh>
    <rPh sb="4" eb="5">
      <t>デ</t>
    </rPh>
    <phoneticPr fontId="7"/>
  </si>
  <si>
    <t>歳　　　入</t>
    <rPh sb="0" eb="1">
      <t>トシ</t>
    </rPh>
    <rPh sb="4" eb="5">
      <t>イ</t>
    </rPh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</si>
  <si>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</si>
  <si>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</si>
  <si>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rPh sb="2" eb="4">
      <t>フツウ</t>
    </rPh>
    <rPh sb="4" eb="6">
      <t>カイケイ</t>
    </rPh>
    <phoneticPr fontId="7"/>
  </si>
  <si>
    <t>うち不動産取得税</t>
    <phoneticPr fontId="7"/>
  </si>
  <si>
    <t>うち固定資産税</t>
    <phoneticPr fontId="7"/>
  </si>
  <si>
    <t xml:space="preserve"> </t>
    <phoneticPr fontId="7"/>
  </si>
  <si>
    <t>（注）原則として表示単位未満を四捨五入して端数調整していないため、合計等と一致しない場合がある。</t>
    <phoneticPr fontId="10"/>
  </si>
  <si>
    <t>３.普通会計の状況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</si>
  <si>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</si>
  <si>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</si>
  <si>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</si>
  <si>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7"/>
  </si>
  <si>
    <t xml:space="preserve">歳入総額    </t>
  </si>
  <si>
    <t>(a)</t>
    <phoneticPr fontId="7"/>
  </si>
  <si>
    <t>うち一般財源総額</t>
  </si>
  <si>
    <t>歳出総額</t>
  </si>
  <si>
    <t>歳入歳出差引</t>
  </si>
  <si>
    <t>翌年度への繰越財源</t>
  </si>
  <si>
    <t>実質収支</t>
    <phoneticPr fontId="10"/>
  </si>
  <si>
    <t>単年度収支</t>
    <rPh sb="0" eb="3">
      <t>タンネンド</t>
    </rPh>
    <rPh sb="3" eb="5">
      <t>シュウシ</t>
    </rPh>
    <phoneticPr fontId="10"/>
  </si>
  <si>
    <t>繰上償還金</t>
    <rPh sb="0" eb="2">
      <t>クリア</t>
    </rPh>
    <rPh sb="2" eb="5">
      <t>ショウカンキン</t>
    </rPh>
    <phoneticPr fontId="10"/>
  </si>
  <si>
    <t>実質単年度収支</t>
    <rPh sb="0" eb="2">
      <t>ジッシツ</t>
    </rPh>
    <phoneticPr fontId="10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</si>
  <si>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</si>
  <si>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</si>
  <si>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</si>
  <si>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</si>
  <si>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7"/>
  </si>
  <si>
    <t>地方債現在高の一般財源総額比</t>
  </si>
  <si>
    <t>(e/b)</t>
    <phoneticPr fontId="7"/>
  </si>
  <si>
    <t>後年度財政負担の一般財源総額比</t>
  </si>
  <si>
    <t>(f/b)</t>
    <phoneticPr fontId="7"/>
  </si>
  <si>
    <t>一人あたり地方債現在高</t>
  </si>
  <si>
    <t>(e/g、円)</t>
    <rPh sb="5" eb="6">
      <t>エン</t>
    </rPh>
    <phoneticPr fontId="10"/>
  </si>
  <si>
    <t>一人あたり後年度財政負担</t>
  </si>
  <si>
    <t>(f/g、円)</t>
    <rPh sb="5" eb="6">
      <t>エン</t>
    </rPh>
    <phoneticPr fontId="10"/>
  </si>
  <si>
    <t>人口　（注 1）</t>
    <rPh sb="4" eb="5">
      <t>チュウ</t>
    </rPh>
    <phoneticPr fontId="7"/>
  </si>
  <si>
    <t>(g、人)</t>
    <rPh sb="3" eb="4">
      <t>ニン</t>
    </rPh>
    <phoneticPr fontId="10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</si>
  <si>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</si>
  <si>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</si>
  <si>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</si>
  <si>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</si>
  <si>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</si>
  <si>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7"/>
  </si>
  <si>
    <t>実質赤字比率</t>
    <rPh sb="0" eb="2">
      <t>ジッシツ</t>
    </rPh>
    <rPh sb="2" eb="4">
      <t>アカジ</t>
    </rPh>
    <rPh sb="4" eb="6">
      <t>ヒリツ</t>
    </rPh>
    <phoneticPr fontId="10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</si>
  <si>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0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</si>
  <si>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0"/>
  </si>
  <si>
    <t>将来負担比率</t>
    <rPh sb="0" eb="2">
      <t>ショウライ</t>
    </rPh>
    <rPh sb="2" eb="4">
      <t>フタン</t>
    </rPh>
    <rPh sb="4" eb="6">
      <t>ヒリツ</t>
    </rPh>
    <phoneticPr fontId="10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</si>
  <si>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7"/>
  </si>
  <si>
    <t>令和４年度</t>
    <rPh sb="0" eb="2">
      <t>レイワ</t>
    </rPh>
    <rPh sb="3" eb="5">
      <t>ネンド</t>
    </rPh>
    <phoneticPr fontId="12"/>
  </si>
  <si>
    <t>令和３年度</t>
    <rPh sb="0" eb="2">
      <t>レイワ</t>
    </rPh>
    <rPh sb="3" eb="5">
      <t>ネンド</t>
    </rPh>
    <phoneticPr fontId="12"/>
  </si>
  <si>
    <t>（1）令和２年度普通会計決算の状況</t>
    <phoneticPr fontId="11"/>
  </si>
  <si>
    <t>令和２年度</t>
    <rPh sb="0" eb="2">
      <t>レイワ</t>
    </rPh>
    <rPh sb="3" eb="5">
      <t>ネンド</t>
    </rPh>
    <phoneticPr fontId="12"/>
  </si>
  <si>
    <t>令和元年度</t>
    <rPh sb="2" eb="5">
      <t>ガンネンド</t>
    </rPh>
    <phoneticPr fontId="12"/>
  </si>
  <si>
    <t>（注1）平成28年度～令和元年度は平成27年度国勢調査、令和2年度は令和2年度国勢調査を基に計上している。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</si>
  <si>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</si>
  <si>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</si>
  <si>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2"/>
  </si>
  <si>
    <t>元年度</t>
    <rPh sb="0" eb="1">
      <t>ガン</t>
    </rPh>
    <rPh sb="1" eb="3">
      <t>ネンド</t>
    </rPh>
    <phoneticPr fontId="12"/>
  </si>
  <si>
    <t>２年度</t>
    <rPh sb="1" eb="3">
      <t>ネンド</t>
    </rPh>
    <phoneticPr fontId="12"/>
  </si>
  <si>
    <t>予算額</t>
    <phoneticPr fontId="7"/>
  </si>
  <si>
    <t>決算額</t>
    <phoneticPr fontId="11"/>
  </si>
  <si>
    <t>東京都</t>
    <rPh sb="0" eb="2">
      <t>トウキョウ</t>
    </rPh>
    <rPh sb="2" eb="3">
      <t>ト</t>
    </rPh>
    <phoneticPr fontId="7"/>
  </si>
  <si>
    <t>東京都</t>
    <rPh sb="0" eb="2">
      <t>トウキョウ</t>
    </rPh>
    <rPh sb="2" eb="3">
      <t>ト</t>
    </rPh>
    <phoneticPr fontId="11"/>
  </si>
  <si>
    <t>2.公営企業会計の状況</t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</si>
  <si>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0"/>
  </si>
  <si>
    <t>　　　　　　（単位：百万円）</t>
  </si>
  <si>
    <t>法適用企業</t>
  </si>
  <si>
    <t>水道事業</t>
    <rPh sb="0" eb="2">
      <t>スイドウ</t>
    </rPh>
    <rPh sb="2" eb="4">
      <t>ジギョウ</t>
    </rPh>
    <phoneticPr fontId="7"/>
  </si>
  <si>
    <t>工業用水道事業</t>
    <rPh sb="0" eb="3">
      <t>コウギョウヨウ</t>
    </rPh>
    <rPh sb="3" eb="5">
      <t>スイドウ</t>
    </rPh>
    <rPh sb="5" eb="7">
      <t>ジギョウ</t>
    </rPh>
    <phoneticPr fontId="7"/>
  </si>
  <si>
    <t>高速電車事業</t>
    <rPh sb="0" eb="2">
      <t>コウソク</t>
    </rPh>
    <rPh sb="2" eb="4">
      <t>デンシャ</t>
    </rPh>
    <rPh sb="4" eb="6">
      <t>ジギョウ</t>
    </rPh>
    <phoneticPr fontId="7"/>
  </si>
  <si>
    <t>交通事業</t>
    <rPh sb="0" eb="2">
      <t>コウツウ</t>
    </rPh>
    <rPh sb="2" eb="4">
      <t>ジギョウ</t>
    </rPh>
    <phoneticPr fontId="7"/>
  </si>
  <si>
    <t>電気事業</t>
    <rPh sb="0" eb="2">
      <t>デンキ</t>
    </rPh>
    <rPh sb="2" eb="4">
      <t>ジギョウ</t>
    </rPh>
    <phoneticPr fontId="7"/>
  </si>
  <si>
    <t>病院</t>
    <rPh sb="0" eb="2">
      <t>ビョウイン</t>
    </rPh>
    <phoneticPr fontId="7"/>
  </si>
  <si>
    <t>下水道事業</t>
    <rPh sb="0" eb="3">
      <t>ゲスイドウ</t>
    </rPh>
    <rPh sb="3" eb="5">
      <t>ジギョウ</t>
    </rPh>
    <phoneticPr fontId="7"/>
  </si>
  <si>
    <t>中央卸売市場</t>
    <rPh sb="0" eb="2">
      <t>チュウオウ</t>
    </rPh>
    <rPh sb="2" eb="4">
      <t>オロシウリ</t>
    </rPh>
    <rPh sb="4" eb="6">
      <t>シジョウ</t>
    </rPh>
    <phoneticPr fontId="7"/>
  </si>
  <si>
    <t>臨海開発事業会計（宅地造成）</t>
    <rPh sb="0" eb="2">
      <t>リンカイ</t>
    </rPh>
    <rPh sb="2" eb="4">
      <t>カイハツ</t>
    </rPh>
    <rPh sb="4" eb="6">
      <t>ジギョウ</t>
    </rPh>
    <rPh sb="6" eb="8">
      <t>カイケイ</t>
    </rPh>
    <rPh sb="9" eb="11">
      <t>タクチ</t>
    </rPh>
    <rPh sb="11" eb="13">
      <t>ゾウセイ</t>
    </rPh>
    <phoneticPr fontId="7"/>
  </si>
  <si>
    <t>港湾事業</t>
    <rPh sb="0" eb="2">
      <t>コウワン</t>
    </rPh>
    <rPh sb="2" eb="4">
      <t>ジギョウ</t>
    </rPh>
    <phoneticPr fontId="7"/>
  </si>
  <si>
    <t>都市開発事業（宅地造成）</t>
    <rPh sb="0" eb="2">
      <t>トシ</t>
    </rPh>
    <rPh sb="2" eb="4">
      <t>カイハツ</t>
    </rPh>
    <rPh sb="4" eb="6">
      <t>ジギョウ</t>
    </rPh>
    <rPh sb="7" eb="9">
      <t>タクチ</t>
    </rPh>
    <rPh sb="9" eb="11">
      <t>ゾウセイ</t>
    </rPh>
    <phoneticPr fontId="7"/>
  </si>
  <si>
    <t>令和４年度</t>
    <rPh sb="0" eb="1">
      <t>レイ</t>
    </rPh>
    <rPh sb="1" eb="2">
      <t>ワ</t>
    </rPh>
    <phoneticPr fontId="12"/>
  </si>
  <si>
    <t>損益収支</t>
    <rPh sb="0" eb="2">
      <t>ソンエキ</t>
    </rPh>
    <rPh sb="2" eb="4">
      <t>シュウシ</t>
    </rPh>
    <phoneticPr fontId="7"/>
  </si>
  <si>
    <t>総収益</t>
  </si>
  <si>
    <t>(a)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</si>
  <si>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</si>
  <si>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</si>
  <si>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</si>
  <si>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</si>
  <si>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</si>
  <si>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>(f)</t>
  </si>
  <si>
    <t xml:space="preserve">経常損益 </t>
  </si>
  <si>
    <t>(b-e)</t>
    <phoneticPr fontId="20"/>
  </si>
  <si>
    <t xml:space="preserve">特別損益 </t>
  </si>
  <si>
    <t>(c-f)</t>
    <phoneticPr fontId="20"/>
  </si>
  <si>
    <t xml:space="preserve">純損益   </t>
  </si>
  <si>
    <t>(a-d)</t>
    <phoneticPr fontId="20"/>
  </si>
  <si>
    <t>累積欠損金</t>
  </si>
  <si>
    <t>不良債務</t>
  </si>
  <si>
    <t>資本収支</t>
    <rPh sb="0" eb="2">
      <t>シホン</t>
    </rPh>
    <rPh sb="2" eb="4">
      <t>シュウシ</t>
    </rPh>
    <phoneticPr fontId="7"/>
  </si>
  <si>
    <t>資本的収入</t>
  </si>
  <si>
    <t>うち企業債</t>
  </si>
  <si>
    <t>資本的収入（純計） 　</t>
  </si>
  <si>
    <t>(g)</t>
    <phoneticPr fontId="20"/>
  </si>
  <si>
    <t>資本的支出</t>
  </si>
  <si>
    <t>(h)</t>
    <phoneticPr fontId="20"/>
  </si>
  <si>
    <t>　</t>
  </si>
  <si>
    <t>うち企業債償還金</t>
  </si>
  <si>
    <t>差引不足額 (▲)</t>
    <phoneticPr fontId="10"/>
  </si>
  <si>
    <t>(i=g-h)</t>
    <phoneticPr fontId="20"/>
  </si>
  <si>
    <t>資本的収入が資本的支出に</t>
  </si>
  <si>
    <t>(j)</t>
    <phoneticPr fontId="20"/>
  </si>
  <si>
    <t xml:space="preserve">不足する額の補てん財源　 </t>
  </si>
  <si>
    <t>補てん財源不足額(▲)</t>
    <phoneticPr fontId="10"/>
  </si>
  <si>
    <t>(i+j)</t>
    <phoneticPr fontId="20"/>
  </si>
  <si>
    <t>　　　　　　（単位：百万円）</t>
    <phoneticPr fontId="10"/>
  </si>
  <si>
    <t>法非適用企業</t>
  </si>
  <si>
    <t>と場</t>
    <rPh sb="1" eb="2">
      <t>バ</t>
    </rPh>
    <phoneticPr fontId="7"/>
  </si>
  <si>
    <t>収益的収支</t>
    <rPh sb="0" eb="3">
      <t>シュウエキテキ</t>
    </rPh>
    <rPh sb="3" eb="5">
      <t>シュウシ</t>
    </rPh>
    <phoneticPr fontId="7"/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</si>
  <si>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</si>
  <si>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</si>
  <si>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</si>
  <si>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</si>
  <si>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</si>
  <si>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</si>
  <si>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(c=a-b)</t>
    <phoneticPr fontId="7"/>
  </si>
  <si>
    <t>資本的収支</t>
    <rPh sb="0" eb="2">
      <t>シホン</t>
    </rPh>
    <rPh sb="2" eb="3">
      <t>テキ</t>
    </rPh>
    <rPh sb="3" eb="5">
      <t>シュウシ</t>
    </rPh>
    <phoneticPr fontId="7"/>
  </si>
  <si>
    <t>資本的収入　</t>
  </si>
  <si>
    <t>うち地方債</t>
  </si>
  <si>
    <t>うち地方債償還金</t>
  </si>
  <si>
    <t>(f=d-e)</t>
    <phoneticPr fontId="7"/>
  </si>
  <si>
    <t>その他</t>
    <rPh sb="2" eb="3">
      <t>タ</t>
    </rPh>
    <phoneticPr fontId="7"/>
  </si>
  <si>
    <t>収支再差引</t>
  </si>
  <si>
    <t>(g=c+f)</t>
    <phoneticPr fontId="7"/>
  </si>
  <si>
    <t>積立金</t>
  </si>
  <si>
    <t>形式収支</t>
  </si>
  <si>
    <t>実質収支</t>
  </si>
  <si>
    <t>東京都</t>
    <rPh sb="0" eb="2">
      <t>トウキョウ</t>
    </rPh>
    <rPh sb="2" eb="3">
      <t>ト</t>
    </rPh>
    <phoneticPr fontId="10"/>
  </si>
  <si>
    <t>４.公営企業会計の状況</t>
    <phoneticPr fontId="10"/>
  </si>
  <si>
    <t>(令和２年度決算ﾍﾞｰｽ）</t>
    <phoneticPr fontId="10"/>
  </si>
  <si>
    <t>水道事業</t>
    <rPh sb="0" eb="2">
      <t>スイドウ</t>
    </rPh>
    <rPh sb="2" eb="4">
      <t>ジギョウ</t>
    </rPh>
    <phoneticPr fontId="10"/>
  </si>
  <si>
    <t>工業用水道事業</t>
    <rPh sb="0" eb="3">
      <t>コウギョウヨウ</t>
    </rPh>
    <rPh sb="3" eb="5">
      <t>スイドウ</t>
    </rPh>
    <rPh sb="5" eb="7">
      <t>ジギョウ</t>
    </rPh>
    <phoneticPr fontId="10"/>
  </si>
  <si>
    <t>高速電車事業</t>
    <rPh sb="0" eb="2">
      <t>コウソク</t>
    </rPh>
    <rPh sb="2" eb="4">
      <t>デンシャ</t>
    </rPh>
    <rPh sb="4" eb="6">
      <t>ジギョウ</t>
    </rPh>
    <phoneticPr fontId="10"/>
  </si>
  <si>
    <t>交通事業</t>
    <rPh sb="0" eb="2">
      <t>コウツウ</t>
    </rPh>
    <rPh sb="2" eb="4">
      <t>ジギョウ</t>
    </rPh>
    <phoneticPr fontId="10"/>
  </si>
  <si>
    <t>電気事業</t>
    <rPh sb="0" eb="2">
      <t>デンキ</t>
    </rPh>
    <rPh sb="2" eb="4">
      <t>ジギョウ</t>
    </rPh>
    <phoneticPr fontId="10"/>
  </si>
  <si>
    <t>病院</t>
    <rPh sb="0" eb="2">
      <t>ビョウイン</t>
    </rPh>
    <phoneticPr fontId="10"/>
  </si>
  <si>
    <t>下水道事業</t>
    <rPh sb="0" eb="3">
      <t>ゲスイドウ</t>
    </rPh>
    <rPh sb="3" eb="5">
      <t>ジギョウ</t>
    </rPh>
    <phoneticPr fontId="10"/>
  </si>
  <si>
    <t>中央卸売市場</t>
    <rPh sb="0" eb="2">
      <t>チュウオウ</t>
    </rPh>
    <rPh sb="2" eb="4">
      <t>オロシウリ</t>
    </rPh>
    <rPh sb="4" eb="6">
      <t>シジョウ</t>
    </rPh>
    <phoneticPr fontId="10"/>
  </si>
  <si>
    <t>臨海地域開発事業会計（宅地造成）</t>
    <rPh sb="0" eb="2">
      <t>リンカイ</t>
    </rPh>
    <rPh sb="2" eb="4">
      <t>チイキ</t>
    </rPh>
    <rPh sb="4" eb="6">
      <t>カイハツ</t>
    </rPh>
    <rPh sb="6" eb="8">
      <t>ジギョウ</t>
    </rPh>
    <rPh sb="8" eb="10">
      <t>カイケイ</t>
    </rPh>
    <rPh sb="11" eb="13">
      <t>タクチ</t>
    </rPh>
    <rPh sb="13" eb="15">
      <t>ゾウセイ</t>
    </rPh>
    <phoneticPr fontId="10"/>
  </si>
  <si>
    <t>港湾事業</t>
    <rPh sb="0" eb="2">
      <t>コウワン</t>
    </rPh>
    <rPh sb="2" eb="4">
      <t>ジギョウ</t>
    </rPh>
    <phoneticPr fontId="10"/>
  </si>
  <si>
    <t>都市再開発事業（宅地造成）</t>
    <rPh sb="0" eb="2">
      <t>トシ</t>
    </rPh>
    <rPh sb="2" eb="5">
      <t>サイカイハツ</t>
    </rPh>
    <rPh sb="5" eb="7">
      <t>ジギョウ</t>
    </rPh>
    <rPh sb="8" eb="10">
      <t>タクチ</t>
    </rPh>
    <rPh sb="10" eb="12">
      <t>ゾウセイ</t>
    </rPh>
    <phoneticPr fontId="10"/>
  </si>
  <si>
    <t>令和元年度</t>
    <rPh sb="0" eb="2">
      <t>レイワ</t>
    </rPh>
    <rPh sb="2" eb="4">
      <t>ガンネン</t>
    </rPh>
    <rPh sb="3" eb="5">
      <t>ネンド</t>
    </rPh>
    <phoneticPr fontId="12"/>
  </si>
  <si>
    <t>令和元年度</t>
    <rPh sb="0" eb="2">
      <t>レイワ</t>
    </rPh>
    <rPh sb="2" eb="5">
      <t>ガンネンド</t>
    </rPh>
    <phoneticPr fontId="12"/>
  </si>
  <si>
    <t>と場</t>
    <rPh sb="1" eb="2">
      <t>ジョウ</t>
    </rPh>
    <phoneticPr fontId="10"/>
  </si>
  <si>
    <t>団体名</t>
    <phoneticPr fontId="10"/>
  </si>
  <si>
    <t>５.第三セクター(公社・株式会社形態の三セク)の状況</t>
    <phoneticPr fontId="10"/>
  </si>
  <si>
    <t>(令和２年度決算額）</t>
    <phoneticPr fontId="10"/>
  </si>
  <si>
    <t>　（単位：百万円）</t>
  </si>
  <si>
    <t>東京都住宅供給公社</t>
    <rPh sb="0" eb="2">
      <t>トウキョウ</t>
    </rPh>
    <rPh sb="2" eb="3">
      <t>ト</t>
    </rPh>
    <rPh sb="3" eb="5">
      <t>ジュウタク</t>
    </rPh>
    <rPh sb="5" eb="7">
      <t>キョウキュウ</t>
    </rPh>
    <rPh sb="7" eb="9">
      <t>コウシャ</t>
    </rPh>
    <phoneticPr fontId="10"/>
  </si>
  <si>
    <t>東京臨海高速鉄道㈱</t>
    <rPh sb="0" eb="2">
      <t>トウキョウ</t>
    </rPh>
    <rPh sb="2" eb="4">
      <t>リンカイ</t>
    </rPh>
    <rPh sb="4" eb="6">
      <t>コウソク</t>
    </rPh>
    <rPh sb="6" eb="8">
      <t>テツドウ</t>
    </rPh>
    <phoneticPr fontId="10"/>
  </si>
  <si>
    <t>多摩都市モノレール㈱</t>
    <rPh sb="0" eb="2">
      <t>タマ</t>
    </rPh>
    <rPh sb="2" eb="4">
      <t>トシ</t>
    </rPh>
    <phoneticPr fontId="10"/>
  </si>
  <si>
    <t>㈱多摩ニュータウン開発センター</t>
    <rPh sb="1" eb="3">
      <t>タマ</t>
    </rPh>
    <rPh sb="9" eb="11">
      <t>カイハツ</t>
    </rPh>
    <phoneticPr fontId="10"/>
  </si>
  <si>
    <t>㈱東京臨海ホールディングス</t>
    <rPh sb="1" eb="3">
      <t>トウキョウ</t>
    </rPh>
    <rPh sb="3" eb="5">
      <t>リンカイ</t>
    </rPh>
    <phoneticPr fontId="10"/>
  </si>
  <si>
    <t>東京港埠頭㈱</t>
    <rPh sb="0" eb="2">
      <t>トウキョウ</t>
    </rPh>
    <rPh sb="2" eb="3">
      <t>コウ</t>
    </rPh>
    <rPh sb="3" eb="5">
      <t>フトウ</t>
    </rPh>
    <phoneticPr fontId="10"/>
  </si>
  <si>
    <t>八丈島空港ターミナルビル㈱</t>
    <rPh sb="0" eb="3">
      <t>ハチジョウジマ</t>
    </rPh>
    <rPh sb="3" eb="5">
      <t>クウコウ</t>
    </rPh>
    <phoneticPr fontId="10"/>
  </si>
  <si>
    <t>㈱東京国際フォーラム</t>
    <rPh sb="1" eb="3">
      <t>トウキョウ</t>
    </rPh>
    <rPh sb="3" eb="5">
      <t>コクサイ</t>
    </rPh>
    <phoneticPr fontId="10"/>
  </si>
  <si>
    <t xml:space="preserve"> 東京食肉市場㈱ </t>
  </si>
  <si>
    <t>東京都地下鉄建設㈱</t>
    <rPh sb="0" eb="2">
      <t>トウキョウ</t>
    </rPh>
    <rPh sb="2" eb="3">
      <t>ト</t>
    </rPh>
    <rPh sb="3" eb="6">
      <t>チカテツ</t>
    </rPh>
    <rPh sb="6" eb="8">
      <t>ケンセツ</t>
    </rPh>
    <phoneticPr fontId="10"/>
  </si>
  <si>
    <t>東京トラフィック開発㈱</t>
    <rPh sb="0" eb="2">
      <t>トウキョウ</t>
    </rPh>
    <rPh sb="8" eb="10">
      <t>カイハツ</t>
    </rPh>
    <phoneticPr fontId="10"/>
  </si>
  <si>
    <t>東京交通サービス㈱</t>
    <rPh sb="0" eb="2">
      <t>トウキョウ</t>
    </rPh>
    <rPh sb="2" eb="4">
      <t>コウツウ</t>
    </rPh>
    <phoneticPr fontId="10"/>
  </si>
  <si>
    <r>
      <t>東京</t>
    </r>
    <r>
      <rPr>
        <sz val="11"/>
        <color indexed="10"/>
        <rFont val="明朝"/>
        <family val="1"/>
        <charset val="128"/>
      </rPr>
      <t>都</t>
    </r>
    <r>
      <rPr>
        <sz val="11"/>
        <rFont val="明朝"/>
        <family val="1"/>
        <charset val="128"/>
      </rPr>
      <t>下水道サービス㈱</t>
    </r>
    <rPh sb="0" eb="2">
      <t>トウキョウ</t>
    </rPh>
    <rPh sb="2" eb="3">
      <t>ト</t>
    </rPh>
    <rPh sb="3" eb="6">
      <t>ゲスイドウ</t>
    </rPh>
    <phoneticPr fontId="10"/>
  </si>
  <si>
    <t>東京水道サービス㈱</t>
    <rPh sb="0" eb="2">
      <t>トウキョウ</t>
    </rPh>
    <rPh sb="2" eb="4">
      <t>スイドウ</t>
    </rPh>
    <phoneticPr fontId="10"/>
  </si>
  <si>
    <r>
      <t>㈱P</t>
    </r>
    <r>
      <rPr>
        <sz val="11"/>
        <rFont val="明朝"/>
        <family val="1"/>
        <charset val="128"/>
      </rPr>
      <t>UC</t>
    </r>
    <phoneticPr fontId="10"/>
  </si>
  <si>
    <t>東京水道（株）</t>
    <rPh sb="0" eb="2">
      <t>トウキョウ</t>
    </rPh>
    <rPh sb="2" eb="4">
      <t>スイドウ</t>
    </rPh>
    <rPh sb="5" eb="6">
      <t>カブ</t>
    </rPh>
    <phoneticPr fontId="10"/>
  </si>
  <si>
    <t>-</t>
    <phoneticPr fontId="10"/>
  </si>
  <si>
    <t>出資状況</t>
    <rPh sb="0" eb="2">
      <t>シュッシ</t>
    </rPh>
    <rPh sb="2" eb="4">
      <t>ジョウキョウ</t>
    </rPh>
    <phoneticPr fontId="10"/>
  </si>
  <si>
    <t>出資団体数</t>
  </si>
  <si>
    <t>出資金額</t>
    <rPh sb="0" eb="2">
      <t>シュッシ</t>
    </rPh>
    <rPh sb="2" eb="4">
      <t>キンガク</t>
    </rPh>
    <phoneticPr fontId="7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</si>
  <si>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</si>
  <si>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</si>
  <si>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</si>
  <si>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</si>
  <si>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</si>
  <si>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</si>
  <si>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</si>
  <si>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7"/>
  </si>
  <si>
    <t>流動資産</t>
  </si>
  <si>
    <t>固定資産</t>
  </si>
  <si>
    <t>繰延資産</t>
  </si>
  <si>
    <t>資産合計</t>
  </si>
  <si>
    <t>負債</t>
    <rPh sb="0" eb="2">
      <t>フサイ</t>
    </rPh>
    <phoneticPr fontId="7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</si>
  <si>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</si>
  <si>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</si>
  <si>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</si>
  <si>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</si>
  <si>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7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</si>
  <si>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</si>
  <si>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</si>
  <si>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</si>
  <si>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</si>
  <si>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</si>
  <si>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0"/>
  </si>
  <si>
    <t>事業・経常損益</t>
    <rPh sb="0" eb="2">
      <t>ジギョウ</t>
    </rPh>
    <rPh sb="3" eb="5">
      <t>ケイジョウ</t>
    </rPh>
    <rPh sb="5" eb="7">
      <t>ソンエキ</t>
    </rPh>
    <phoneticPr fontId="7"/>
  </si>
  <si>
    <t>営業収益</t>
  </si>
  <si>
    <t>営業費用</t>
  </si>
  <si>
    <t>一般管理費</t>
    <rPh sb="0" eb="2">
      <t>イッパン</t>
    </rPh>
    <rPh sb="2" eb="5">
      <t>カンリヒ</t>
    </rPh>
    <phoneticPr fontId="10"/>
  </si>
  <si>
    <t>(c)</t>
    <phoneticPr fontId="10"/>
  </si>
  <si>
    <t xml:space="preserve">営業利益          </t>
  </si>
  <si>
    <t>(d=a-b-c)</t>
    <phoneticPr fontId="10"/>
  </si>
  <si>
    <t>営業外収益</t>
  </si>
  <si>
    <t>(e)</t>
    <phoneticPr fontId="10"/>
  </si>
  <si>
    <t>営業外費用</t>
  </si>
  <si>
    <t>(f)</t>
    <phoneticPr fontId="10"/>
  </si>
  <si>
    <t xml:space="preserve">経常利益      </t>
  </si>
  <si>
    <t>(g=d+e-f)</t>
    <phoneticPr fontId="10"/>
  </si>
  <si>
    <t>特別損失</t>
    <rPh sb="0" eb="2">
      <t>トクベツ</t>
    </rPh>
    <rPh sb="2" eb="4">
      <t>ソンシツ</t>
    </rPh>
    <phoneticPr fontId="7"/>
  </si>
  <si>
    <t>特別利益</t>
  </si>
  <si>
    <t>(h)</t>
    <phoneticPr fontId="10"/>
  </si>
  <si>
    <t>特別損失</t>
  </si>
  <si>
    <t>(i)</t>
    <phoneticPr fontId="10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</si>
  <si>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0"/>
  </si>
  <si>
    <t>(j=g+h-i)</t>
    <phoneticPr fontId="10"/>
  </si>
  <si>
    <t>特定準備金取崩</t>
    <rPh sb="0" eb="2">
      <t>トクテイ</t>
    </rPh>
    <rPh sb="2" eb="5">
      <t>ジュンビキン</t>
    </rPh>
    <rPh sb="5" eb="7">
      <t>トリクズシ</t>
    </rPh>
    <phoneticPr fontId="10"/>
  </si>
  <si>
    <t>(k)</t>
    <phoneticPr fontId="10"/>
  </si>
  <si>
    <t>特定準備金繰入</t>
    <rPh sb="0" eb="2">
      <t>トクテイ</t>
    </rPh>
    <rPh sb="2" eb="5">
      <t>ジュンビキン</t>
    </rPh>
    <rPh sb="5" eb="7">
      <t>クリイレ</t>
    </rPh>
    <phoneticPr fontId="10"/>
  </si>
  <si>
    <t>(l)</t>
    <phoneticPr fontId="10"/>
  </si>
  <si>
    <t>法人税等</t>
  </si>
  <si>
    <t>(m)</t>
    <phoneticPr fontId="10"/>
  </si>
  <si>
    <t xml:space="preserve">当期利益  </t>
  </si>
  <si>
    <t>(ｎ=g+h-i-m)</t>
    <phoneticPr fontId="10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</si>
  <si>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0"/>
  </si>
  <si>
    <t>前期繰越利益</t>
  </si>
  <si>
    <t>(o)</t>
    <phoneticPr fontId="10"/>
  </si>
  <si>
    <t xml:space="preserve">当期未処分利益    </t>
  </si>
  <si>
    <t>(p=n+o)</t>
    <phoneticPr fontId="10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</si>
  <si>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0"/>
  </si>
  <si>
    <t>（注２）原則として表示単位未満を四捨五入して端数調整していないため、合計等と一致しない場合がある。</t>
    <phoneticPr fontId="10"/>
  </si>
  <si>
    <t>-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</si>
</sst>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_ * #,##0_ ;_ * &quot;▲ &quot;#,##0_ ;_ * &quot;－&quot;_ ;_ @_ "/>
    <numFmt numFmtId="177" formatCode="_ * #,##0.0_ ;_ * &quot;▲ &quot;#,##0.0_ ;_ * &quot;－&quot;_ ;_ @_ "/>
    <numFmt numFmtId="178" formatCode="#,##0.0;&quot;▲ &quot;#,##0.0"/>
    <numFmt numFmtId="179" formatCode="_ * #,##0.00_ ;_ * &quot;▲ &quot;#,##0.00_ ;_ * &quot;－&quot;_ ;_ @_ "/>
    <numFmt numFmtId="180" formatCode="_ * #,##0.000_ ;_ * &quot;▲ &quot;#,##0.000_ ;_ * &quot;－&quot;_ ;_ @_ "/>
    <numFmt numFmtId="181" formatCode="#,##0;&quot;△ &quot;#,##0"/>
    <numFmt numFmtId="182" formatCode="#,##0;[Red]&quot;△&quot;#,##0"/>
  </numFmts>
  <fonts count="25">
    <font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11"/>
      <name val="Meiryo UI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明朝"/>
      <family val="1"/>
      <charset val="128"/>
    </font>
    <font>
      <sz val="11"/>
      <color theme="1"/>
      <name val="明朝"/>
      <family val="1"/>
      <charset val="128"/>
    </font>
    <font>
      <sz val="8"/>
      <name val="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182">
    <xf numFmtId="0" fontId="0" fillId="0" borderId="0" xfId="0"/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left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0" fontId="2" fillId="0" borderId="4" xfId="0" applyNumberFormat="1" applyFont="1" applyBorder="1" applyAlignment="1">
      <alignment horizontal="distributed" vertical="center" justifyLastLine="1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41" fontId="9" fillId="0" borderId="0" xfId="0" applyNumberFormat="1" applyFont="1" applyAlignment="1">
      <alignment vertical="center"/>
    </xf>
    <xf numFmtId="0" fontId="2" fillId="0" borderId="4" xfId="0" applyNumberFormat="1" applyFont="1" applyBorder="1" applyAlignment="1">
      <alignment horizontal="centerContinuous" vertical="center"/>
    </xf>
    <xf numFmtId="41" fontId="2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0" fillId="0" borderId="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1" fillId="0" borderId="0" xfId="1" applyNumberFormat="1" applyFill="1" applyBorder="1" applyAlignment="1">
      <alignment vertical="center"/>
    </xf>
    <xf numFmtId="41" fontId="1" fillId="0" borderId="0" xfId="0" applyNumberFormat="1" applyFont="1" applyAlignment="1">
      <alignment horizontal="left"/>
    </xf>
    <xf numFmtId="41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Continuous" vertical="center"/>
    </xf>
    <xf numFmtId="0" fontId="1" fillId="0" borderId="7" xfId="0" applyNumberFormat="1" applyFont="1" applyBorder="1" applyAlignment="1">
      <alignment horizontal="centerContinuous" vertical="center" wrapText="1"/>
    </xf>
    <xf numFmtId="41" fontId="0" fillId="0" borderId="7" xfId="0" applyNumberFormat="1" applyBorder="1" applyAlignment="1">
      <alignment horizontal="centerContinuous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176" fontId="1" fillId="0" borderId="7" xfId="1" applyNumberFormat="1" applyBorder="1" applyAlignment="1">
      <alignment vertical="center"/>
    </xf>
    <xf numFmtId="177" fontId="1" fillId="0" borderId="7" xfId="1" applyNumberFormat="1" applyBorder="1" applyAlignment="1">
      <alignment vertical="center"/>
    </xf>
    <xf numFmtId="176" fontId="1" fillId="0" borderId="7" xfId="1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177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horizontal="left" vertical="center"/>
    </xf>
    <xf numFmtId="0" fontId="0" fillId="0" borderId="7" xfId="0" applyNumberFormat="1" applyFont="1" applyBorder="1" applyAlignment="1">
      <alignment horizontal="center" vertical="center"/>
    </xf>
    <xf numFmtId="41" fontId="0" fillId="0" borderId="7" xfId="0" applyNumberFormat="1" applyBorder="1" applyAlignment="1">
      <alignment horizontal="right" vertical="center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Continuous" vertical="center"/>
    </xf>
    <xf numFmtId="41" fontId="0" fillId="0" borderId="7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1" fillId="0" borderId="7" xfId="1" applyNumberFormat="1" applyFill="1" applyBorder="1" applyAlignment="1">
      <alignment horizontal="right" vertical="center"/>
    </xf>
    <xf numFmtId="176" fontId="1" fillId="0" borderId="7" xfId="1" applyNumberFormat="1" applyBorder="1" applyAlignment="1">
      <alignment horizontal="right" vertical="center"/>
    </xf>
    <xf numFmtId="179" fontId="0" fillId="0" borderId="7" xfId="0" applyNumberFormat="1" applyBorder="1" applyAlignment="1">
      <alignment vertical="center"/>
    </xf>
    <xf numFmtId="41" fontId="1" fillId="0" borderId="7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80" fontId="0" fillId="0" borderId="7" xfId="0" applyNumberFormat="1" applyBorder="1" applyAlignment="1">
      <alignment vertical="center"/>
    </xf>
    <xf numFmtId="180" fontId="1" fillId="0" borderId="7" xfId="1" applyNumberFormat="1" applyBorder="1" applyAlignment="1">
      <alignment vertical="center"/>
    </xf>
    <xf numFmtId="177" fontId="1" fillId="0" borderId="7" xfId="1" applyNumberFormat="1" applyFill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distributed" vertical="center"/>
    </xf>
    <xf numFmtId="0" fontId="15" fillId="0" borderId="4" xfId="0" applyNumberFormat="1" applyFont="1" applyBorder="1" applyAlignment="1">
      <alignment horizontal="distributed" vertical="center" justifyLastLine="1"/>
    </xf>
    <xf numFmtId="41" fontId="15" fillId="0" borderId="0" xfId="0" applyNumberFormat="1" applyFont="1" applyBorder="1" applyAlignment="1">
      <alignment horizontal="distributed" vertical="center"/>
    </xf>
    <xf numFmtId="41" fontId="16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176" fontId="1" fillId="0" borderId="13" xfId="1" applyNumberFormat="1" applyBorder="1" applyAlignment="1">
      <alignment vertical="center"/>
    </xf>
    <xf numFmtId="176" fontId="1" fillId="0" borderId="13" xfId="1" applyNumberFormat="1" applyFill="1" applyBorder="1" applyAlignment="1">
      <alignment vertical="center"/>
    </xf>
    <xf numFmtId="176" fontId="0" fillId="0" borderId="13" xfId="0" quotePrefix="1" applyNumberFormat="1" applyBorder="1" applyAlignment="1">
      <alignment horizontal="right" vertical="center"/>
    </xf>
    <xf numFmtId="176" fontId="0" fillId="0" borderId="7" xfId="0" quotePrefix="1" applyNumberFormat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176" fontId="1" fillId="0" borderId="14" xfId="1" applyNumberFormat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0" fillId="0" borderId="13" xfId="0" quotePrefix="1" applyNumberFormat="1" applyFill="1" applyBorder="1" applyAlignment="1">
      <alignment horizontal="right" vertical="center"/>
    </xf>
    <xf numFmtId="176" fontId="1" fillId="0" borderId="7" xfId="1" quotePrefix="1" applyNumberFormat="1" applyFont="1" applyBorder="1" applyAlignment="1">
      <alignment horizontal="right" vertical="center"/>
    </xf>
    <xf numFmtId="176" fontId="1" fillId="0" borderId="14" xfId="1" quotePrefix="1" applyNumberFormat="1" applyFont="1" applyBorder="1" applyAlignment="1">
      <alignment horizontal="right" vertical="center"/>
    </xf>
    <xf numFmtId="176" fontId="1" fillId="0" borderId="13" xfId="1" quotePrefix="1" applyNumberFormat="1" applyFont="1" applyBorder="1" applyAlignment="1">
      <alignment horizontal="right" vertical="center"/>
    </xf>
    <xf numFmtId="176" fontId="0" fillId="0" borderId="13" xfId="1" quotePrefix="1" applyNumberFormat="1" applyFont="1" applyFill="1" applyBorder="1" applyAlignment="1">
      <alignment horizontal="right" vertical="center"/>
    </xf>
    <xf numFmtId="176" fontId="1" fillId="0" borderId="13" xfId="1" quotePrefix="1" applyNumberFormat="1" applyFont="1" applyFill="1" applyBorder="1" applyAlignment="1">
      <alignment horizontal="right" vertical="center"/>
    </xf>
    <xf numFmtId="176" fontId="1" fillId="0" borderId="13" xfId="1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quotePrefix="1" applyNumberFormat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center" vertical="center"/>
    </xf>
    <xf numFmtId="176" fontId="1" fillId="0" borderId="7" xfId="1" applyNumberFormat="1" applyFill="1" applyBorder="1" applyAlignment="1">
      <alignment vertical="center"/>
    </xf>
    <xf numFmtId="176" fontId="1" fillId="0" borderId="0" xfId="1" applyNumberFormat="1" applyBorder="1" applyAlignment="1">
      <alignment vertical="center"/>
    </xf>
    <xf numFmtId="176" fontId="1" fillId="0" borderId="0" xfId="1" quotePrefix="1" applyNumberFormat="1" applyFont="1" applyBorder="1" applyAlignment="1">
      <alignment horizontal="right" vertical="center"/>
    </xf>
    <xf numFmtId="176" fontId="1" fillId="0" borderId="7" xfId="1" quotePrefix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2" borderId="13" xfId="1" applyNumberForma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176" fontId="1" fillId="2" borderId="14" xfId="1" applyNumberFormat="1" applyFill="1" applyBorder="1" applyAlignment="1">
      <alignment vertical="center"/>
    </xf>
    <xf numFmtId="176" fontId="0" fillId="0" borderId="15" xfId="0" quotePrefix="1" applyNumberFormat="1" applyBorder="1" applyAlignment="1">
      <alignment horizontal="right" vertical="center"/>
    </xf>
    <xf numFmtId="176" fontId="1" fillId="2" borderId="13" xfId="1" quotePrefix="1" applyNumberFormat="1" applyFont="1" applyFill="1" applyBorder="1" applyAlignment="1">
      <alignment horizontal="right" vertical="center"/>
    </xf>
    <xf numFmtId="176" fontId="0" fillId="2" borderId="13" xfId="1" applyNumberFormat="1" applyFont="1" applyFill="1" applyBorder="1" applyAlignment="1">
      <alignment vertical="center"/>
    </xf>
    <xf numFmtId="176" fontId="1" fillId="2" borderId="13" xfId="1" applyNumberFormat="1" applyFill="1" applyBorder="1" applyAlignment="1">
      <alignment vertical="center"/>
    </xf>
    <xf numFmtId="41" fontId="2" fillId="0" borderId="4" xfId="0" applyNumberFormat="1" applyFont="1" applyBorder="1" applyAlignment="1">
      <alignment horizontal="distributed" vertical="center" justifyLastLine="1"/>
    </xf>
    <xf numFmtId="0" fontId="2" fillId="0" borderId="0" xfId="0" applyNumberFormat="1" applyFont="1" applyBorder="1" applyAlignment="1">
      <alignment horizontal="distributed" vertical="center"/>
    </xf>
    <xf numFmtId="41" fontId="4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Font="1" applyBorder="1" applyAlignment="1">
      <alignment horizontal="center" vertical="center"/>
    </xf>
    <xf numFmtId="41" fontId="0" fillId="2" borderId="7" xfId="0" applyNumberFormat="1" applyFill="1" applyBorder="1" applyAlignment="1">
      <alignment horizontal="center" vertical="center"/>
    </xf>
    <xf numFmtId="41" fontId="1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176" fontId="1" fillId="0" borderId="7" xfId="1" applyNumberFormat="1" applyFill="1" applyBorder="1" applyAlignment="1">
      <alignment horizontal="center" vertical="center"/>
    </xf>
    <xf numFmtId="176" fontId="1" fillId="0" borderId="13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6" fontId="1" fillId="2" borderId="7" xfId="1" applyNumberFormat="1" applyFill="1" applyBorder="1" applyAlignment="1">
      <alignment horizontal="center" vertical="center"/>
    </xf>
    <xf numFmtId="176" fontId="1" fillId="0" borderId="13" xfId="1" applyNumberFormat="1" applyFill="1" applyBorder="1" applyAlignment="1">
      <alignment horizontal="center" vertical="center"/>
    </xf>
    <xf numFmtId="176" fontId="1" fillId="0" borderId="13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/>
    </xf>
    <xf numFmtId="41" fontId="0" fillId="2" borderId="7" xfId="0" applyNumberFormat="1" applyFill="1" applyBorder="1" applyAlignment="1">
      <alignment horizontal="right" vertical="center"/>
    </xf>
    <xf numFmtId="41" fontId="0" fillId="2" borderId="7" xfId="0" applyNumberFormat="1" applyFill="1" applyBorder="1" applyAlignment="1">
      <alignment vertical="center"/>
    </xf>
    <xf numFmtId="176" fontId="1" fillId="0" borderId="13" xfId="1" applyNumberFormat="1" applyFont="1" applyBorder="1" applyAlignment="1">
      <alignment horizontal="right" vertical="center"/>
    </xf>
    <xf numFmtId="176" fontId="1" fillId="2" borderId="7" xfId="1" applyNumberFormat="1" applyFill="1" applyBorder="1" applyAlignment="1">
      <alignment vertical="center"/>
    </xf>
    <xf numFmtId="176" fontId="22" fillId="0" borderId="13" xfId="1" applyNumberFormat="1" applyFont="1" applyFill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176" fontId="1" fillId="0" borderId="14" xfId="1" applyNumberFormat="1" applyFont="1" applyBorder="1" applyAlignment="1">
      <alignment vertical="center"/>
    </xf>
    <xf numFmtId="41" fontId="0" fillId="0" borderId="7" xfId="0" applyNumberFormat="1" applyFill="1" applyBorder="1" applyAlignment="1">
      <alignment horizontal="left" vertical="center"/>
    </xf>
    <xf numFmtId="176" fontId="1" fillId="0" borderId="14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7" xfId="0" quotePrefix="1" applyNumberFormat="1" applyBorder="1" applyAlignment="1">
      <alignment horizontal="right" vertical="center"/>
    </xf>
    <xf numFmtId="176" fontId="0" fillId="0" borderId="7" xfId="1" applyNumberFormat="1" applyFont="1" applyFill="1" applyBorder="1" applyAlignment="1">
      <alignment vertical="center"/>
    </xf>
    <xf numFmtId="177" fontId="1" fillId="0" borderId="14" xfId="1" applyNumberFormat="1" applyBorder="1" applyAlignment="1">
      <alignment vertical="center"/>
    </xf>
    <xf numFmtId="176" fontId="0" fillId="0" borderId="14" xfId="1" applyNumberFormat="1" applyFont="1" applyFill="1" applyBorder="1" applyAlignment="1">
      <alignment vertical="center"/>
    </xf>
    <xf numFmtId="176" fontId="1" fillId="0" borderId="14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176" fontId="1" fillId="0" borderId="14" xfId="1" applyNumberFormat="1" applyFont="1" applyFill="1" applyBorder="1" applyAlignment="1">
      <alignment vertical="center"/>
    </xf>
    <xf numFmtId="176" fontId="22" fillId="2" borderId="14" xfId="1" applyNumberFormat="1" applyFon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41" fontId="1" fillId="0" borderId="0" xfId="0" applyNumberFormat="1" applyFont="1" applyAlignment="1">
      <alignment horizontal="left" vertical="center"/>
    </xf>
    <xf numFmtId="0" fontId="0" fillId="0" borderId="7" xfId="0" applyBorder="1" applyAlignment="1">
      <alignment horizontal="center" vertical="center" textRotation="255"/>
    </xf>
    <xf numFmtId="41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181" fontId="0" fillId="2" borderId="11" xfId="0" applyNumberFormat="1" applyFont="1" applyFill="1" applyBorder="1" applyAlignment="1">
      <alignment horizontal="center" vertical="center"/>
    </xf>
    <xf numFmtId="181" fontId="1" fillId="2" borderId="12" xfId="0" applyNumberFormat="1" applyFont="1" applyFill="1" applyBorder="1" applyAlignment="1">
      <alignment horizontal="center" vertical="center"/>
    </xf>
    <xf numFmtId="0" fontId="18" fillId="0" borderId="7" xfId="2" applyNumberFormat="1" applyFont="1" applyBorder="1" applyAlignment="1">
      <alignment horizontal="distributed" vertical="center" justifyLastLine="1"/>
    </xf>
    <xf numFmtId="0" fontId="18" fillId="0" borderId="7" xfId="0" applyFont="1" applyBorder="1" applyAlignment="1">
      <alignment horizontal="distributed" vertical="center" justifyLastLine="1"/>
    </xf>
    <xf numFmtId="176" fontId="1" fillId="0" borderId="7" xfId="1" applyNumberFormat="1" applyBorder="1" applyAlignment="1">
      <alignment vertical="center"/>
    </xf>
    <xf numFmtId="182" fontId="19" fillId="0" borderId="7" xfId="1" applyNumberFormat="1" applyFont="1" applyBorder="1" applyAlignment="1">
      <alignment vertical="center" textRotation="255"/>
    </xf>
    <xf numFmtId="41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1" fillId="0" borderId="14" xfId="1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3" xfId="1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3" xfId="1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9" fillId="0" borderId="7" xfId="3" applyFont="1" applyBorder="1" applyAlignment="1">
      <alignment vertical="center" textRotation="255"/>
    </xf>
    <xf numFmtId="0" fontId="9" fillId="0" borderId="7" xfId="3" applyFont="1" applyBorder="1" applyAlignment="1">
      <alignment vertical="center"/>
    </xf>
    <xf numFmtId="0" fontId="18" fillId="0" borderId="7" xfId="0" applyNumberFormat="1" applyFont="1" applyBorder="1" applyAlignment="1">
      <alignment horizontal="distributed" vertical="center" justifyLastLine="1"/>
    </xf>
    <xf numFmtId="181" fontId="0" fillId="0" borderId="7" xfId="0" applyNumberFormat="1" applyFont="1" applyBorder="1" applyAlignment="1">
      <alignment horizontal="center" vertical="center"/>
    </xf>
    <xf numFmtId="181" fontId="1" fillId="0" borderId="7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textRotation="255"/>
    </xf>
    <xf numFmtId="176" fontId="1" fillId="0" borderId="14" xfId="1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1" fillId="2" borderId="13" xfId="1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41" fontId="0" fillId="2" borderId="11" xfId="0" applyNumberFormat="1" applyFont="1" applyFill="1" applyBorder="1" applyAlignment="1">
      <alignment horizontal="center" vertical="center"/>
    </xf>
    <xf numFmtId="41" fontId="0" fillId="2" borderId="12" xfId="0" applyNumberFormat="1" applyFont="1" applyFill="1" applyBorder="1" applyAlignment="1">
      <alignment horizontal="center" vertical="center"/>
    </xf>
    <xf numFmtId="41" fontId="0" fillId="2" borderId="16" xfId="0" applyNumberFormat="1" applyFont="1" applyFill="1" applyBorder="1" applyAlignment="1">
      <alignment horizontal="center" vertical="center"/>
    </xf>
    <xf numFmtId="41" fontId="0" fillId="2" borderId="7" xfId="0" applyNumberFormat="1" applyFill="1" applyBorder="1" applyAlignment="1">
      <alignment horizontal="center" vertical="center"/>
    </xf>
    <xf numFmtId="41" fontId="0" fillId="2" borderId="11" xfId="0" applyNumberFormat="1" applyFont="1" applyFill="1" applyBorder="1" applyAlignment="1">
      <alignment horizontal="center" vertical="center" shrinkToFit="1"/>
    </xf>
    <xf numFmtId="41" fontId="0" fillId="2" borderId="12" xfId="0" applyNumberFormat="1" applyFont="1" applyFill="1" applyBorder="1" applyAlignment="1">
      <alignment horizontal="center" vertical="center" shrinkToFit="1"/>
    </xf>
    <xf numFmtId="41" fontId="6" fillId="2" borderId="11" xfId="0" applyNumberFormat="1" applyFont="1" applyFill="1" applyBorder="1" applyAlignment="1">
      <alignment horizontal="center" vertical="center"/>
    </xf>
    <xf numFmtId="41" fontId="6" fillId="2" borderId="12" xfId="0" applyNumberFormat="1" applyFont="1" applyFill="1" applyBorder="1" applyAlignment="1">
      <alignment horizontal="center" vertical="center"/>
    </xf>
    <xf numFmtId="41" fontId="23" fillId="0" borderId="7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activeCell="AF31" sqref="AF31"/>
      <selection pane="topRight" activeCell="AF31" sqref="AF31"/>
      <selection pane="bottomLeft" activeCell="AF31" sqref="AF31"/>
      <selection pane="bottomRight" activeCell="F4" sqref="F4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0" width="9" style="2"/>
    <col min="11" max="11" width="10.875" style="2" bestFit="1" customWidth="1"/>
    <col min="12" max="12" width="9.875" style="2" customWidth="1"/>
    <col min="13" max="16384" width="9" style="2"/>
  </cols>
  <sheetData>
    <row r="1" spans="1:11" ht="33.950000000000003" customHeight="1">
      <c r="A1" s="11" t="s">
        <v>0</v>
      </c>
      <c r="B1" s="11"/>
      <c r="C1" s="11"/>
      <c r="D1" s="11"/>
      <c r="E1" s="15" t="s">
        <v>108</v>
      </c>
      <c r="F1" s="1"/>
    </row>
    <row r="3" spans="1:11" ht="14.25">
      <c r="A3" s="10" t="s">
        <v>49</v>
      </c>
    </row>
    <row r="5" spans="1:11">
      <c r="A5" s="12" t="s">
        <v>94</v>
      </c>
      <c r="B5" s="12"/>
      <c r="C5" s="12"/>
      <c r="D5" s="12"/>
      <c r="E5" s="12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40"/>
      <c r="F7" s="29" t="s">
        <v>95</v>
      </c>
      <c r="G7" s="29"/>
      <c r="H7" s="29" t="s">
        <v>96</v>
      </c>
      <c r="I7" s="30" t="s">
        <v>21</v>
      </c>
    </row>
    <row r="8" spans="1:11" ht="17.100000000000001" customHeight="1">
      <c r="A8" s="13"/>
      <c r="B8" s="14"/>
      <c r="C8" s="14"/>
      <c r="D8" s="14"/>
      <c r="E8" s="41"/>
      <c r="F8" s="32" t="s">
        <v>47</v>
      </c>
      <c r="G8" s="32" t="s">
        <v>2</v>
      </c>
      <c r="H8" s="47" t="s">
        <v>106</v>
      </c>
      <c r="I8" s="33"/>
    </row>
    <row r="9" spans="1:11" ht="18" customHeight="1">
      <c r="A9" s="140" t="s">
        <v>44</v>
      </c>
      <c r="B9" s="140" t="s">
        <v>46</v>
      </c>
      <c r="C9" s="42" t="s">
        <v>3</v>
      </c>
      <c r="D9" s="34"/>
      <c r="E9" s="34"/>
      <c r="F9" s="35">
        <v>5654440</v>
      </c>
      <c r="G9" s="36">
        <f>F9/$F$27*100</f>
        <v>68.608988801127552</v>
      </c>
      <c r="H9" s="35">
        <v>5152417</v>
      </c>
      <c r="I9" s="36">
        <f>(F9/H9-1)*100</f>
        <v>9.7434466193244909</v>
      </c>
      <c r="K9" s="18"/>
    </row>
    <row r="10" spans="1:11" ht="18" customHeight="1">
      <c r="A10" s="140"/>
      <c r="B10" s="140"/>
      <c r="C10" s="44"/>
      <c r="D10" s="46" t="s">
        <v>22</v>
      </c>
      <c r="E10" s="34"/>
      <c r="F10" s="35">
        <v>1708430</v>
      </c>
      <c r="G10" s="36">
        <f t="shared" ref="G10:G26" si="0">F10/$F$27*100</f>
        <v>20.729489522836982</v>
      </c>
      <c r="H10" s="35">
        <v>1439212</v>
      </c>
      <c r="I10" s="36">
        <f t="shared" ref="I10:I27" si="1">(F10/H10-1)*100</f>
        <v>18.705930745435694</v>
      </c>
    </row>
    <row r="11" spans="1:11" ht="18" customHeight="1">
      <c r="A11" s="140"/>
      <c r="B11" s="140"/>
      <c r="C11" s="44"/>
      <c r="D11" s="44"/>
      <c r="E11" s="28" t="s">
        <v>23</v>
      </c>
      <c r="F11" s="35">
        <v>900349</v>
      </c>
      <c r="G11" s="36">
        <f t="shared" si="0"/>
        <v>10.924518512550561</v>
      </c>
      <c r="H11" s="35">
        <v>842110</v>
      </c>
      <c r="I11" s="36">
        <f t="shared" si="1"/>
        <v>6.9158423483867804</v>
      </c>
    </row>
    <row r="12" spans="1:11" ht="18" customHeight="1">
      <c r="A12" s="140"/>
      <c r="B12" s="140"/>
      <c r="C12" s="44"/>
      <c r="D12" s="44"/>
      <c r="E12" s="28" t="s">
        <v>24</v>
      </c>
      <c r="F12" s="35">
        <v>600146</v>
      </c>
      <c r="G12" s="36">
        <f t="shared" si="0"/>
        <v>7.2819607588092721</v>
      </c>
      <c r="H12" s="35">
        <v>400011</v>
      </c>
      <c r="I12" s="36">
        <f t="shared" si="1"/>
        <v>50.032374109711974</v>
      </c>
    </row>
    <row r="13" spans="1:11" ht="18" customHeight="1">
      <c r="A13" s="140"/>
      <c r="B13" s="140"/>
      <c r="C13" s="44"/>
      <c r="D13" s="45"/>
      <c r="E13" s="28" t="s">
        <v>25</v>
      </c>
      <c r="F13" s="35">
        <v>5952</v>
      </c>
      <c r="G13" s="36">
        <f t="shared" si="0"/>
        <v>7.2219477321239803E-2</v>
      </c>
      <c r="H13" s="35">
        <v>6660</v>
      </c>
      <c r="I13" s="36">
        <f t="shared" si="1"/>
        <v>-10.630630630630634</v>
      </c>
    </row>
    <row r="14" spans="1:11" ht="18" customHeight="1">
      <c r="A14" s="140"/>
      <c r="B14" s="140"/>
      <c r="C14" s="44"/>
      <c r="D14" s="42" t="s">
        <v>26</v>
      </c>
      <c r="E14" s="34"/>
      <c r="F14" s="35">
        <v>1275866</v>
      </c>
      <c r="G14" s="36">
        <f t="shared" si="0"/>
        <v>15.480909887758894</v>
      </c>
      <c r="H14" s="35">
        <v>995135</v>
      </c>
      <c r="I14" s="36">
        <f t="shared" si="1"/>
        <v>28.210343320253028</v>
      </c>
    </row>
    <row r="15" spans="1:11" ht="18" customHeight="1">
      <c r="A15" s="140"/>
      <c r="B15" s="140"/>
      <c r="C15" s="44"/>
      <c r="D15" s="44"/>
      <c r="E15" s="28" t="s">
        <v>27</v>
      </c>
      <c r="F15" s="35">
        <v>56566</v>
      </c>
      <c r="G15" s="36">
        <f t="shared" si="0"/>
        <v>0.6863519748241349</v>
      </c>
      <c r="H15" s="35">
        <v>51689</v>
      </c>
      <c r="I15" s="36">
        <f t="shared" si="1"/>
        <v>9.4352763644102176</v>
      </c>
    </row>
    <row r="16" spans="1:11" ht="18" customHeight="1">
      <c r="A16" s="140"/>
      <c r="B16" s="140"/>
      <c r="C16" s="44"/>
      <c r="D16" s="45"/>
      <c r="E16" s="28" t="s">
        <v>28</v>
      </c>
      <c r="F16" s="35">
        <v>1219300</v>
      </c>
      <c r="G16" s="36">
        <f t="shared" si="0"/>
        <v>14.794557912934762</v>
      </c>
      <c r="H16" s="35">
        <v>943446</v>
      </c>
      <c r="I16" s="36">
        <f t="shared" si="1"/>
        <v>29.238981351343906</v>
      </c>
      <c r="K16" s="19"/>
    </row>
    <row r="17" spans="1:26" ht="18" customHeight="1">
      <c r="A17" s="140"/>
      <c r="B17" s="140"/>
      <c r="C17" s="44"/>
      <c r="D17" s="141" t="s">
        <v>29</v>
      </c>
      <c r="E17" s="142"/>
      <c r="F17" s="35">
        <v>680391</v>
      </c>
      <c r="G17" s="36">
        <f t="shared" si="0"/>
        <v>8.2556254022304554</v>
      </c>
      <c r="H17" s="35">
        <v>788911</v>
      </c>
      <c r="I17" s="36">
        <f t="shared" si="1"/>
        <v>-13.75567079176232</v>
      </c>
    </row>
    <row r="18" spans="1:26" ht="18" customHeight="1">
      <c r="A18" s="140"/>
      <c r="B18" s="140"/>
      <c r="C18" s="44"/>
      <c r="D18" s="141" t="s">
        <v>50</v>
      </c>
      <c r="E18" s="143"/>
      <c r="F18" s="35">
        <v>79248</v>
      </c>
      <c r="G18" s="36">
        <f t="shared" si="0"/>
        <v>0.96156739562392679</v>
      </c>
      <c r="H18" s="35">
        <v>75381</v>
      </c>
      <c r="I18" s="36">
        <f t="shared" si="1"/>
        <v>5.1299399052811667</v>
      </c>
    </row>
    <row r="19" spans="1:26" ht="18" customHeight="1">
      <c r="A19" s="140"/>
      <c r="B19" s="140"/>
      <c r="C19" s="43"/>
      <c r="D19" s="141" t="s">
        <v>51</v>
      </c>
      <c r="E19" s="143"/>
      <c r="F19" s="37">
        <v>1364866</v>
      </c>
      <c r="G19" s="36">
        <f t="shared" si="0"/>
        <v>16.560804625929315</v>
      </c>
      <c r="H19" s="35">
        <v>1321805</v>
      </c>
      <c r="I19" s="36">
        <f t="shared" si="1"/>
        <v>3.2577422539633361</v>
      </c>
      <c r="Z19" s="2" t="s">
        <v>52</v>
      </c>
    </row>
    <row r="20" spans="1:26" ht="18" customHeight="1">
      <c r="A20" s="140"/>
      <c r="B20" s="140"/>
      <c r="C20" s="34" t="s">
        <v>4</v>
      </c>
      <c r="D20" s="34"/>
      <c r="E20" s="34"/>
      <c r="F20" s="35">
        <v>49227</v>
      </c>
      <c r="G20" s="36">
        <f t="shared" si="0"/>
        <v>0.59730312669567742</v>
      </c>
      <c r="H20" s="35">
        <v>44790</v>
      </c>
      <c r="I20" s="36">
        <f t="shared" si="1"/>
        <v>9.9062290689886154</v>
      </c>
    </row>
    <row r="21" spans="1:26" ht="18" customHeight="1">
      <c r="A21" s="140"/>
      <c r="B21" s="140"/>
      <c r="C21" s="34" t="s">
        <v>5</v>
      </c>
      <c r="D21" s="34"/>
      <c r="E21" s="34"/>
      <c r="F21" s="35">
        <v>0</v>
      </c>
      <c r="G21" s="36">
        <f t="shared" si="0"/>
        <v>0</v>
      </c>
      <c r="H21" s="35">
        <v>0</v>
      </c>
      <c r="I21" s="36">
        <v>0</v>
      </c>
    </row>
    <row r="22" spans="1:26" ht="18" customHeight="1">
      <c r="A22" s="140"/>
      <c r="B22" s="140"/>
      <c r="C22" s="34" t="s">
        <v>30</v>
      </c>
      <c r="D22" s="34"/>
      <c r="E22" s="34"/>
      <c r="F22" s="35">
        <v>152573</v>
      </c>
      <c r="G22" s="36">
        <f t="shared" si="0"/>
        <v>1.8512671897401749</v>
      </c>
      <c r="H22" s="35">
        <v>154841</v>
      </c>
      <c r="I22" s="36">
        <f t="shared" si="1"/>
        <v>-1.4647283342267281</v>
      </c>
    </row>
    <row r="23" spans="1:26" ht="18" customHeight="1">
      <c r="A23" s="140"/>
      <c r="B23" s="140"/>
      <c r="C23" s="34" t="s">
        <v>6</v>
      </c>
      <c r="D23" s="34"/>
      <c r="E23" s="34"/>
      <c r="F23" s="35">
        <v>777388</v>
      </c>
      <c r="G23" s="36">
        <f t="shared" si="0"/>
        <v>9.432552929402549</v>
      </c>
      <c r="H23" s="35">
        <v>415794</v>
      </c>
      <c r="I23" s="36">
        <f t="shared" si="1"/>
        <v>86.96469886530349</v>
      </c>
    </row>
    <row r="24" spans="1:26" ht="18" customHeight="1">
      <c r="A24" s="140"/>
      <c r="B24" s="140"/>
      <c r="C24" s="34" t="s">
        <v>31</v>
      </c>
      <c r="D24" s="34"/>
      <c r="E24" s="34"/>
      <c r="F24" s="35">
        <v>53834</v>
      </c>
      <c r="G24" s="36">
        <f t="shared" si="0"/>
        <v>0.65320284645692606</v>
      </c>
      <c r="H24" s="35">
        <v>45800</v>
      </c>
      <c r="I24" s="36">
        <f t="shared" si="1"/>
        <v>17.541484716157196</v>
      </c>
    </row>
    <row r="25" spans="1:26" ht="18" customHeight="1">
      <c r="A25" s="140"/>
      <c r="B25" s="140"/>
      <c r="C25" s="34" t="s">
        <v>7</v>
      </c>
      <c r="D25" s="34"/>
      <c r="E25" s="34"/>
      <c r="F25" s="35">
        <v>348514</v>
      </c>
      <c r="G25" s="36">
        <f t="shared" si="0"/>
        <v>4.2287464581879322</v>
      </c>
      <c r="H25" s="35">
        <v>631821</v>
      </c>
      <c r="I25" s="36">
        <f t="shared" si="1"/>
        <v>-44.839756829861621</v>
      </c>
    </row>
    <row r="26" spans="1:26" ht="18" customHeight="1">
      <c r="A26" s="140"/>
      <c r="B26" s="140"/>
      <c r="C26" s="34" t="s">
        <v>8</v>
      </c>
      <c r="D26" s="34"/>
      <c r="E26" s="34"/>
      <c r="F26" s="35">
        <v>1205568</v>
      </c>
      <c r="G26" s="36">
        <f t="shared" si="0"/>
        <v>14.627938648389186</v>
      </c>
      <c r="H26" s="35">
        <v>1396355</v>
      </c>
      <c r="I26" s="36">
        <f t="shared" si="1"/>
        <v>-13.663216015984469</v>
      </c>
    </row>
    <row r="27" spans="1:26" ht="18" customHeight="1">
      <c r="A27" s="140"/>
      <c r="B27" s="140"/>
      <c r="C27" s="34" t="s">
        <v>9</v>
      </c>
      <c r="D27" s="34"/>
      <c r="E27" s="34"/>
      <c r="F27" s="35">
        <f>SUM(F9,F20:F26)</f>
        <v>8241544</v>
      </c>
      <c r="G27" s="36">
        <f>F27/$F$27*100</f>
        <v>100</v>
      </c>
      <c r="H27" s="35">
        <f>SUM(H9,H20:H26)</f>
        <v>7841818</v>
      </c>
      <c r="I27" s="36">
        <f t="shared" si="1"/>
        <v>5.0973639020951422</v>
      </c>
    </row>
    <row r="28" spans="1:26" ht="18" customHeight="1">
      <c r="A28" s="140"/>
      <c r="B28" s="140" t="s">
        <v>45</v>
      </c>
      <c r="C28" s="42" t="s">
        <v>10</v>
      </c>
      <c r="D28" s="34"/>
      <c r="E28" s="34"/>
      <c r="F28" s="35">
        <v>2130162</v>
      </c>
      <c r="G28" s="36">
        <f>F28/$F$45*100</f>
        <v>25.846637474725608</v>
      </c>
      <c r="H28" s="35">
        <v>2107071</v>
      </c>
      <c r="I28" s="36">
        <f>(F28/H28-1)*100</f>
        <v>1.0958814392111105</v>
      </c>
    </row>
    <row r="29" spans="1:26" ht="18" customHeight="1">
      <c r="A29" s="140"/>
      <c r="B29" s="140"/>
      <c r="C29" s="44"/>
      <c r="D29" s="34" t="s">
        <v>11</v>
      </c>
      <c r="E29" s="34"/>
      <c r="F29" s="35">
        <v>1580041</v>
      </c>
      <c r="G29" s="36">
        <f t="shared" ref="G29:G44" si="2">F29/$F$45*100</f>
        <v>19.17166249430932</v>
      </c>
      <c r="H29" s="35">
        <v>1586857</v>
      </c>
      <c r="I29" s="36">
        <f t="shared" ref="I29:I45" si="3">(F29/H29-1)*100</f>
        <v>-0.42952830658339325</v>
      </c>
    </row>
    <row r="30" spans="1:26" ht="18" customHeight="1">
      <c r="A30" s="140"/>
      <c r="B30" s="140"/>
      <c r="C30" s="44"/>
      <c r="D30" s="34" t="s">
        <v>32</v>
      </c>
      <c r="E30" s="34"/>
      <c r="F30" s="35">
        <v>167390</v>
      </c>
      <c r="G30" s="36">
        <f t="shared" si="2"/>
        <v>2.0310514631724348</v>
      </c>
      <c r="H30" s="35">
        <v>151516</v>
      </c>
      <c r="I30" s="36">
        <f t="shared" si="3"/>
        <v>10.476781330024544</v>
      </c>
    </row>
    <row r="31" spans="1:26" ht="18" customHeight="1">
      <c r="A31" s="140"/>
      <c r="B31" s="140"/>
      <c r="C31" s="43"/>
      <c r="D31" s="34" t="s">
        <v>12</v>
      </c>
      <c r="E31" s="34"/>
      <c r="F31" s="35">
        <v>382731</v>
      </c>
      <c r="G31" s="36">
        <f t="shared" si="2"/>
        <v>4.6439235172438567</v>
      </c>
      <c r="H31" s="35">
        <v>368698</v>
      </c>
      <c r="I31" s="36">
        <f t="shared" si="3"/>
        <v>3.8060960460865045</v>
      </c>
    </row>
    <row r="32" spans="1:26" ht="18" customHeight="1">
      <c r="A32" s="140"/>
      <c r="B32" s="140"/>
      <c r="C32" s="42" t="s">
        <v>13</v>
      </c>
      <c r="D32" s="34"/>
      <c r="E32" s="34"/>
      <c r="F32" s="35">
        <v>5005523</v>
      </c>
      <c r="G32" s="36">
        <f t="shared" si="2"/>
        <v>60.735257859449632</v>
      </c>
      <c r="H32" s="35">
        <v>4678086</v>
      </c>
      <c r="I32" s="36">
        <f t="shared" si="3"/>
        <v>6.9993796608271097</v>
      </c>
    </row>
    <row r="33" spans="1:9" ht="18" customHeight="1">
      <c r="A33" s="140"/>
      <c r="B33" s="140"/>
      <c r="C33" s="44"/>
      <c r="D33" s="34" t="s">
        <v>14</v>
      </c>
      <c r="E33" s="34"/>
      <c r="F33" s="35">
        <v>567698</v>
      </c>
      <c r="G33" s="36">
        <f t="shared" si="2"/>
        <v>6.8882481243805778</v>
      </c>
      <c r="H33" s="35">
        <v>412114</v>
      </c>
      <c r="I33" s="36">
        <f t="shared" si="3"/>
        <v>37.752660671561756</v>
      </c>
    </row>
    <row r="34" spans="1:9" ht="18" customHeight="1">
      <c r="A34" s="140"/>
      <c r="B34" s="140"/>
      <c r="C34" s="44"/>
      <c r="D34" s="34" t="s">
        <v>33</v>
      </c>
      <c r="E34" s="34"/>
      <c r="F34" s="35">
        <v>110619</v>
      </c>
      <c r="G34" s="36">
        <f t="shared" si="2"/>
        <v>1.342212090355885</v>
      </c>
      <c r="H34" s="35">
        <v>108563</v>
      </c>
      <c r="I34" s="36">
        <f t="shared" si="3"/>
        <v>1.8938312316350903</v>
      </c>
    </row>
    <row r="35" spans="1:9" ht="18" customHeight="1">
      <c r="A35" s="140"/>
      <c r="B35" s="140"/>
      <c r="C35" s="44"/>
      <c r="D35" s="34" t="s">
        <v>34</v>
      </c>
      <c r="E35" s="34"/>
      <c r="F35" s="35">
        <v>3453447</v>
      </c>
      <c r="G35" s="36">
        <f t="shared" si="2"/>
        <v>41.902912852251958</v>
      </c>
      <c r="H35" s="35">
        <v>3439890</v>
      </c>
      <c r="I35" s="36">
        <f t="shared" si="3"/>
        <v>0.39411143960998984</v>
      </c>
    </row>
    <row r="36" spans="1:9" ht="18" customHeight="1">
      <c r="A36" s="140"/>
      <c r="B36" s="140"/>
      <c r="C36" s="44"/>
      <c r="D36" s="34" t="s">
        <v>35</v>
      </c>
      <c r="E36" s="34"/>
      <c r="F36" s="35">
        <v>92796</v>
      </c>
      <c r="G36" s="36">
        <f t="shared" si="2"/>
        <v>1.1259540688007004</v>
      </c>
      <c r="H36" s="35">
        <v>89246</v>
      </c>
      <c r="I36" s="36">
        <f t="shared" si="3"/>
        <v>3.9777693117898805</v>
      </c>
    </row>
    <row r="37" spans="1:9" ht="18" customHeight="1">
      <c r="A37" s="140"/>
      <c r="B37" s="140"/>
      <c r="C37" s="44"/>
      <c r="D37" s="34" t="s">
        <v>15</v>
      </c>
      <c r="E37" s="34"/>
      <c r="F37" s="35">
        <v>79605</v>
      </c>
      <c r="G37" s="36">
        <f t="shared" si="2"/>
        <v>0.96589910822535185</v>
      </c>
      <c r="H37" s="35">
        <v>33785</v>
      </c>
      <c r="I37" s="36">
        <f t="shared" si="3"/>
        <v>135.62231759656652</v>
      </c>
    </row>
    <row r="38" spans="1:9" ht="18" customHeight="1">
      <c r="A38" s="140"/>
      <c r="B38" s="140"/>
      <c r="C38" s="43"/>
      <c r="D38" s="34" t="s">
        <v>36</v>
      </c>
      <c r="E38" s="34"/>
      <c r="F38" s="35">
        <v>438196</v>
      </c>
      <c r="G38" s="36">
        <f t="shared" si="2"/>
        <v>5.3169163448014114</v>
      </c>
      <c r="H38" s="35">
        <v>341611</v>
      </c>
      <c r="I38" s="36">
        <f t="shared" si="3"/>
        <v>28.27338698109838</v>
      </c>
    </row>
    <row r="39" spans="1:9" ht="18" customHeight="1">
      <c r="A39" s="140"/>
      <c r="B39" s="140"/>
      <c r="C39" s="42" t="s">
        <v>16</v>
      </c>
      <c r="D39" s="34"/>
      <c r="E39" s="34"/>
      <c r="F39" s="35">
        <v>1105859</v>
      </c>
      <c r="G39" s="36">
        <f t="shared" si="2"/>
        <v>13.418104665824753</v>
      </c>
      <c r="H39" s="35">
        <v>1056661</v>
      </c>
      <c r="I39" s="36">
        <f t="shared" si="3"/>
        <v>4.6559871141264697</v>
      </c>
    </row>
    <row r="40" spans="1:9" ht="18" customHeight="1">
      <c r="A40" s="140"/>
      <c r="B40" s="140"/>
      <c r="C40" s="44"/>
      <c r="D40" s="42" t="s">
        <v>17</v>
      </c>
      <c r="E40" s="34"/>
      <c r="F40" s="35">
        <v>1103642</v>
      </c>
      <c r="G40" s="36">
        <f t="shared" si="2"/>
        <v>13.391204366560441</v>
      </c>
      <c r="H40" s="35">
        <v>1053111</v>
      </c>
      <c r="I40" s="36">
        <f t="shared" si="3"/>
        <v>4.7982596326503035</v>
      </c>
    </row>
    <row r="41" spans="1:9" ht="18" customHeight="1">
      <c r="A41" s="140"/>
      <c r="B41" s="140"/>
      <c r="C41" s="44"/>
      <c r="D41" s="44"/>
      <c r="E41" s="38" t="s">
        <v>48</v>
      </c>
      <c r="F41" s="35">
        <v>276382</v>
      </c>
      <c r="G41" s="36">
        <f t="shared" si="2"/>
        <v>3.3535221070226648</v>
      </c>
      <c r="H41" s="35">
        <v>240058</v>
      </c>
      <c r="I41" s="39">
        <f t="shared" si="3"/>
        <v>15.131343258712482</v>
      </c>
    </row>
    <row r="42" spans="1:9" ht="18" customHeight="1">
      <c r="A42" s="140"/>
      <c r="B42" s="140"/>
      <c r="C42" s="44"/>
      <c r="D42" s="43"/>
      <c r="E42" s="28" t="s">
        <v>37</v>
      </c>
      <c r="F42" s="35">
        <v>827260</v>
      </c>
      <c r="G42" s="36">
        <f t="shared" si="2"/>
        <v>10.037682259537776</v>
      </c>
      <c r="H42" s="35">
        <v>813054</v>
      </c>
      <c r="I42" s="39">
        <f t="shared" si="3"/>
        <v>1.7472394207518782</v>
      </c>
    </row>
    <row r="43" spans="1:9" ht="18" customHeight="1">
      <c r="A43" s="140"/>
      <c r="B43" s="140"/>
      <c r="C43" s="44"/>
      <c r="D43" s="34" t="s">
        <v>38</v>
      </c>
      <c r="E43" s="34"/>
      <c r="F43" s="35">
        <v>2217</v>
      </c>
      <c r="G43" s="36">
        <f t="shared" si="2"/>
        <v>2.6900299264312609E-2</v>
      </c>
      <c r="H43" s="35">
        <v>3550</v>
      </c>
      <c r="I43" s="39">
        <f t="shared" si="3"/>
        <v>-37.549295774647881</v>
      </c>
    </row>
    <row r="44" spans="1:9" ht="18" customHeight="1">
      <c r="A44" s="140"/>
      <c r="B44" s="140"/>
      <c r="C44" s="43"/>
      <c r="D44" s="34" t="s">
        <v>39</v>
      </c>
      <c r="E44" s="34"/>
      <c r="F44" s="35">
        <v>0</v>
      </c>
      <c r="G44" s="36">
        <f t="shared" si="2"/>
        <v>0</v>
      </c>
      <c r="H44" s="35">
        <v>0</v>
      </c>
      <c r="I44" s="36">
        <v>0</v>
      </c>
    </row>
    <row r="45" spans="1:9" ht="18" customHeight="1">
      <c r="A45" s="140"/>
      <c r="B45" s="140"/>
      <c r="C45" s="28" t="s">
        <v>18</v>
      </c>
      <c r="D45" s="28"/>
      <c r="E45" s="28"/>
      <c r="F45" s="35">
        <f>SUM(F28,F32,F39)</f>
        <v>8241544</v>
      </c>
      <c r="G45" s="36">
        <f>F45/$F$45*100</f>
        <v>100</v>
      </c>
      <c r="H45" s="35">
        <f>SUM(H28,H32,H39)</f>
        <v>7841818</v>
      </c>
      <c r="I45" s="36">
        <f t="shared" si="3"/>
        <v>5.0973639020951422</v>
      </c>
    </row>
    <row r="46" spans="1:9">
      <c r="A46" s="16" t="s">
        <v>19</v>
      </c>
    </row>
    <row r="47" spans="1:9">
      <c r="A47" s="17" t="s">
        <v>20</v>
      </c>
    </row>
    <row r="48" spans="1:9">
      <c r="A48" s="17"/>
    </row>
    <row r="57" spans="9:9">
      <c r="I57" s="7"/>
    </row>
    <row r="58" spans="9:9">
      <c r="I58" s="7"/>
    </row>
  </sheetData>
  <mergeCells count="6">
    <mergeCell ref="A9:A45"/>
    <mergeCell ref="B9:B27"/>
    <mergeCell ref="B28:B45"/>
    <mergeCell ref="D17:E17"/>
    <mergeCell ref="D18:E18"/>
    <mergeCell ref="D19:E19"/>
  </mergeCells>
  <phoneticPr fontId="7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A50"/>
  <sheetViews>
    <sheetView view="pageBreakPreview" zoomScale="94" zoomScaleNormal="100" zoomScaleSheetLayoutView="94" workbookViewId="0">
      <pane xSplit="5" ySplit="7" topLeftCell="F8" activePane="bottomRight" state="frozen"/>
      <selection activeCell="AF31" sqref="AF31"/>
      <selection pane="topRight" activeCell="AF31" sqref="AF31"/>
      <selection pane="bottomLeft" activeCell="AF31" sqref="AF31"/>
      <selection pane="bottomRight" activeCell="E12" sqref="E12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7" customWidth="1"/>
    <col min="13" max="21" width="13.625" style="2" customWidth="1"/>
    <col min="22" max="22" width="12" style="2" customWidth="1"/>
    <col min="23" max="23" width="13.75" style="2" customWidth="1"/>
    <col min="24" max="24" width="12" style="2" customWidth="1"/>
    <col min="25" max="25" width="14.875" style="2" customWidth="1"/>
    <col min="26" max="26" width="11.25" style="2" customWidth="1"/>
    <col min="27" max="27" width="14.375" style="2" customWidth="1"/>
    <col min="28" max="16384" width="9" style="2"/>
  </cols>
  <sheetData>
    <row r="1" spans="1:27" ht="33.950000000000003" customHeight="1">
      <c r="A1" s="63" t="s">
        <v>0</v>
      </c>
      <c r="B1" s="64"/>
      <c r="C1" s="64"/>
      <c r="D1" s="65" t="s">
        <v>108</v>
      </c>
      <c r="E1" s="66"/>
      <c r="F1" s="66"/>
      <c r="G1" s="66"/>
    </row>
    <row r="2" spans="1:27" ht="15" customHeight="1"/>
    <row r="3" spans="1:27" ht="15" customHeight="1">
      <c r="A3" s="67" t="s">
        <v>110</v>
      </c>
      <c r="B3" s="67"/>
      <c r="C3" s="67"/>
      <c r="D3" s="67"/>
    </row>
    <row r="4" spans="1:27" ht="15" customHeight="1">
      <c r="A4" s="67"/>
      <c r="B4" s="67"/>
      <c r="C4" s="67"/>
      <c r="D4" s="67"/>
    </row>
    <row r="5" spans="1:27" ht="15.95" customHeight="1">
      <c r="A5" s="68" t="s">
        <v>111</v>
      </c>
      <c r="B5" s="68"/>
      <c r="C5" s="68"/>
      <c r="D5" s="68"/>
      <c r="K5" s="69"/>
      <c r="O5" s="69" t="s">
        <v>112</v>
      </c>
      <c r="AA5" s="69" t="s">
        <v>112</v>
      </c>
    </row>
    <row r="6" spans="1:27" ht="15.95" customHeight="1">
      <c r="A6" s="148" t="s">
        <v>113</v>
      </c>
      <c r="B6" s="149"/>
      <c r="C6" s="149"/>
      <c r="D6" s="149"/>
      <c r="E6" s="149"/>
      <c r="F6" s="144" t="s">
        <v>114</v>
      </c>
      <c r="G6" s="145"/>
      <c r="H6" s="144" t="s">
        <v>115</v>
      </c>
      <c r="I6" s="145"/>
      <c r="J6" s="144" t="s">
        <v>116</v>
      </c>
      <c r="K6" s="145"/>
      <c r="L6" s="144" t="s">
        <v>117</v>
      </c>
      <c r="M6" s="145"/>
      <c r="N6" s="144" t="s">
        <v>118</v>
      </c>
      <c r="O6" s="145"/>
      <c r="P6" s="144" t="s">
        <v>119</v>
      </c>
      <c r="Q6" s="145"/>
      <c r="R6" s="144" t="s">
        <v>120</v>
      </c>
      <c r="S6" s="145"/>
      <c r="T6" s="144" t="s">
        <v>121</v>
      </c>
      <c r="U6" s="145"/>
      <c r="V6" s="144" t="s">
        <v>122</v>
      </c>
      <c r="W6" s="145"/>
      <c r="X6" s="144" t="s">
        <v>123</v>
      </c>
      <c r="Y6" s="145"/>
      <c r="Z6" s="146" t="s">
        <v>124</v>
      </c>
      <c r="AA6" s="147"/>
    </row>
    <row r="7" spans="1:27" ht="15.95" customHeight="1">
      <c r="A7" s="149"/>
      <c r="B7" s="149"/>
      <c r="C7" s="149"/>
      <c r="D7" s="149"/>
      <c r="E7" s="149"/>
      <c r="F7" s="32" t="s">
        <v>125</v>
      </c>
      <c r="G7" s="47" t="s">
        <v>96</v>
      </c>
      <c r="H7" s="32" t="s">
        <v>125</v>
      </c>
      <c r="I7" s="47" t="s">
        <v>96</v>
      </c>
      <c r="J7" s="32" t="s">
        <v>125</v>
      </c>
      <c r="K7" s="47" t="s">
        <v>96</v>
      </c>
      <c r="L7" s="32" t="s">
        <v>125</v>
      </c>
      <c r="M7" s="47" t="s">
        <v>96</v>
      </c>
      <c r="N7" s="32" t="s">
        <v>125</v>
      </c>
      <c r="O7" s="47" t="s">
        <v>96</v>
      </c>
      <c r="P7" s="32" t="s">
        <v>125</v>
      </c>
      <c r="Q7" s="47" t="s">
        <v>96</v>
      </c>
      <c r="R7" s="32" t="s">
        <v>125</v>
      </c>
      <c r="S7" s="47" t="s">
        <v>96</v>
      </c>
      <c r="T7" s="32" t="s">
        <v>125</v>
      </c>
      <c r="U7" s="47" t="s">
        <v>96</v>
      </c>
      <c r="V7" s="32" t="s">
        <v>125</v>
      </c>
      <c r="W7" s="47" t="s">
        <v>96</v>
      </c>
      <c r="X7" s="32" t="s">
        <v>125</v>
      </c>
      <c r="Y7" s="47" t="s">
        <v>96</v>
      </c>
      <c r="Z7" s="32" t="s">
        <v>125</v>
      </c>
      <c r="AA7" s="47" t="s">
        <v>96</v>
      </c>
    </row>
    <row r="8" spans="1:27" ht="15.95" customHeight="1">
      <c r="A8" s="151" t="s">
        <v>126</v>
      </c>
      <c r="B8" s="42" t="s">
        <v>127</v>
      </c>
      <c r="C8" s="62"/>
      <c r="D8" s="62"/>
      <c r="E8" s="48" t="s">
        <v>128</v>
      </c>
      <c r="F8" s="70">
        <v>373346</v>
      </c>
      <c r="G8" s="70">
        <v>364385</v>
      </c>
      <c r="H8" s="70">
        <v>16976</v>
      </c>
      <c r="I8" s="70">
        <v>1910</v>
      </c>
      <c r="J8" s="35">
        <v>152394</v>
      </c>
      <c r="K8" s="70">
        <v>161476</v>
      </c>
      <c r="L8" s="35">
        <v>61156</v>
      </c>
      <c r="M8" s="70">
        <v>58381</v>
      </c>
      <c r="N8" s="35">
        <v>1237</v>
      </c>
      <c r="O8" s="70">
        <v>1655</v>
      </c>
      <c r="P8" s="70">
        <v>46213</v>
      </c>
      <c r="Q8" s="70">
        <v>178580</v>
      </c>
      <c r="R8" s="70">
        <v>398309</v>
      </c>
      <c r="S8" s="70">
        <v>397796</v>
      </c>
      <c r="T8" s="71">
        <v>22470</v>
      </c>
      <c r="U8" s="71">
        <v>22838</v>
      </c>
      <c r="V8" s="71">
        <v>42082</v>
      </c>
      <c r="W8" s="71">
        <v>40846</v>
      </c>
      <c r="X8" s="71">
        <v>4973</v>
      </c>
      <c r="Y8" s="71">
        <v>4675</v>
      </c>
      <c r="Z8" s="70">
        <v>82</v>
      </c>
      <c r="AA8" s="35">
        <v>119</v>
      </c>
    </row>
    <row r="9" spans="1:27" ht="15.95" customHeight="1">
      <c r="A9" s="151"/>
      <c r="B9" s="44"/>
      <c r="C9" s="62" t="s">
        <v>129</v>
      </c>
      <c r="D9" s="62"/>
      <c r="E9" s="48" t="s">
        <v>40</v>
      </c>
      <c r="F9" s="70">
        <f>F8-F10</f>
        <v>366089</v>
      </c>
      <c r="G9" s="70">
        <f>G8-G10</f>
        <v>363911</v>
      </c>
      <c r="H9" s="35">
        <f>H8-H10</f>
        <v>2231</v>
      </c>
      <c r="I9" s="70">
        <f>+I8-I10</f>
        <v>1910</v>
      </c>
      <c r="J9" s="35">
        <v>152394</v>
      </c>
      <c r="K9" s="70">
        <v>161476</v>
      </c>
      <c r="L9" s="35">
        <v>61156</v>
      </c>
      <c r="M9" s="70">
        <v>57901</v>
      </c>
      <c r="N9" s="35">
        <v>1237</v>
      </c>
      <c r="O9" s="70">
        <v>1655</v>
      </c>
      <c r="P9" s="70">
        <v>46213</v>
      </c>
      <c r="Q9" s="70">
        <v>178580</v>
      </c>
      <c r="R9" s="70">
        <v>398309</v>
      </c>
      <c r="S9" s="70">
        <v>396104</v>
      </c>
      <c r="T9" s="71">
        <v>22470</v>
      </c>
      <c r="U9" s="71">
        <v>22838</v>
      </c>
      <c r="V9" s="71">
        <v>42082</v>
      </c>
      <c r="W9" s="71">
        <v>40846</v>
      </c>
      <c r="X9" s="71">
        <v>4973</v>
      </c>
      <c r="Y9" s="71">
        <v>4675</v>
      </c>
      <c r="Z9" s="70">
        <v>82</v>
      </c>
      <c r="AA9" s="35">
        <v>119</v>
      </c>
    </row>
    <row r="10" spans="1:27" ht="15.95" customHeight="1">
      <c r="A10" s="151"/>
      <c r="B10" s="43"/>
      <c r="C10" s="62" t="s">
        <v>130</v>
      </c>
      <c r="D10" s="62"/>
      <c r="E10" s="48" t="s">
        <v>41</v>
      </c>
      <c r="F10" s="35">
        <v>7257</v>
      </c>
      <c r="G10" s="70">
        <v>474</v>
      </c>
      <c r="H10" s="35">
        <v>14745</v>
      </c>
      <c r="I10" s="70">
        <v>0</v>
      </c>
      <c r="J10" s="35">
        <v>0</v>
      </c>
      <c r="K10" s="72">
        <v>0</v>
      </c>
      <c r="L10" s="35">
        <v>0</v>
      </c>
      <c r="M10" s="70">
        <v>480</v>
      </c>
      <c r="N10" s="73">
        <v>0</v>
      </c>
      <c r="O10" s="70">
        <v>0</v>
      </c>
      <c r="P10" s="70">
        <v>0</v>
      </c>
      <c r="Q10" s="70">
        <v>0</v>
      </c>
      <c r="R10" s="70">
        <v>0</v>
      </c>
      <c r="S10" s="70">
        <v>1692</v>
      </c>
      <c r="T10" s="74">
        <v>0</v>
      </c>
      <c r="U10" s="74">
        <v>0</v>
      </c>
      <c r="V10" s="71">
        <v>0</v>
      </c>
      <c r="W10" s="71">
        <v>0</v>
      </c>
      <c r="X10" s="71">
        <v>0</v>
      </c>
      <c r="Y10" s="71">
        <v>0</v>
      </c>
      <c r="Z10" s="70">
        <v>0</v>
      </c>
      <c r="AA10" s="35">
        <v>0</v>
      </c>
    </row>
    <row r="11" spans="1:27" ht="15.95" customHeight="1">
      <c r="A11" s="151"/>
      <c r="B11" s="42" t="s">
        <v>131</v>
      </c>
      <c r="C11" s="62"/>
      <c r="D11" s="62"/>
      <c r="E11" s="48" t="s">
        <v>42</v>
      </c>
      <c r="F11" s="35">
        <v>353686</v>
      </c>
      <c r="G11" s="70">
        <v>351474</v>
      </c>
      <c r="H11" s="35">
        <v>12238</v>
      </c>
      <c r="I11" s="70">
        <v>8079</v>
      </c>
      <c r="J11" s="35">
        <v>154398</v>
      </c>
      <c r="K11" s="70">
        <v>157303</v>
      </c>
      <c r="L11" s="35">
        <v>66494</v>
      </c>
      <c r="M11" s="70">
        <v>65347</v>
      </c>
      <c r="N11" s="35">
        <v>1484</v>
      </c>
      <c r="O11" s="70">
        <v>1410</v>
      </c>
      <c r="P11" s="70">
        <v>46213</v>
      </c>
      <c r="Q11" s="70">
        <v>178580</v>
      </c>
      <c r="R11" s="70">
        <v>374869</v>
      </c>
      <c r="S11" s="70">
        <v>372868</v>
      </c>
      <c r="T11" s="71">
        <v>43475</v>
      </c>
      <c r="U11" s="71">
        <f>U12+U13</f>
        <v>36911</v>
      </c>
      <c r="V11" s="71">
        <v>28031</v>
      </c>
      <c r="W11" s="71">
        <v>16337</v>
      </c>
      <c r="X11" s="71">
        <v>4051</v>
      </c>
      <c r="Y11" s="71">
        <v>3795</v>
      </c>
      <c r="Z11" s="70">
        <v>10</v>
      </c>
      <c r="AA11" s="35">
        <v>15</v>
      </c>
    </row>
    <row r="12" spans="1:27" ht="15.95" customHeight="1">
      <c r="A12" s="151"/>
      <c r="B12" s="44"/>
      <c r="C12" s="62" t="s">
        <v>132</v>
      </c>
      <c r="D12" s="62"/>
      <c r="E12" s="48" t="s">
        <v>43</v>
      </c>
      <c r="F12" s="35">
        <f>F11-F13</f>
        <v>353686</v>
      </c>
      <c r="G12" s="70">
        <v>351474</v>
      </c>
      <c r="H12" s="35">
        <f>H11-H13</f>
        <v>2612</v>
      </c>
      <c r="I12" s="70">
        <f>+I11-I13</f>
        <v>2210</v>
      </c>
      <c r="J12" s="35">
        <v>154398</v>
      </c>
      <c r="K12" s="70">
        <v>157303</v>
      </c>
      <c r="L12" s="35">
        <v>66474</v>
      </c>
      <c r="M12" s="70">
        <v>65327</v>
      </c>
      <c r="N12" s="35">
        <v>1484</v>
      </c>
      <c r="O12" s="70">
        <v>1410</v>
      </c>
      <c r="P12" s="70">
        <v>46213</v>
      </c>
      <c r="Q12" s="70">
        <v>178580</v>
      </c>
      <c r="R12" s="70">
        <v>374869</v>
      </c>
      <c r="S12" s="70">
        <v>372868</v>
      </c>
      <c r="T12" s="71">
        <v>36019</v>
      </c>
      <c r="U12" s="71">
        <v>36462</v>
      </c>
      <c r="V12" s="71">
        <v>28031</v>
      </c>
      <c r="W12" s="71">
        <v>16337</v>
      </c>
      <c r="X12" s="71">
        <v>4051</v>
      </c>
      <c r="Y12" s="71">
        <v>3795</v>
      </c>
      <c r="Z12" s="70">
        <v>10</v>
      </c>
      <c r="AA12" s="35">
        <v>15</v>
      </c>
    </row>
    <row r="13" spans="1:27" ht="15.95" customHeight="1">
      <c r="A13" s="151"/>
      <c r="B13" s="43"/>
      <c r="C13" s="62" t="s">
        <v>133</v>
      </c>
      <c r="D13" s="62"/>
      <c r="E13" s="48" t="s">
        <v>134</v>
      </c>
      <c r="F13" s="35">
        <v>0</v>
      </c>
      <c r="G13" s="75">
        <v>0</v>
      </c>
      <c r="H13" s="73">
        <v>9626</v>
      </c>
      <c r="I13" s="72">
        <v>5869</v>
      </c>
      <c r="J13" s="35">
        <v>0</v>
      </c>
      <c r="K13" s="72">
        <v>0</v>
      </c>
      <c r="L13" s="73">
        <v>20</v>
      </c>
      <c r="M13" s="70">
        <v>20</v>
      </c>
      <c r="N13" s="73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1">
        <v>7456</v>
      </c>
      <c r="U13" s="71">
        <v>449</v>
      </c>
      <c r="V13" s="71">
        <v>0</v>
      </c>
      <c r="W13" s="71">
        <v>0</v>
      </c>
      <c r="X13" s="71">
        <v>0</v>
      </c>
      <c r="Y13" s="71">
        <v>0</v>
      </c>
      <c r="Z13" s="70">
        <v>0</v>
      </c>
      <c r="AA13" s="35">
        <v>0</v>
      </c>
    </row>
    <row r="14" spans="1:27" ht="15.95" customHeight="1">
      <c r="A14" s="151"/>
      <c r="B14" s="62" t="s">
        <v>135</v>
      </c>
      <c r="C14" s="62"/>
      <c r="D14" s="62"/>
      <c r="E14" s="48" t="s">
        <v>136</v>
      </c>
      <c r="F14" s="35">
        <f t="shared" ref="F14:Q15" si="0">F9-F12</f>
        <v>12403</v>
      </c>
      <c r="G14" s="75">
        <f t="shared" si="0"/>
        <v>12437</v>
      </c>
      <c r="H14" s="35">
        <f t="shared" si="0"/>
        <v>-381</v>
      </c>
      <c r="I14" s="75">
        <f t="shared" si="0"/>
        <v>-300</v>
      </c>
      <c r="J14" s="35">
        <f t="shared" si="0"/>
        <v>-2004</v>
      </c>
      <c r="K14" s="75">
        <f t="shared" si="0"/>
        <v>4173</v>
      </c>
      <c r="L14" s="35">
        <f t="shared" si="0"/>
        <v>-5318</v>
      </c>
      <c r="M14" s="75">
        <f t="shared" si="0"/>
        <v>-7426</v>
      </c>
      <c r="N14" s="35">
        <f t="shared" si="0"/>
        <v>-247</v>
      </c>
      <c r="O14" s="75">
        <f t="shared" si="0"/>
        <v>245</v>
      </c>
      <c r="P14" s="75">
        <f t="shared" si="0"/>
        <v>0</v>
      </c>
      <c r="Q14" s="75">
        <f t="shared" si="0"/>
        <v>0</v>
      </c>
      <c r="R14" s="75">
        <v>23440</v>
      </c>
      <c r="S14" s="75">
        <f t="shared" ref="S14:S15" si="1">S9-S12</f>
        <v>23236</v>
      </c>
      <c r="T14" s="76">
        <v>-13549</v>
      </c>
      <c r="U14" s="76">
        <f t="shared" ref="U14:W15" si="2">U9-U12</f>
        <v>-13624</v>
      </c>
      <c r="V14" s="76">
        <f t="shared" si="2"/>
        <v>14051</v>
      </c>
      <c r="W14" s="76">
        <f t="shared" si="2"/>
        <v>24509</v>
      </c>
      <c r="X14" s="76">
        <f>X9-X12</f>
        <v>922</v>
      </c>
      <c r="Y14" s="76">
        <f t="shared" ref="Y14:Y15" si="3">Y9-Y12</f>
        <v>880</v>
      </c>
      <c r="Z14" s="75">
        <v>72</v>
      </c>
      <c r="AA14" s="35">
        <f t="shared" ref="AA14:AA15" si="4">AA9-AA12</f>
        <v>104</v>
      </c>
    </row>
    <row r="15" spans="1:27" ht="15.95" customHeight="1">
      <c r="A15" s="151"/>
      <c r="B15" s="62" t="s">
        <v>137</v>
      </c>
      <c r="C15" s="62"/>
      <c r="D15" s="62"/>
      <c r="E15" s="48" t="s">
        <v>138</v>
      </c>
      <c r="F15" s="35">
        <f t="shared" si="0"/>
        <v>7257</v>
      </c>
      <c r="G15" s="75">
        <f t="shared" si="0"/>
        <v>474</v>
      </c>
      <c r="H15" s="35">
        <f t="shared" si="0"/>
        <v>5119</v>
      </c>
      <c r="I15" s="75">
        <f t="shared" si="0"/>
        <v>-5869</v>
      </c>
      <c r="J15" s="35">
        <f t="shared" si="0"/>
        <v>0</v>
      </c>
      <c r="K15" s="75">
        <f t="shared" si="0"/>
        <v>0</v>
      </c>
      <c r="L15" s="35">
        <f t="shared" si="0"/>
        <v>-20</v>
      </c>
      <c r="M15" s="75">
        <f t="shared" si="0"/>
        <v>460</v>
      </c>
      <c r="N15" s="35">
        <f t="shared" si="0"/>
        <v>0</v>
      </c>
      <c r="O15" s="75">
        <f t="shared" si="0"/>
        <v>0</v>
      </c>
      <c r="P15" s="75">
        <f t="shared" si="0"/>
        <v>0</v>
      </c>
      <c r="Q15" s="75">
        <f t="shared" si="0"/>
        <v>0</v>
      </c>
      <c r="R15" s="75">
        <v>0</v>
      </c>
      <c r="S15" s="75">
        <f t="shared" si="1"/>
        <v>1692</v>
      </c>
      <c r="T15" s="76">
        <v>-7456</v>
      </c>
      <c r="U15" s="76">
        <f t="shared" si="2"/>
        <v>-449</v>
      </c>
      <c r="V15" s="76">
        <f>V10-V13</f>
        <v>0</v>
      </c>
      <c r="W15" s="76">
        <f>W10-W13</f>
        <v>0</v>
      </c>
      <c r="X15" s="76">
        <f>X10-X13</f>
        <v>0</v>
      </c>
      <c r="Y15" s="76">
        <f t="shared" si="3"/>
        <v>0</v>
      </c>
      <c r="Z15" s="75">
        <v>0</v>
      </c>
      <c r="AA15" s="35">
        <f t="shared" si="4"/>
        <v>0</v>
      </c>
    </row>
    <row r="16" spans="1:27" ht="15.95" customHeight="1">
      <c r="A16" s="151"/>
      <c r="B16" s="62" t="s">
        <v>139</v>
      </c>
      <c r="C16" s="62"/>
      <c r="D16" s="62"/>
      <c r="E16" s="48" t="s">
        <v>140</v>
      </c>
      <c r="F16" s="35">
        <f t="shared" ref="F16:Q16" si="5">F8-F11</f>
        <v>19660</v>
      </c>
      <c r="G16" s="75">
        <f t="shared" si="5"/>
        <v>12911</v>
      </c>
      <c r="H16" s="35">
        <f t="shared" si="5"/>
        <v>4738</v>
      </c>
      <c r="I16" s="75">
        <f t="shared" si="5"/>
        <v>-6169</v>
      </c>
      <c r="J16" s="35">
        <f t="shared" si="5"/>
        <v>-2004</v>
      </c>
      <c r="K16" s="75">
        <f t="shared" si="5"/>
        <v>4173</v>
      </c>
      <c r="L16" s="35">
        <f t="shared" si="5"/>
        <v>-5338</v>
      </c>
      <c r="M16" s="75">
        <f t="shared" si="5"/>
        <v>-6966</v>
      </c>
      <c r="N16" s="35">
        <f t="shared" si="5"/>
        <v>-247</v>
      </c>
      <c r="O16" s="75">
        <f t="shared" si="5"/>
        <v>245</v>
      </c>
      <c r="P16" s="75">
        <f t="shared" si="5"/>
        <v>0</v>
      </c>
      <c r="Q16" s="75">
        <f t="shared" si="5"/>
        <v>0</v>
      </c>
      <c r="R16" s="75">
        <v>23440</v>
      </c>
      <c r="S16" s="75">
        <f t="shared" ref="S16" si="6">S8-S11</f>
        <v>24928</v>
      </c>
      <c r="T16" s="76">
        <v>-21005</v>
      </c>
      <c r="U16" s="76">
        <f t="shared" ref="U16:Y16" si="7">U8-U11</f>
        <v>-14073</v>
      </c>
      <c r="V16" s="76">
        <f t="shared" si="7"/>
        <v>14051</v>
      </c>
      <c r="W16" s="76">
        <f t="shared" si="7"/>
        <v>24509</v>
      </c>
      <c r="X16" s="76">
        <f t="shared" si="7"/>
        <v>922</v>
      </c>
      <c r="Y16" s="76">
        <f t="shared" si="7"/>
        <v>880</v>
      </c>
      <c r="Z16" s="75">
        <v>72</v>
      </c>
      <c r="AA16" s="35">
        <f t="shared" ref="AA16" si="8">AA8-AA11</f>
        <v>104</v>
      </c>
    </row>
    <row r="17" spans="1:27" ht="15.95" customHeight="1">
      <c r="A17" s="151"/>
      <c r="B17" s="62" t="s">
        <v>141</v>
      </c>
      <c r="C17" s="62"/>
      <c r="D17" s="62"/>
      <c r="E17" s="32"/>
      <c r="F17" s="35">
        <v>0</v>
      </c>
      <c r="G17" s="75">
        <v>0</v>
      </c>
      <c r="H17" s="73">
        <v>0</v>
      </c>
      <c r="I17" s="72">
        <v>0</v>
      </c>
      <c r="J17" s="35">
        <v>218032</v>
      </c>
      <c r="K17" s="70">
        <v>199551</v>
      </c>
      <c r="L17" s="73">
        <v>36993</v>
      </c>
      <c r="M17" s="70">
        <v>31417</v>
      </c>
      <c r="N17" s="35">
        <v>80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7">
        <v>0</v>
      </c>
      <c r="U17" s="77">
        <v>0</v>
      </c>
      <c r="V17" s="71">
        <v>0</v>
      </c>
      <c r="W17" s="77">
        <v>0</v>
      </c>
      <c r="X17" s="77">
        <v>0</v>
      </c>
      <c r="Y17" s="77">
        <v>0</v>
      </c>
      <c r="Z17" s="72">
        <v>0</v>
      </c>
      <c r="AA17" s="73">
        <v>0</v>
      </c>
    </row>
    <row r="18" spans="1:27" ht="15.95" customHeight="1">
      <c r="A18" s="151"/>
      <c r="B18" s="62" t="s">
        <v>142</v>
      </c>
      <c r="C18" s="62"/>
      <c r="D18" s="62"/>
      <c r="E18" s="32"/>
      <c r="F18" s="78">
        <v>0</v>
      </c>
      <c r="G18" s="79">
        <v>0</v>
      </c>
      <c r="H18" s="78">
        <v>0</v>
      </c>
      <c r="I18" s="80">
        <v>0</v>
      </c>
      <c r="J18" s="78">
        <v>0</v>
      </c>
      <c r="K18" s="80">
        <v>0</v>
      </c>
      <c r="L18" s="78">
        <v>0</v>
      </c>
      <c r="M18" s="80">
        <v>0</v>
      </c>
      <c r="N18" s="78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1">
        <v>0</v>
      </c>
      <c r="U18" s="81">
        <v>0</v>
      </c>
      <c r="V18" s="71">
        <v>0</v>
      </c>
      <c r="W18" s="82">
        <v>0</v>
      </c>
      <c r="X18" s="82">
        <v>0</v>
      </c>
      <c r="Y18" s="82">
        <v>0</v>
      </c>
      <c r="Z18" s="80">
        <v>0</v>
      </c>
      <c r="AA18" s="78">
        <v>0</v>
      </c>
    </row>
    <row r="19" spans="1:27" ht="15.95" customHeight="1">
      <c r="A19" s="151" t="s">
        <v>143</v>
      </c>
      <c r="B19" s="42" t="s">
        <v>144</v>
      </c>
      <c r="C19" s="62"/>
      <c r="D19" s="62"/>
      <c r="E19" s="48"/>
      <c r="F19" s="35">
        <v>49795</v>
      </c>
      <c r="G19" s="75">
        <v>52678</v>
      </c>
      <c r="H19" s="35">
        <v>2424</v>
      </c>
      <c r="I19" s="70">
        <v>116</v>
      </c>
      <c r="J19" s="35">
        <v>62572</v>
      </c>
      <c r="K19" s="70">
        <v>71526</v>
      </c>
      <c r="L19" s="35">
        <v>11241</v>
      </c>
      <c r="M19" s="70">
        <v>9169</v>
      </c>
      <c r="N19" s="35">
        <v>0</v>
      </c>
      <c r="O19" s="70">
        <v>0</v>
      </c>
      <c r="P19" s="70">
        <v>28</v>
      </c>
      <c r="Q19" s="70">
        <v>12927</v>
      </c>
      <c r="R19" s="70">
        <v>180944</v>
      </c>
      <c r="S19" s="70">
        <v>191592</v>
      </c>
      <c r="T19" s="71">
        <v>0</v>
      </c>
      <c r="U19" s="71">
        <v>0</v>
      </c>
      <c r="V19" s="71">
        <v>1</v>
      </c>
      <c r="W19" s="71">
        <v>177</v>
      </c>
      <c r="X19" s="71">
        <v>817</v>
      </c>
      <c r="Y19" s="71">
        <v>743</v>
      </c>
      <c r="Z19" s="70">
        <v>7075</v>
      </c>
      <c r="AA19" s="35">
        <v>5680</v>
      </c>
    </row>
    <row r="20" spans="1:27" ht="15.95" customHeight="1">
      <c r="A20" s="151"/>
      <c r="B20" s="43"/>
      <c r="C20" s="62" t="s">
        <v>145</v>
      </c>
      <c r="D20" s="62"/>
      <c r="E20" s="48"/>
      <c r="F20" s="35">
        <v>45739</v>
      </c>
      <c r="G20" s="75">
        <v>49478</v>
      </c>
      <c r="H20" s="35">
        <v>0</v>
      </c>
      <c r="I20" s="70">
        <v>0</v>
      </c>
      <c r="J20" s="35">
        <v>33000</v>
      </c>
      <c r="K20" s="70">
        <v>36000</v>
      </c>
      <c r="L20" s="35">
        <v>10323</v>
      </c>
      <c r="M20" s="70">
        <v>8912</v>
      </c>
      <c r="N20" s="35">
        <v>0</v>
      </c>
      <c r="O20" s="70">
        <v>0</v>
      </c>
      <c r="P20" s="70">
        <v>0</v>
      </c>
      <c r="Q20" s="70">
        <v>12547</v>
      </c>
      <c r="R20" s="70">
        <v>89607</v>
      </c>
      <c r="S20" s="70">
        <v>111839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0">
        <v>0</v>
      </c>
      <c r="AA20" s="35">
        <v>0</v>
      </c>
    </row>
    <row r="21" spans="1:27" ht="15.95" customHeight="1">
      <c r="A21" s="151"/>
      <c r="B21" s="62" t="s">
        <v>146</v>
      </c>
      <c r="C21" s="62"/>
      <c r="D21" s="62"/>
      <c r="E21" s="48" t="s">
        <v>147</v>
      </c>
      <c r="F21" s="35">
        <f>F19</f>
        <v>49795</v>
      </c>
      <c r="G21" s="75">
        <v>52678</v>
      </c>
      <c r="H21" s="35">
        <v>2424</v>
      </c>
      <c r="I21" s="70">
        <v>116</v>
      </c>
      <c r="J21" s="35">
        <v>62572</v>
      </c>
      <c r="K21" s="70">
        <v>71526</v>
      </c>
      <c r="L21" s="35">
        <v>11241</v>
      </c>
      <c r="M21" s="70">
        <v>9169</v>
      </c>
      <c r="N21" s="35">
        <v>0</v>
      </c>
      <c r="O21" s="70">
        <v>0</v>
      </c>
      <c r="P21" s="70">
        <v>28</v>
      </c>
      <c r="Q21" s="70">
        <v>12927</v>
      </c>
      <c r="R21" s="70">
        <v>180944</v>
      </c>
      <c r="S21" s="70">
        <v>191592</v>
      </c>
      <c r="T21" s="71">
        <v>0</v>
      </c>
      <c r="U21" s="71">
        <v>0</v>
      </c>
      <c r="V21" s="71">
        <v>1</v>
      </c>
      <c r="W21" s="71">
        <v>177</v>
      </c>
      <c r="X21" s="71">
        <v>817</v>
      </c>
      <c r="Y21" s="71">
        <v>743</v>
      </c>
      <c r="Z21" s="70">
        <v>7075</v>
      </c>
      <c r="AA21" s="35">
        <v>5680</v>
      </c>
    </row>
    <row r="22" spans="1:27" ht="15.95" customHeight="1">
      <c r="A22" s="151"/>
      <c r="B22" s="42" t="s">
        <v>148</v>
      </c>
      <c r="C22" s="62"/>
      <c r="D22" s="62"/>
      <c r="E22" s="48" t="s">
        <v>149</v>
      </c>
      <c r="F22" s="35">
        <v>173053</v>
      </c>
      <c r="G22" s="75">
        <v>149799</v>
      </c>
      <c r="H22" s="35">
        <v>1599</v>
      </c>
      <c r="I22" s="70">
        <v>137</v>
      </c>
      <c r="J22" s="35">
        <v>95808</v>
      </c>
      <c r="K22" s="70">
        <v>132242</v>
      </c>
      <c r="L22" s="35">
        <v>14257</v>
      </c>
      <c r="M22" s="70">
        <v>11113</v>
      </c>
      <c r="N22" s="35">
        <v>149</v>
      </c>
      <c r="O22" s="70">
        <v>134</v>
      </c>
      <c r="P22" s="70">
        <v>2468</v>
      </c>
      <c r="Q22" s="70">
        <v>28871</v>
      </c>
      <c r="R22" s="70">
        <v>350622</v>
      </c>
      <c r="S22" s="70">
        <v>364652</v>
      </c>
      <c r="T22" s="71">
        <v>10691</v>
      </c>
      <c r="U22" s="71">
        <v>5006</v>
      </c>
      <c r="V22" s="71">
        <v>10726</v>
      </c>
      <c r="W22" s="71">
        <v>9300</v>
      </c>
      <c r="X22" s="71">
        <v>3271</v>
      </c>
      <c r="Y22" s="71">
        <v>2047</v>
      </c>
      <c r="Z22" s="70">
        <v>7078</v>
      </c>
      <c r="AA22" s="35">
        <v>5791</v>
      </c>
    </row>
    <row r="23" spans="1:27" ht="15.95" customHeight="1">
      <c r="A23" s="151"/>
      <c r="B23" s="43" t="s">
        <v>150</v>
      </c>
      <c r="C23" s="62" t="s">
        <v>151</v>
      </c>
      <c r="D23" s="62"/>
      <c r="E23" s="48"/>
      <c r="F23" s="35">
        <v>19154</v>
      </c>
      <c r="G23" s="75">
        <v>19926</v>
      </c>
      <c r="H23" s="35">
        <v>0</v>
      </c>
      <c r="I23" s="70">
        <v>0</v>
      </c>
      <c r="J23" s="35">
        <v>20578</v>
      </c>
      <c r="K23" s="70">
        <v>26285</v>
      </c>
      <c r="L23" s="35">
        <v>5152</v>
      </c>
      <c r="M23" s="70">
        <v>4000</v>
      </c>
      <c r="N23" s="35">
        <v>0</v>
      </c>
      <c r="O23" s="70">
        <v>0</v>
      </c>
      <c r="P23" s="70">
        <v>0</v>
      </c>
      <c r="Q23" s="70">
        <v>13931</v>
      </c>
      <c r="R23" s="70">
        <v>116614</v>
      </c>
      <c r="S23" s="70">
        <v>130645</v>
      </c>
      <c r="T23" s="71">
        <v>6784</v>
      </c>
      <c r="U23" s="71">
        <v>0</v>
      </c>
      <c r="V23" s="71">
        <v>0</v>
      </c>
      <c r="W23" s="71">
        <v>0</v>
      </c>
      <c r="X23" s="71">
        <v>7</v>
      </c>
      <c r="Y23" s="71">
        <v>21</v>
      </c>
      <c r="Z23" s="70">
        <v>0</v>
      </c>
      <c r="AA23" s="35">
        <v>0</v>
      </c>
    </row>
    <row r="24" spans="1:27" ht="15.95" customHeight="1">
      <c r="A24" s="151"/>
      <c r="B24" s="62" t="s">
        <v>152</v>
      </c>
      <c r="C24" s="62"/>
      <c r="D24" s="62"/>
      <c r="E24" s="48" t="s">
        <v>153</v>
      </c>
      <c r="F24" s="35">
        <f t="shared" ref="F24:Q24" si="9">F21-F22</f>
        <v>-123258</v>
      </c>
      <c r="G24" s="75">
        <f t="shared" si="9"/>
        <v>-97121</v>
      </c>
      <c r="H24" s="35">
        <f t="shared" si="9"/>
        <v>825</v>
      </c>
      <c r="I24" s="75">
        <f t="shared" si="9"/>
        <v>-21</v>
      </c>
      <c r="J24" s="35">
        <f t="shared" si="9"/>
        <v>-33236</v>
      </c>
      <c r="K24" s="75">
        <f t="shared" si="9"/>
        <v>-60716</v>
      </c>
      <c r="L24" s="35">
        <f t="shared" si="9"/>
        <v>-3016</v>
      </c>
      <c r="M24" s="75">
        <f t="shared" si="9"/>
        <v>-1944</v>
      </c>
      <c r="N24" s="35">
        <f t="shared" si="9"/>
        <v>-149</v>
      </c>
      <c r="O24" s="75">
        <f t="shared" si="9"/>
        <v>-134</v>
      </c>
      <c r="P24" s="75">
        <f t="shared" si="9"/>
        <v>-2440</v>
      </c>
      <c r="Q24" s="75">
        <f t="shared" si="9"/>
        <v>-15944</v>
      </c>
      <c r="R24" s="75">
        <v>-169678</v>
      </c>
      <c r="S24" s="75">
        <f t="shared" ref="S24" si="10">S21-S22</f>
        <v>-173060</v>
      </c>
      <c r="T24" s="76">
        <v>-10691</v>
      </c>
      <c r="U24" s="76">
        <f t="shared" ref="U24:W24" si="11">U21-U22</f>
        <v>-5006</v>
      </c>
      <c r="V24" s="76">
        <f t="shared" si="11"/>
        <v>-10725</v>
      </c>
      <c r="W24" s="76">
        <f t="shared" si="11"/>
        <v>-9123</v>
      </c>
      <c r="X24" s="76">
        <f>X21-X22</f>
        <v>-2454</v>
      </c>
      <c r="Y24" s="76">
        <f t="shared" ref="Y24" si="12">Y21-Y22</f>
        <v>-1304</v>
      </c>
      <c r="Z24" s="75">
        <v>-3</v>
      </c>
      <c r="AA24" s="35">
        <f t="shared" ref="AA24" si="13">AA21-AA22</f>
        <v>-111</v>
      </c>
    </row>
    <row r="25" spans="1:27" ht="15.95" customHeight="1">
      <c r="A25" s="151"/>
      <c r="B25" s="42" t="s">
        <v>154</v>
      </c>
      <c r="C25" s="42"/>
      <c r="D25" s="42"/>
      <c r="E25" s="152" t="s">
        <v>155</v>
      </c>
      <c r="F25" s="150">
        <v>123258</v>
      </c>
      <c r="G25" s="154">
        <v>97121</v>
      </c>
      <c r="H25" s="150">
        <v>-825</v>
      </c>
      <c r="I25" s="158">
        <v>21</v>
      </c>
      <c r="J25" s="150">
        <v>33236</v>
      </c>
      <c r="K25" s="161">
        <v>60716</v>
      </c>
      <c r="L25" s="150">
        <v>3016</v>
      </c>
      <c r="M25" s="161">
        <v>1944</v>
      </c>
      <c r="N25" s="150">
        <v>149</v>
      </c>
      <c r="O25" s="161">
        <v>134</v>
      </c>
      <c r="P25" s="161">
        <v>2440</v>
      </c>
      <c r="Q25" s="161">
        <v>15944</v>
      </c>
      <c r="R25" s="161">
        <v>169678</v>
      </c>
      <c r="S25" s="161">
        <v>173060</v>
      </c>
      <c r="T25" s="156">
        <v>10691</v>
      </c>
      <c r="U25" s="156">
        <v>5006</v>
      </c>
      <c r="V25" s="156">
        <v>10725</v>
      </c>
      <c r="W25" s="156">
        <v>9123</v>
      </c>
      <c r="X25" s="156">
        <v>2454</v>
      </c>
      <c r="Y25" s="156">
        <v>1304</v>
      </c>
      <c r="Z25" s="161">
        <v>3</v>
      </c>
      <c r="AA25" s="150">
        <v>111</v>
      </c>
    </row>
    <row r="26" spans="1:27" ht="15.95" customHeight="1">
      <c r="A26" s="151"/>
      <c r="B26" s="61" t="s">
        <v>156</v>
      </c>
      <c r="C26" s="61"/>
      <c r="D26" s="61"/>
      <c r="E26" s="153"/>
      <c r="F26" s="150"/>
      <c r="G26" s="155"/>
      <c r="H26" s="150"/>
      <c r="I26" s="159"/>
      <c r="J26" s="160"/>
      <c r="K26" s="162"/>
      <c r="L26" s="160"/>
      <c r="M26" s="162"/>
      <c r="N26" s="160"/>
      <c r="O26" s="162"/>
      <c r="P26" s="161"/>
      <c r="Q26" s="162"/>
      <c r="R26" s="162"/>
      <c r="S26" s="162"/>
      <c r="T26" s="157"/>
      <c r="U26" s="157"/>
      <c r="V26" s="157"/>
      <c r="W26" s="157"/>
      <c r="X26" s="157"/>
      <c r="Y26" s="157"/>
      <c r="Z26" s="162"/>
      <c r="AA26" s="160"/>
    </row>
    <row r="27" spans="1:27" ht="15.95" customHeight="1">
      <c r="A27" s="151"/>
      <c r="B27" s="62" t="s">
        <v>157</v>
      </c>
      <c r="C27" s="62"/>
      <c r="D27" s="62"/>
      <c r="E27" s="48" t="s">
        <v>158</v>
      </c>
      <c r="F27" s="35">
        <f>F24+F25</f>
        <v>0</v>
      </c>
      <c r="G27" s="75">
        <f t="shared" ref="G27:Q27" si="14">G24+G25</f>
        <v>0</v>
      </c>
      <c r="H27" s="35">
        <f t="shared" si="14"/>
        <v>0</v>
      </c>
      <c r="I27" s="75">
        <f t="shared" si="14"/>
        <v>0</v>
      </c>
      <c r="J27" s="35">
        <f>J24+J25</f>
        <v>0</v>
      </c>
      <c r="K27" s="75">
        <f t="shared" si="14"/>
        <v>0</v>
      </c>
      <c r="L27" s="35">
        <f t="shared" si="14"/>
        <v>0</v>
      </c>
      <c r="M27" s="75">
        <f t="shared" si="14"/>
        <v>0</v>
      </c>
      <c r="N27" s="35">
        <f t="shared" si="14"/>
        <v>0</v>
      </c>
      <c r="O27" s="75">
        <f t="shared" si="14"/>
        <v>0</v>
      </c>
      <c r="P27" s="75">
        <f t="shared" si="14"/>
        <v>0</v>
      </c>
      <c r="Q27" s="75">
        <f t="shared" si="14"/>
        <v>0</v>
      </c>
      <c r="R27" s="75">
        <v>0</v>
      </c>
      <c r="S27" s="75">
        <f t="shared" ref="S27" si="15">S24+S25</f>
        <v>0</v>
      </c>
      <c r="T27" s="76">
        <v>0</v>
      </c>
      <c r="U27" s="76">
        <f t="shared" ref="U27" si="16">U24+U25</f>
        <v>0</v>
      </c>
      <c r="V27" s="76">
        <f>V24+V25</f>
        <v>0</v>
      </c>
      <c r="W27" s="76">
        <f>W24+W25</f>
        <v>0</v>
      </c>
      <c r="X27" s="76">
        <f>X24+X25</f>
        <v>0</v>
      </c>
      <c r="Y27" s="76">
        <f t="shared" ref="Y27" si="17">Y24+Y25</f>
        <v>0</v>
      </c>
      <c r="Z27" s="75">
        <v>0</v>
      </c>
      <c r="AA27" s="35">
        <f t="shared" ref="AA27" si="18">AA24+AA25</f>
        <v>0</v>
      </c>
    </row>
    <row r="28" spans="1:27" ht="15.95" customHeight="1">
      <c r="A28" s="8"/>
      <c r="F28" s="84"/>
      <c r="G28" s="84"/>
      <c r="H28" s="84"/>
      <c r="I28" s="84"/>
      <c r="J28" s="84"/>
      <c r="K28" s="84"/>
      <c r="L28" s="85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7" ht="15.95" customHeight="1">
      <c r="A29" s="68"/>
      <c r="F29" s="84"/>
      <c r="G29" s="84"/>
      <c r="H29" s="84"/>
      <c r="I29" s="84"/>
      <c r="J29" s="86"/>
      <c r="K29" s="86"/>
      <c r="L29" s="85"/>
      <c r="M29" s="84"/>
      <c r="N29" s="84"/>
      <c r="O29" s="86" t="s">
        <v>159</v>
      </c>
      <c r="P29" s="84"/>
      <c r="Q29" s="84"/>
      <c r="R29" s="84"/>
      <c r="S29" s="84"/>
      <c r="T29" s="84"/>
      <c r="U29" s="84"/>
      <c r="V29" s="84"/>
      <c r="W29" s="84"/>
      <c r="X29" s="84"/>
      <c r="Y29" s="86"/>
    </row>
    <row r="30" spans="1:27" ht="15.95" customHeight="1">
      <c r="A30" s="165" t="s">
        <v>160</v>
      </c>
      <c r="B30" s="165"/>
      <c r="C30" s="165"/>
      <c r="D30" s="165"/>
      <c r="E30" s="165"/>
      <c r="F30" s="166" t="s">
        <v>161</v>
      </c>
      <c r="G30" s="167"/>
      <c r="H30" s="167"/>
      <c r="I30" s="167"/>
      <c r="J30" s="167"/>
      <c r="K30" s="167"/>
      <c r="L30" s="167"/>
      <c r="M30" s="167"/>
      <c r="N30" s="167"/>
      <c r="O30" s="167"/>
      <c r="P30" s="87"/>
      <c r="Q30" s="85"/>
      <c r="R30" s="87"/>
      <c r="S30" s="85"/>
      <c r="T30" s="87"/>
      <c r="U30" s="85"/>
      <c r="V30" s="87"/>
      <c r="W30" s="85"/>
      <c r="X30" s="87"/>
      <c r="Y30" s="85"/>
    </row>
    <row r="31" spans="1:27" ht="15.95" customHeight="1">
      <c r="A31" s="165"/>
      <c r="B31" s="165"/>
      <c r="C31" s="165"/>
      <c r="D31" s="165"/>
      <c r="E31" s="165"/>
      <c r="F31" s="32" t="s">
        <v>125</v>
      </c>
      <c r="G31" s="47" t="s">
        <v>96</v>
      </c>
      <c r="H31" s="32" t="s">
        <v>125</v>
      </c>
      <c r="I31" s="47" t="s">
        <v>96</v>
      </c>
      <c r="J31" s="32" t="s">
        <v>125</v>
      </c>
      <c r="K31" s="47" t="s">
        <v>96</v>
      </c>
      <c r="L31" s="32" t="s">
        <v>125</v>
      </c>
      <c r="M31" s="47" t="s">
        <v>96</v>
      </c>
      <c r="N31" s="32" t="s">
        <v>125</v>
      </c>
      <c r="O31" s="47" t="s">
        <v>96</v>
      </c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1:27" ht="15.95" customHeight="1">
      <c r="A32" s="151" t="s">
        <v>162</v>
      </c>
      <c r="B32" s="42" t="s">
        <v>127</v>
      </c>
      <c r="C32" s="62"/>
      <c r="D32" s="62"/>
      <c r="E32" s="48" t="s">
        <v>128</v>
      </c>
      <c r="F32" s="35">
        <v>5197</v>
      </c>
      <c r="G32" s="89">
        <v>5100</v>
      </c>
      <c r="H32" s="35"/>
      <c r="I32" s="35"/>
      <c r="J32" s="35"/>
      <c r="K32" s="35"/>
      <c r="L32" s="35"/>
      <c r="M32" s="35"/>
      <c r="N32" s="35"/>
      <c r="O32" s="35"/>
      <c r="P32" s="90"/>
      <c r="Q32" s="90"/>
      <c r="R32" s="90"/>
      <c r="S32" s="90"/>
      <c r="T32" s="91"/>
      <c r="U32" s="91"/>
      <c r="V32" s="90"/>
      <c r="W32" s="90"/>
      <c r="X32" s="91"/>
      <c r="Y32" s="91"/>
    </row>
    <row r="33" spans="1:25" ht="15.95" customHeight="1">
      <c r="A33" s="163"/>
      <c r="B33" s="44"/>
      <c r="C33" s="42" t="s">
        <v>163</v>
      </c>
      <c r="D33" s="62"/>
      <c r="E33" s="48"/>
      <c r="F33" s="35">
        <v>1358</v>
      </c>
      <c r="G33" s="89">
        <v>1369</v>
      </c>
      <c r="H33" s="35"/>
      <c r="I33" s="35"/>
      <c r="J33" s="35"/>
      <c r="K33" s="35"/>
      <c r="L33" s="35"/>
      <c r="M33" s="35"/>
      <c r="N33" s="35"/>
      <c r="O33" s="35"/>
      <c r="P33" s="90"/>
      <c r="Q33" s="90"/>
      <c r="R33" s="90"/>
      <c r="S33" s="90"/>
      <c r="T33" s="91"/>
      <c r="U33" s="91"/>
      <c r="V33" s="90"/>
      <c r="W33" s="90"/>
      <c r="X33" s="91"/>
      <c r="Y33" s="91"/>
    </row>
    <row r="34" spans="1:25" ht="15.95" customHeight="1">
      <c r="A34" s="163"/>
      <c r="B34" s="44"/>
      <c r="C34" s="43"/>
      <c r="D34" s="62" t="s">
        <v>164</v>
      </c>
      <c r="E34" s="48"/>
      <c r="F34" s="35">
        <v>1358</v>
      </c>
      <c r="G34" s="89">
        <v>1369</v>
      </c>
      <c r="H34" s="35"/>
      <c r="I34" s="35"/>
      <c r="J34" s="35"/>
      <c r="K34" s="35"/>
      <c r="L34" s="35"/>
      <c r="M34" s="35"/>
      <c r="N34" s="35"/>
      <c r="O34" s="35"/>
      <c r="P34" s="90"/>
      <c r="Q34" s="90"/>
      <c r="R34" s="90"/>
      <c r="S34" s="90"/>
      <c r="T34" s="91"/>
      <c r="U34" s="91"/>
      <c r="V34" s="90"/>
      <c r="W34" s="90"/>
      <c r="X34" s="91"/>
      <c r="Y34" s="91"/>
    </row>
    <row r="35" spans="1:25" ht="15.95" customHeight="1">
      <c r="A35" s="163"/>
      <c r="B35" s="43"/>
      <c r="C35" s="62" t="s">
        <v>165</v>
      </c>
      <c r="D35" s="62"/>
      <c r="E35" s="48"/>
      <c r="F35" s="35">
        <v>3839</v>
      </c>
      <c r="G35" s="89">
        <v>3731</v>
      </c>
      <c r="H35" s="35"/>
      <c r="I35" s="35"/>
      <c r="J35" s="78"/>
      <c r="K35" s="78"/>
      <c r="L35" s="35"/>
      <c r="M35" s="35"/>
      <c r="N35" s="35"/>
      <c r="O35" s="35"/>
      <c r="P35" s="90"/>
      <c r="Q35" s="90"/>
      <c r="R35" s="90"/>
      <c r="S35" s="90"/>
      <c r="T35" s="91"/>
      <c r="U35" s="91"/>
      <c r="V35" s="90"/>
      <c r="W35" s="90"/>
      <c r="X35" s="91"/>
      <c r="Y35" s="91"/>
    </row>
    <row r="36" spans="1:25" ht="15.95" customHeight="1">
      <c r="A36" s="163"/>
      <c r="B36" s="42" t="s">
        <v>131</v>
      </c>
      <c r="C36" s="62"/>
      <c r="D36" s="62"/>
      <c r="E36" s="48" t="s">
        <v>40</v>
      </c>
      <c r="F36" s="35">
        <v>5197</v>
      </c>
      <c r="G36" s="89">
        <v>5100</v>
      </c>
      <c r="H36" s="35"/>
      <c r="I36" s="35"/>
      <c r="J36" s="35"/>
      <c r="K36" s="35"/>
      <c r="L36" s="35"/>
      <c r="M36" s="35"/>
      <c r="N36" s="35"/>
      <c r="O36" s="35"/>
      <c r="P36" s="90"/>
      <c r="Q36" s="90"/>
      <c r="R36" s="90"/>
      <c r="S36" s="90"/>
      <c r="T36" s="90"/>
      <c r="U36" s="90"/>
      <c r="V36" s="90"/>
      <c r="W36" s="90"/>
      <c r="X36" s="91"/>
      <c r="Y36" s="91"/>
    </row>
    <row r="37" spans="1:25" ht="15.95" customHeight="1">
      <c r="A37" s="163"/>
      <c r="B37" s="44"/>
      <c r="C37" s="62" t="s">
        <v>166</v>
      </c>
      <c r="D37" s="62"/>
      <c r="E37" s="48"/>
      <c r="F37" s="35">
        <v>5184</v>
      </c>
      <c r="G37" s="89">
        <v>5088</v>
      </c>
      <c r="H37" s="35"/>
      <c r="I37" s="35"/>
      <c r="J37" s="35"/>
      <c r="K37" s="35"/>
      <c r="L37" s="35"/>
      <c r="M37" s="35"/>
      <c r="N37" s="35"/>
      <c r="O37" s="35"/>
      <c r="P37" s="90"/>
      <c r="Q37" s="90"/>
      <c r="R37" s="90"/>
      <c r="S37" s="90"/>
      <c r="T37" s="90"/>
      <c r="U37" s="90"/>
      <c r="V37" s="90"/>
      <c r="W37" s="90"/>
      <c r="X37" s="91"/>
      <c r="Y37" s="91"/>
    </row>
    <row r="38" spans="1:25" ht="15.95" customHeight="1">
      <c r="A38" s="163"/>
      <c r="B38" s="43"/>
      <c r="C38" s="62" t="s">
        <v>167</v>
      </c>
      <c r="D38" s="62"/>
      <c r="E38" s="48"/>
      <c r="F38" s="35">
        <v>13</v>
      </c>
      <c r="G38" s="89">
        <v>12</v>
      </c>
      <c r="H38" s="35"/>
      <c r="I38" s="35"/>
      <c r="J38" s="35"/>
      <c r="K38" s="78"/>
      <c r="L38" s="35"/>
      <c r="M38" s="35"/>
      <c r="N38" s="35"/>
      <c r="O38" s="35"/>
      <c r="P38" s="90"/>
      <c r="Q38" s="90"/>
      <c r="R38" s="91"/>
      <c r="S38" s="91"/>
      <c r="T38" s="90"/>
      <c r="U38" s="90"/>
      <c r="V38" s="90"/>
      <c r="W38" s="90"/>
      <c r="X38" s="91"/>
      <c r="Y38" s="91"/>
    </row>
    <row r="39" spans="1:25" ht="15.95" customHeight="1">
      <c r="A39" s="163"/>
      <c r="B39" s="28" t="s">
        <v>168</v>
      </c>
      <c r="C39" s="28"/>
      <c r="D39" s="28"/>
      <c r="E39" s="48" t="s">
        <v>169</v>
      </c>
      <c r="F39" s="35">
        <v>0</v>
      </c>
      <c r="G39" s="89">
        <f>G32-G36</f>
        <v>0</v>
      </c>
      <c r="H39" s="35">
        <f t="shared" ref="H39:O39" si="19">H32-H36</f>
        <v>0</v>
      </c>
      <c r="I39" s="35">
        <f t="shared" si="19"/>
        <v>0</v>
      </c>
      <c r="J39" s="35">
        <f t="shared" si="19"/>
        <v>0</v>
      </c>
      <c r="K39" s="35">
        <f t="shared" si="19"/>
        <v>0</v>
      </c>
      <c r="L39" s="35">
        <f t="shared" si="19"/>
        <v>0</v>
      </c>
      <c r="M39" s="35">
        <f t="shared" si="19"/>
        <v>0</v>
      </c>
      <c r="N39" s="35">
        <f t="shared" si="19"/>
        <v>0</v>
      </c>
      <c r="O39" s="35">
        <f t="shared" si="19"/>
        <v>0</v>
      </c>
      <c r="P39" s="90"/>
      <c r="Q39" s="90"/>
      <c r="R39" s="90"/>
      <c r="S39" s="90"/>
      <c r="T39" s="90"/>
      <c r="U39" s="90"/>
      <c r="V39" s="90"/>
      <c r="W39" s="90"/>
      <c r="X39" s="91"/>
      <c r="Y39" s="91"/>
    </row>
    <row r="40" spans="1:25" ht="15.95" customHeight="1">
      <c r="A40" s="151" t="s">
        <v>170</v>
      </c>
      <c r="B40" s="42" t="s">
        <v>171</v>
      </c>
      <c r="C40" s="62"/>
      <c r="D40" s="62"/>
      <c r="E40" s="48" t="s">
        <v>42</v>
      </c>
      <c r="F40" s="35">
        <v>921</v>
      </c>
      <c r="G40" s="89">
        <v>869</v>
      </c>
      <c r="H40" s="35"/>
      <c r="I40" s="35"/>
      <c r="J40" s="35"/>
      <c r="K40" s="35"/>
      <c r="L40" s="35"/>
      <c r="M40" s="35"/>
      <c r="N40" s="35"/>
      <c r="O40" s="35"/>
      <c r="P40" s="90"/>
      <c r="Q40" s="90"/>
      <c r="R40" s="90"/>
      <c r="S40" s="90"/>
      <c r="T40" s="91"/>
      <c r="U40" s="91"/>
      <c r="V40" s="91"/>
      <c r="W40" s="91"/>
      <c r="X40" s="90"/>
      <c r="Y40" s="90"/>
    </row>
    <row r="41" spans="1:25" ht="15.95" customHeight="1">
      <c r="A41" s="164"/>
      <c r="B41" s="43"/>
      <c r="C41" s="62" t="s">
        <v>172</v>
      </c>
      <c r="D41" s="62"/>
      <c r="E41" s="48"/>
      <c r="F41" s="78">
        <v>845</v>
      </c>
      <c r="G41" s="92">
        <v>750</v>
      </c>
      <c r="H41" s="78"/>
      <c r="I41" s="78"/>
      <c r="J41" s="35"/>
      <c r="K41" s="35"/>
      <c r="L41" s="35"/>
      <c r="M41" s="35"/>
      <c r="N41" s="35"/>
      <c r="O41" s="35"/>
      <c r="P41" s="91"/>
      <c r="Q41" s="91"/>
      <c r="R41" s="91"/>
      <c r="S41" s="91"/>
      <c r="T41" s="91"/>
      <c r="U41" s="91"/>
      <c r="V41" s="91"/>
      <c r="W41" s="91"/>
      <c r="X41" s="90"/>
      <c r="Y41" s="90"/>
    </row>
    <row r="42" spans="1:25" ht="15.95" customHeight="1">
      <c r="A42" s="164"/>
      <c r="B42" s="42" t="s">
        <v>148</v>
      </c>
      <c r="C42" s="62"/>
      <c r="D42" s="62"/>
      <c r="E42" s="48" t="s">
        <v>43</v>
      </c>
      <c r="F42" s="35">
        <v>921</v>
      </c>
      <c r="G42" s="89">
        <v>869</v>
      </c>
      <c r="H42" s="35"/>
      <c r="I42" s="35"/>
      <c r="J42" s="35"/>
      <c r="K42" s="35"/>
      <c r="L42" s="35"/>
      <c r="M42" s="35"/>
      <c r="N42" s="35"/>
      <c r="O42" s="35"/>
      <c r="P42" s="90"/>
      <c r="Q42" s="90"/>
      <c r="R42" s="90"/>
      <c r="S42" s="90"/>
      <c r="T42" s="91"/>
      <c r="U42" s="91"/>
      <c r="V42" s="90"/>
      <c r="W42" s="90"/>
      <c r="X42" s="90"/>
      <c r="Y42" s="90"/>
    </row>
    <row r="43" spans="1:25" ht="15.95" customHeight="1">
      <c r="A43" s="164"/>
      <c r="B43" s="43"/>
      <c r="C43" s="62" t="s">
        <v>173</v>
      </c>
      <c r="D43" s="62"/>
      <c r="E43" s="48"/>
      <c r="F43" s="35">
        <v>67</v>
      </c>
      <c r="G43" s="89">
        <v>114</v>
      </c>
      <c r="H43" s="35"/>
      <c r="I43" s="35"/>
      <c r="J43" s="78"/>
      <c r="K43" s="78"/>
      <c r="L43" s="35"/>
      <c r="M43" s="35"/>
      <c r="N43" s="35"/>
      <c r="O43" s="35"/>
      <c r="P43" s="90"/>
      <c r="Q43" s="90"/>
      <c r="R43" s="91"/>
      <c r="S43" s="90"/>
      <c r="T43" s="91"/>
      <c r="U43" s="91"/>
      <c r="V43" s="90"/>
      <c r="W43" s="90"/>
      <c r="X43" s="91"/>
      <c r="Y43" s="91"/>
    </row>
    <row r="44" spans="1:25" ht="15.95" customHeight="1">
      <c r="A44" s="164"/>
      <c r="B44" s="62" t="s">
        <v>168</v>
      </c>
      <c r="C44" s="62"/>
      <c r="D44" s="62"/>
      <c r="E44" s="48" t="s">
        <v>174</v>
      </c>
      <c r="F44" s="78">
        <v>0</v>
      </c>
      <c r="G44" s="92">
        <f>G40-G42</f>
        <v>0</v>
      </c>
      <c r="H44" s="78">
        <f t="shared" ref="H44:O44" si="20">H40-H42</f>
        <v>0</v>
      </c>
      <c r="I44" s="78">
        <f t="shared" si="20"/>
        <v>0</v>
      </c>
      <c r="J44" s="78">
        <f t="shared" si="20"/>
        <v>0</v>
      </c>
      <c r="K44" s="78">
        <f t="shared" si="20"/>
        <v>0</v>
      </c>
      <c r="L44" s="78">
        <f t="shared" si="20"/>
        <v>0</v>
      </c>
      <c r="M44" s="78">
        <f t="shared" si="20"/>
        <v>0</v>
      </c>
      <c r="N44" s="78">
        <f t="shared" si="20"/>
        <v>0</v>
      </c>
      <c r="O44" s="78">
        <f t="shared" si="20"/>
        <v>0</v>
      </c>
      <c r="P44" s="91"/>
      <c r="Q44" s="91"/>
      <c r="R44" s="90"/>
      <c r="S44" s="90"/>
      <c r="T44" s="91"/>
      <c r="U44" s="91"/>
      <c r="V44" s="90"/>
      <c r="W44" s="90"/>
      <c r="X44" s="90"/>
      <c r="Y44" s="90"/>
    </row>
    <row r="45" spans="1:25" ht="15.95" customHeight="1">
      <c r="A45" s="151" t="s">
        <v>175</v>
      </c>
      <c r="B45" s="28" t="s">
        <v>176</v>
      </c>
      <c r="C45" s="28"/>
      <c r="D45" s="28"/>
      <c r="E45" s="48" t="s">
        <v>177</v>
      </c>
      <c r="F45" s="35">
        <v>0</v>
      </c>
      <c r="G45" s="89">
        <f>G39+G44</f>
        <v>0</v>
      </c>
      <c r="H45" s="35">
        <f t="shared" ref="H45:O45" si="21">H39+H44</f>
        <v>0</v>
      </c>
      <c r="I45" s="35">
        <f t="shared" si="21"/>
        <v>0</v>
      </c>
      <c r="J45" s="35">
        <f t="shared" si="21"/>
        <v>0</v>
      </c>
      <c r="K45" s="35">
        <f t="shared" si="21"/>
        <v>0</v>
      </c>
      <c r="L45" s="35">
        <f t="shared" si="21"/>
        <v>0</v>
      </c>
      <c r="M45" s="35">
        <f t="shared" si="21"/>
        <v>0</v>
      </c>
      <c r="N45" s="35">
        <f t="shared" si="21"/>
        <v>0</v>
      </c>
      <c r="O45" s="35">
        <f t="shared" si="21"/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ht="15.95" customHeight="1">
      <c r="A46" s="164"/>
      <c r="B46" s="62" t="s">
        <v>178</v>
      </c>
      <c r="C46" s="62"/>
      <c r="D46" s="62"/>
      <c r="E46" s="62"/>
      <c r="F46" s="78">
        <v>0</v>
      </c>
      <c r="G46" s="92">
        <v>0</v>
      </c>
      <c r="H46" s="78"/>
      <c r="I46" s="78"/>
      <c r="J46" s="78"/>
      <c r="K46" s="78"/>
      <c r="L46" s="35"/>
      <c r="M46" s="35"/>
      <c r="N46" s="78"/>
      <c r="O46" s="78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5.95" customHeight="1">
      <c r="A47" s="164"/>
      <c r="B47" s="62" t="s">
        <v>179</v>
      </c>
      <c r="C47" s="62"/>
      <c r="D47" s="62"/>
      <c r="E47" s="62"/>
      <c r="F47" s="35">
        <v>0</v>
      </c>
      <c r="G47" s="89">
        <v>0</v>
      </c>
      <c r="H47" s="35"/>
      <c r="I47" s="35"/>
      <c r="J47" s="35"/>
      <c r="K47" s="35"/>
      <c r="L47" s="35"/>
      <c r="M47" s="35"/>
      <c r="N47" s="35"/>
      <c r="O47" s="35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5.95" customHeight="1">
      <c r="A48" s="164"/>
      <c r="B48" s="62" t="s">
        <v>180</v>
      </c>
      <c r="C48" s="62"/>
      <c r="D48" s="62"/>
      <c r="E48" s="62"/>
      <c r="F48" s="35">
        <v>0</v>
      </c>
      <c r="G48" s="89">
        <v>0</v>
      </c>
      <c r="H48" s="35"/>
      <c r="I48" s="35"/>
      <c r="J48" s="35"/>
      <c r="K48" s="35"/>
      <c r="L48" s="35"/>
      <c r="M48" s="35"/>
      <c r="N48" s="35"/>
      <c r="O48" s="35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16" ht="15.95" customHeight="1">
      <c r="A49" s="8" t="s">
        <v>53</v>
      </c>
      <c r="O49" s="7"/>
      <c r="P49" s="7"/>
    </row>
    <row r="50" spans="1:16" ht="15.95" customHeight="1">
      <c r="A50" s="8"/>
      <c r="O50" s="7"/>
      <c r="P50" s="7"/>
    </row>
  </sheetData>
  <mergeCells count="46">
    <mergeCell ref="Z25:Z26"/>
    <mergeCell ref="S25:S26"/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  <mergeCell ref="U25:U26"/>
    <mergeCell ref="V25:V26"/>
    <mergeCell ref="W25:W26"/>
    <mergeCell ref="X25:X26"/>
    <mergeCell ref="Y25:Y26"/>
    <mergeCell ref="A8:A18"/>
    <mergeCell ref="A19:A27"/>
    <mergeCell ref="E25:E26"/>
    <mergeCell ref="F25:F26"/>
    <mergeCell ref="G25:G26"/>
    <mergeCell ref="H25:H26"/>
    <mergeCell ref="P6:Q6"/>
    <mergeCell ref="R6:S6"/>
    <mergeCell ref="T6:U6"/>
    <mergeCell ref="V6:W6"/>
    <mergeCell ref="T25:T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X6:Y6"/>
    <mergeCell ref="Z6:AA6"/>
    <mergeCell ref="A6:E7"/>
    <mergeCell ref="F6:G6"/>
    <mergeCell ref="H6:I6"/>
    <mergeCell ref="J6:K6"/>
    <mergeCell ref="L6:M6"/>
    <mergeCell ref="N6:O6"/>
  </mergeCells>
  <phoneticPr fontId="10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58"/>
  <sheetViews>
    <sheetView view="pageBreakPreview" zoomScaleNormal="100" zoomScaleSheetLayoutView="100" workbookViewId="0">
      <pane xSplit="5" ySplit="8" topLeftCell="F36" activePane="bottomRight" state="frozen"/>
      <selection activeCell="AF31" sqref="AF31"/>
      <selection pane="topRight" activeCell="AF31" sqref="AF31"/>
      <selection pane="bottomLeft" activeCell="AF31" sqref="AF31"/>
      <selection pane="bottomRight" activeCell="I45" sqref="I45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3" width="10.875" style="2" bestFit="1" customWidth="1"/>
    <col min="14" max="16384" width="9" style="2"/>
  </cols>
  <sheetData>
    <row r="1" spans="1:9" ht="33.950000000000003" customHeight="1">
      <c r="A1" s="11" t="s">
        <v>0</v>
      </c>
      <c r="B1" s="11"/>
      <c r="C1" s="11"/>
      <c r="D1" s="11"/>
      <c r="E1" s="15" t="s">
        <v>109</v>
      </c>
      <c r="F1" s="1"/>
    </row>
    <row r="3" spans="1:9" ht="14.25">
      <c r="A3" s="10" t="s">
        <v>54</v>
      </c>
    </row>
    <row r="5" spans="1:9">
      <c r="A5" s="12" t="s">
        <v>97</v>
      </c>
      <c r="B5" s="12"/>
      <c r="C5" s="12"/>
      <c r="D5" s="12"/>
      <c r="E5" s="12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40"/>
      <c r="F7" s="29" t="s">
        <v>98</v>
      </c>
      <c r="G7" s="29"/>
      <c r="H7" s="29" t="s">
        <v>99</v>
      </c>
      <c r="I7" s="49" t="s">
        <v>21</v>
      </c>
    </row>
    <row r="8" spans="1:9" ht="17.100000000000001" customHeight="1">
      <c r="A8" s="13"/>
      <c r="B8" s="14"/>
      <c r="C8" s="14"/>
      <c r="D8" s="14"/>
      <c r="E8" s="41"/>
      <c r="F8" s="32" t="s">
        <v>107</v>
      </c>
      <c r="G8" s="32" t="s">
        <v>2</v>
      </c>
      <c r="H8" s="32" t="s">
        <v>107</v>
      </c>
      <c r="I8" s="33"/>
    </row>
    <row r="9" spans="1:9" ht="18" customHeight="1">
      <c r="A9" s="140" t="s">
        <v>44</v>
      </c>
      <c r="B9" s="140" t="s">
        <v>46</v>
      </c>
      <c r="C9" s="42" t="s">
        <v>3</v>
      </c>
      <c r="D9" s="34"/>
      <c r="E9" s="34"/>
      <c r="F9" s="35">
        <v>5293013</v>
      </c>
      <c r="G9" s="36">
        <f>F9/$F$27*100</f>
        <v>58.456295936342094</v>
      </c>
      <c r="H9" s="35">
        <v>5732615</v>
      </c>
      <c r="I9" s="36">
        <f t="shared" ref="I9:I45" si="0">(F9/H9-1)*100</f>
        <v>-7.668437528074012</v>
      </c>
    </row>
    <row r="10" spans="1:9" ht="18" customHeight="1">
      <c r="A10" s="140"/>
      <c r="B10" s="140"/>
      <c r="C10" s="44"/>
      <c r="D10" s="42" t="s">
        <v>22</v>
      </c>
      <c r="E10" s="34"/>
      <c r="F10" s="35">
        <v>1649785</v>
      </c>
      <c r="G10" s="36">
        <f t="shared" ref="G10:G27" si="1">F10/$F$27*100</f>
        <v>18.220306693246009</v>
      </c>
      <c r="H10" s="35">
        <v>1938435</v>
      </c>
      <c r="I10" s="36">
        <f t="shared" si="0"/>
        <v>-14.890878466391699</v>
      </c>
    </row>
    <row r="11" spans="1:9" ht="18" customHeight="1">
      <c r="A11" s="140"/>
      <c r="B11" s="140"/>
      <c r="C11" s="44"/>
      <c r="D11" s="44"/>
      <c r="E11" s="28" t="s">
        <v>23</v>
      </c>
      <c r="F11" s="35">
        <v>907087</v>
      </c>
      <c r="G11" s="36">
        <f t="shared" si="1"/>
        <v>10.017913447786496</v>
      </c>
      <c r="H11" s="35">
        <v>889402</v>
      </c>
      <c r="I11" s="36">
        <f t="shared" si="0"/>
        <v>1.9884146876215647</v>
      </c>
    </row>
    <row r="12" spans="1:9" ht="18" customHeight="1">
      <c r="A12" s="140"/>
      <c r="B12" s="140"/>
      <c r="C12" s="44"/>
      <c r="D12" s="44"/>
      <c r="E12" s="28" t="s">
        <v>24</v>
      </c>
      <c r="F12" s="35">
        <v>562999</v>
      </c>
      <c r="G12" s="36">
        <f t="shared" si="1"/>
        <v>6.2177886500306467</v>
      </c>
      <c r="H12" s="35">
        <v>232945</v>
      </c>
      <c r="I12" s="36">
        <f t="shared" si="0"/>
        <v>141.68752280581253</v>
      </c>
    </row>
    <row r="13" spans="1:9" ht="18" customHeight="1">
      <c r="A13" s="140"/>
      <c r="B13" s="140"/>
      <c r="C13" s="44"/>
      <c r="D13" s="43"/>
      <c r="E13" s="28" t="s">
        <v>25</v>
      </c>
      <c r="F13" s="35">
        <v>6897</v>
      </c>
      <c r="G13" s="36">
        <f t="shared" si="1"/>
        <v>7.6170807264775556E-2</v>
      </c>
      <c r="H13" s="35">
        <v>7002</v>
      </c>
      <c r="I13" s="36">
        <f t="shared" si="0"/>
        <v>-1.4995715509854346</v>
      </c>
    </row>
    <row r="14" spans="1:9" ht="18" customHeight="1">
      <c r="A14" s="140"/>
      <c r="B14" s="140"/>
      <c r="C14" s="44"/>
      <c r="D14" s="42" t="s">
        <v>26</v>
      </c>
      <c r="E14" s="34"/>
      <c r="F14" s="35">
        <v>1154838</v>
      </c>
      <c r="G14" s="36">
        <f t="shared" si="1"/>
        <v>12.754087678706522</v>
      </c>
      <c r="H14" s="35">
        <v>1261202</v>
      </c>
      <c r="I14" s="36">
        <f t="shared" si="0"/>
        <v>-8.4335419702791459</v>
      </c>
    </row>
    <row r="15" spans="1:9" ht="18" customHeight="1">
      <c r="A15" s="140"/>
      <c r="B15" s="140"/>
      <c r="C15" s="44"/>
      <c r="D15" s="44"/>
      <c r="E15" s="28" t="s">
        <v>27</v>
      </c>
      <c r="F15" s="35">
        <v>54629</v>
      </c>
      <c r="G15" s="36">
        <f t="shared" si="1"/>
        <v>0.60332536321116781</v>
      </c>
      <c r="H15" s="35">
        <v>53691</v>
      </c>
      <c r="I15" s="36">
        <f t="shared" si="0"/>
        <v>1.7470339535490043</v>
      </c>
    </row>
    <row r="16" spans="1:9" ht="18" customHeight="1">
      <c r="A16" s="140"/>
      <c r="B16" s="140"/>
      <c r="C16" s="44"/>
      <c r="D16" s="43"/>
      <c r="E16" s="28" t="s">
        <v>28</v>
      </c>
      <c r="F16" s="35">
        <v>1100209</v>
      </c>
      <c r="G16" s="36">
        <f t="shared" si="1"/>
        <v>12.150762315495353</v>
      </c>
      <c r="H16" s="35">
        <v>1207510</v>
      </c>
      <c r="I16" s="36">
        <f t="shared" si="0"/>
        <v>-8.8861375889226597</v>
      </c>
    </row>
    <row r="17" spans="1:9" ht="18" customHeight="1">
      <c r="A17" s="140"/>
      <c r="B17" s="140"/>
      <c r="C17" s="44"/>
      <c r="D17" s="141" t="s">
        <v>29</v>
      </c>
      <c r="E17" s="142"/>
      <c r="F17" s="35">
        <v>587644</v>
      </c>
      <c r="G17" s="36">
        <f t="shared" si="1"/>
        <v>6.4899692423230055</v>
      </c>
      <c r="H17" s="35">
        <v>629402</v>
      </c>
      <c r="I17" s="36">
        <f t="shared" si="0"/>
        <v>-6.6345515266872379</v>
      </c>
    </row>
    <row r="18" spans="1:9" ht="18" customHeight="1">
      <c r="A18" s="140"/>
      <c r="B18" s="140"/>
      <c r="C18" s="44"/>
      <c r="D18" s="141" t="s">
        <v>50</v>
      </c>
      <c r="E18" s="143"/>
      <c r="F18" s="35">
        <v>72895</v>
      </c>
      <c r="G18" s="36">
        <f t="shared" si="1"/>
        <v>0.8050559657192714</v>
      </c>
      <c r="H18" s="35">
        <v>82433</v>
      </c>
      <c r="I18" s="36">
        <f t="shared" si="0"/>
        <v>-11.570608858102949</v>
      </c>
    </row>
    <row r="19" spans="1:9" ht="18" customHeight="1">
      <c r="A19" s="140"/>
      <c r="B19" s="140"/>
      <c r="C19" s="43"/>
      <c r="D19" s="141" t="s">
        <v>51</v>
      </c>
      <c r="E19" s="143"/>
      <c r="F19" s="35">
        <v>1303634</v>
      </c>
      <c r="G19" s="36">
        <f t="shared" si="1"/>
        <v>14.39739802201079</v>
      </c>
      <c r="H19" s="35">
        <v>1285240</v>
      </c>
      <c r="I19" s="36">
        <f t="shared" si="0"/>
        <v>1.4311723880364724</v>
      </c>
    </row>
    <row r="20" spans="1:9" ht="18" customHeight="1">
      <c r="A20" s="140"/>
      <c r="B20" s="140"/>
      <c r="C20" s="34" t="s">
        <v>4</v>
      </c>
      <c r="D20" s="34"/>
      <c r="E20" s="34"/>
      <c r="F20" s="35">
        <v>47301</v>
      </c>
      <c r="G20" s="36">
        <f t="shared" si="1"/>
        <v>0.52239457074541806</v>
      </c>
      <c r="H20" s="35">
        <v>271502</v>
      </c>
      <c r="I20" s="36">
        <f t="shared" si="0"/>
        <v>-82.578028891131567</v>
      </c>
    </row>
    <row r="21" spans="1:9" ht="18" customHeight="1">
      <c r="A21" s="140"/>
      <c r="B21" s="140"/>
      <c r="C21" s="34" t="s">
        <v>5</v>
      </c>
      <c r="D21" s="34"/>
      <c r="E21" s="34"/>
      <c r="F21" s="35">
        <v>0</v>
      </c>
      <c r="G21" s="36">
        <f t="shared" si="1"/>
        <v>0</v>
      </c>
      <c r="H21" s="35">
        <v>0</v>
      </c>
      <c r="I21" s="36">
        <v>0</v>
      </c>
    </row>
    <row r="22" spans="1:9" ht="18" customHeight="1">
      <c r="A22" s="140"/>
      <c r="B22" s="140"/>
      <c r="C22" s="34" t="s">
        <v>30</v>
      </c>
      <c r="D22" s="34"/>
      <c r="E22" s="34"/>
      <c r="F22" s="35">
        <v>142523</v>
      </c>
      <c r="G22" s="36">
        <f t="shared" si="1"/>
        <v>1.5740310227341754</v>
      </c>
      <c r="H22" s="35">
        <v>149552</v>
      </c>
      <c r="I22" s="36">
        <f t="shared" si="0"/>
        <v>-4.7000374451695688</v>
      </c>
    </row>
    <row r="23" spans="1:9" ht="18" customHeight="1">
      <c r="A23" s="140"/>
      <c r="B23" s="140"/>
      <c r="C23" s="34" t="s">
        <v>6</v>
      </c>
      <c r="D23" s="34"/>
      <c r="E23" s="34"/>
      <c r="F23" s="35">
        <v>1220893</v>
      </c>
      <c r="G23" s="36">
        <f t="shared" si="1"/>
        <v>13.483602347964856</v>
      </c>
      <c r="H23" s="35">
        <v>354801</v>
      </c>
      <c r="I23" s="36">
        <f t="shared" si="0"/>
        <v>244.10641458169508</v>
      </c>
    </row>
    <row r="24" spans="1:9" ht="18" customHeight="1">
      <c r="A24" s="140"/>
      <c r="B24" s="140"/>
      <c r="C24" s="34" t="s">
        <v>31</v>
      </c>
      <c r="D24" s="34"/>
      <c r="E24" s="34"/>
      <c r="F24" s="35">
        <v>31383</v>
      </c>
      <c r="G24" s="36">
        <f t="shared" si="1"/>
        <v>0.3465953957358926</v>
      </c>
      <c r="H24" s="35">
        <v>34047</v>
      </c>
      <c r="I24" s="36">
        <f t="shared" si="0"/>
        <v>-7.824477927570717</v>
      </c>
    </row>
    <row r="25" spans="1:9" ht="18" customHeight="1">
      <c r="A25" s="140"/>
      <c r="B25" s="140"/>
      <c r="C25" s="34" t="s">
        <v>7</v>
      </c>
      <c r="D25" s="34"/>
      <c r="E25" s="34"/>
      <c r="F25" s="35">
        <v>491651</v>
      </c>
      <c r="G25" s="36">
        <f t="shared" si="1"/>
        <v>5.4298178284086074</v>
      </c>
      <c r="H25" s="35">
        <v>138563</v>
      </c>
      <c r="I25" s="36">
        <f t="shared" si="0"/>
        <v>254.82127263410868</v>
      </c>
    </row>
    <row r="26" spans="1:9" ht="18" customHeight="1">
      <c r="A26" s="140"/>
      <c r="B26" s="140"/>
      <c r="C26" s="34" t="s">
        <v>8</v>
      </c>
      <c r="D26" s="34"/>
      <c r="E26" s="34"/>
      <c r="F26" s="35">
        <v>1827886</v>
      </c>
      <c r="G26" s="36">
        <f t="shared" si="1"/>
        <v>20.187262898068948</v>
      </c>
      <c r="H26" s="35">
        <v>1431771</v>
      </c>
      <c r="I26" s="36">
        <f t="shared" si="0"/>
        <v>27.666086266588728</v>
      </c>
    </row>
    <row r="27" spans="1:9" ht="18" customHeight="1">
      <c r="A27" s="140"/>
      <c r="B27" s="140"/>
      <c r="C27" s="34" t="s">
        <v>9</v>
      </c>
      <c r="D27" s="34"/>
      <c r="E27" s="34"/>
      <c r="F27" s="35">
        <f>SUM(F9,F20:F26)</f>
        <v>9054650</v>
      </c>
      <c r="G27" s="36">
        <f t="shared" si="1"/>
        <v>100</v>
      </c>
      <c r="H27" s="35">
        <f>SUM(H9,H20:H26)</f>
        <v>8112851</v>
      </c>
      <c r="I27" s="36">
        <f t="shared" si="0"/>
        <v>11.608730395763466</v>
      </c>
    </row>
    <row r="28" spans="1:9" ht="18" customHeight="1">
      <c r="A28" s="140"/>
      <c r="B28" s="140" t="s">
        <v>45</v>
      </c>
      <c r="C28" s="42" t="s">
        <v>10</v>
      </c>
      <c r="D28" s="34"/>
      <c r="E28" s="34"/>
      <c r="F28" s="35">
        <v>2059910</v>
      </c>
      <c r="G28" s="36">
        <f t="shared" ref="G28:G45" si="2">F28/$F$45*100</f>
        <v>23.925898024064232</v>
      </c>
      <c r="H28" s="35">
        <v>2079233</v>
      </c>
      <c r="I28" s="36">
        <f t="shared" si="0"/>
        <v>-0.92933307618723315</v>
      </c>
    </row>
    <row r="29" spans="1:9" ht="18" customHeight="1">
      <c r="A29" s="140"/>
      <c r="B29" s="140"/>
      <c r="C29" s="44"/>
      <c r="D29" s="34" t="s">
        <v>11</v>
      </c>
      <c r="E29" s="34"/>
      <c r="F29" s="35">
        <v>1526152</v>
      </c>
      <c r="G29" s="36">
        <f t="shared" si="2"/>
        <v>17.726287615100503</v>
      </c>
      <c r="H29" s="35">
        <v>1532060</v>
      </c>
      <c r="I29" s="36">
        <f t="shared" si="0"/>
        <v>-0.38562458389358456</v>
      </c>
    </row>
    <row r="30" spans="1:9" ht="18" customHeight="1">
      <c r="A30" s="140"/>
      <c r="B30" s="140"/>
      <c r="C30" s="44"/>
      <c r="D30" s="34" t="s">
        <v>32</v>
      </c>
      <c r="E30" s="34"/>
      <c r="F30" s="35">
        <v>147997</v>
      </c>
      <c r="G30" s="36">
        <f t="shared" si="2"/>
        <v>1.7189882712678874</v>
      </c>
      <c r="H30" s="35">
        <v>142640</v>
      </c>
      <c r="I30" s="36">
        <f t="shared" si="0"/>
        <v>3.7556085249579318</v>
      </c>
    </row>
    <row r="31" spans="1:9" ht="18" customHeight="1">
      <c r="A31" s="140"/>
      <c r="B31" s="140"/>
      <c r="C31" s="43"/>
      <c r="D31" s="34" t="s">
        <v>12</v>
      </c>
      <c r="E31" s="34"/>
      <c r="F31" s="35">
        <v>385761</v>
      </c>
      <c r="G31" s="36">
        <f t="shared" si="2"/>
        <v>4.4806221376958426</v>
      </c>
      <c r="H31" s="35">
        <v>404533</v>
      </c>
      <c r="I31" s="36">
        <f t="shared" si="0"/>
        <v>-4.6404125250597561</v>
      </c>
    </row>
    <row r="32" spans="1:9" ht="18" customHeight="1">
      <c r="A32" s="140"/>
      <c r="B32" s="140"/>
      <c r="C32" s="42" t="s">
        <v>13</v>
      </c>
      <c r="D32" s="34"/>
      <c r="E32" s="34"/>
      <c r="F32" s="35">
        <v>5706345</v>
      </c>
      <c r="G32" s="36">
        <f t="shared" si="2"/>
        <v>66.279317329460412</v>
      </c>
      <c r="H32" s="35">
        <v>4384745</v>
      </c>
      <c r="I32" s="36">
        <f t="shared" si="0"/>
        <v>30.140863379740445</v>
      </c>
    </row>
    <row r="33" spans="1:9" ht="18" customHeight="1">
      <c r="A33" s="140"/>
      <c r="B33" s="140"/>
      <c r="C33" s="44"/>
      <c r="D33" s="34" t="s">
        <v>14</v>
      </c>
      <c r="E33" s="34"/>
      <c r="F33" s="35">
        <v>378362</v>
      </c>
      <c r="G33" s="36">
        <f t="shared" si="2"/>
        <v>4.3946825969003456</v>
      </c>
      <c r="H33" s="35">
        <v>335540</v>
      </c>
      <c r="I33" s="36">
        <f t="shared" si="0"/>
        <v>12.762114800023848</v>
      </c>
    </row>
    <row r="34" spans="1:9" ht="18" customHeight="1">
      <c r="A34" s="140"/>
      <c r="B34" s="140"/>
      <c r="C34" s="44"/>
      <c r="D34" s="34" t="s">
        <v>33</v>
      </c>
      <c r="E34" s="34"/>
      <c r="F34" s="35">
        <v>107841</v>
      </c>
      <c r="G34" s="36">
        <f t="shared" si="2"/>
        <v>1.2525754857314693</v>
      </c>
      <c r="H34" s="35">
        <v>108348</v>
      </c>
      <c r="I34" s="36">
        <f t="shared" si="0"/>
        <v>-0.4679366485768055</v>
      </c>
    </row>
    <row r="35" spans="1:9" ht="18" customHeight="1">
      <c r="A35" s="140"/>
      <c r="B35" s="140"/>
      <c r="C35" s="44"/>
      <c r="D35" s="34" t="s">
        <v>34</v>
      </c>
      <c r="E35" s="34"/>
      <c r="F35" s="35">
        <v>3924054</v>
      </c>
      <c r="G35" s="36">
        <f t="shared" si="2"/>
        <v>45.577969836022618</v>
      </c>
      <c r="H35" s="35">
        <v>2912211</v>
      </c>
      <c r="I35" s="36">
        <f t="shared" si="0"/>
        <v>34.744838200254023</v>
      </c>
    </row>
    <row r="36" spans="1:9" ht="18" customHeight="1">
      <c r="A36" s="140"/>
      <c r="B36" s="140"/>
      <c r="C36" s="44"/>
      <c r="D36" s="34" t="s">
        <v>35</v>
      </c>
      <c r="E36" s="34"/>
      <c r="F36" s="35">
        <v>105898</v>
      </c>
      <c r="G36" s="36">
        <f t="shared" si="2"/>
        <v>1.230007499819096</v>
      </c>
      <c r="H36" s="35">
        <v>90530</v>
      </c>
      <c r="I36" s="36">
        <f t="shared" si="0"/>
        <v>16.975588202805692</v>
      </c>
    </row>
    <row r="37" spans="1:9" ht="18" customHeight="1">
      <c r="A37" s="140"/>
      <c r="B37" s="140"/>
      <c r="C37" s="44"/>
      <c r="D37" s="34" t="s">
        <v>15</v>
      </c>
      <c r="E37" s="34"/>
      <c r="F37" s="35">
        <v>293480</v>
      </c>
      <c r="G37" s="36">
        <f t="shared" si="2"/>
        <v>3.4087763796002597</v>
      </c>
      <c r="H37" s="35">
        <v>569387</v>
      </c>
      <c r="I37" s="36">
        <f t="shared" si="0"/>
        <v>-48.45684920800791</v>
      </c>
    </row>
    <row r="38" spans="1:9" ht="18" customHeight="1">
      <c r="A38" s="140"/>
      <c r="B38" s="140"/>
      <c r="C38" s="43"/>
      <c r="D38" s="34" t="s">
        <v>36</v>
      </c>
      <c r="E38" s="34"/>
      <c r="F38" s="35">
        <v>896710</v>
      </c>
      <c r="G38" s="36">
        <f t="shared" si="2"/>
        <v>10.415305531386633</v>
      </c>
      <c r="H38" s="35">
        <v>368729</v>
      </c>
      <c r="I38" s="36">
        <f t="shared" si="0"/>
        <v>143.18944265300533</v>
      </c>
    </row>
    <row r="39" spans="1:9" ht="18" customHeight="1">
      <c r="A39" s="140"/>
      <c r="B39" s="140"/>
      <c r="C39" s="42" t="s">
        <v>16</v>
      </c>
      <c r="D39" s="34"/>
      <c r="E39" s="34"/>
      <c r="F39" s="35">
        <v>843286</v>
      </c>
      <c r="G39" s="36">
        <f t="shared" si="2"/>
        <v>9.7947846464753461</v>
      </c>
      <c r="H39" s="35">
        <v>1117137</v>
      </c>
      <c r="I39" s="36">
        <f t="shared" si="0"/>
        <v>-24.513645148267404</v>
      </c>
    </row>
    <row r="40" spans="1:9" ht="18" customHeight="1">
      <c r="A40" s="140"/>
      <c r="B40" s="140"/>
      <c r="C40" s="44"/>
      <c r="D40" s="42" t="s">
        <v>17</v>
      </c>
      <c r="E40" s="34"/>
      <c r="F40" s="35">
        <v>839859</v>
      </c>
      <c r="G40" s="36">
        <f t="shared" si="2"/>
        <v>9.7549799693154373</v>
      </c>
      <c r="H40" s="35">
        <v>1114673</v>
      </c>
      <c r="I40" s="36">
        <f t="shared" si="0"/>
        <v>-24.654225947878881</v>
      </c>
    </row>
    <row r="41" spans="1:9" ht="18" customHeight="1">
      <c r="A41" s="140"/>
      <c r="B41" s="140"/>
      <c r="C41" s="44"/>
      <c r="D41" s="44"/>
      <c r="E41" s="38" t="s">
        <v>48</v>
      </c>
      <c r="F41" s="35">
        <v>199219</v>
      </c>
      <c r="G41" s="36">
        <f t="shared" si="2"/>
        <v>2.3139328798132208</v>
      </c>
      <c r="H41" s="35">
        <v>204962</v>
      </c>
      <c r="I41" s="39">
        <f t="shared" si="0"/>
        <v>-2.8019828065690255</v>
      </c>
    </row>
    <row r="42" spans="1:9" ht="18" customHeight="1">
      <c r="A42" s="140"/>
      <c r="B42" s="140"/>
      <c r="C42" s="44"/>
      <c r="D42" s="43"/>
      <c r="E42" s="28" t="s">
        <v>37</v>
      </c>
      <c r="F42" s="35">
        <v>640640</v>
      </c>
      <c r="G42" s="36">
        <f t="shared" si="2"/>
        <v>7.4410470895022156</v>
      </c>
      <c r="H42" s="35">
        <v>909710</v>
      </c>
      <c r="I42" s="39">
        <f t="shared" si="0"/>
        <v>-29.577557683217726</v>
      </c>
    </row>
    <row r="43" spans="1:9" ht="18" customHeight="1">
      <c r="A43" s="140"/>
      <c r="B43" s="140"/>
      <c r="C43" s="44"/>
      <c r="D43" s="34" t="s">
        <v>38</v>
      </c>
      <c r="E43" s="34"/>
      <c r="F43" s="35">
        <v>3427</v>
      </c>
      <c r="G43" s="36">
        <f t="shared" si="2"/>
        <v>3.9804677159908992E-2</v>
      </c>
      <c r="H43" s="35">
        <v>2464</v>
      </c>
      <c r="I43" s="39">
        <f t="shared" si="0"/>
        <v>39.082792207792203</v>
      </c>
    </row>
    <row r="44" spans="1:9" ht="18" customHeight="1">
      <c r="A44" s="140"/>
      <c r="B44" s="140"/>
      <c r="C44" s="43"/>
      <c r="D44" s="34" t="s">
        <v>39</v>
      </c>
      <c r="E44" s="34"/>
      <c r="F44" s="35">
        <v>0</v>
      </c>
      <c r="G44" s="36">
        <f t="shared" si="2"/>
        <v>0</v>
      </c>
      <c r="H44" s="35">
        <v>0</v>
      </c>
      <c r="I44" s="36">
        <v>0</v>
      </c>
    </row>
    <row r="45" spans="1:9" ht="18" customHeight="1">
      <c r="A45" s="140"/>
      <c r="B45" s="140"/>
      <c r="C45" s="28" t="s">
        <v>18</v>
      </c>
      <c r="D45" s="28"/>
      <c r="E45" s="28"/>
      <c r="F45" s="35">
        <f>SUM(F28,F32,F39)</f>
        <v>8609541</v>
      </c>
      <c r="G45" s="36">
        <f t="shared" si="2"/>
        <v>100</v>
      </c>
      <c r="H45" s="35">
        <f>SUM(H28,H32,H39)</f>
        <v>7581115</v>
      </c>
      <c r="I45" s="36">
        <f t="shared" si="0"/>
        <v>13.565629857877104</v>
      </c>
    </row>
    <row r="46" spans="1:9">
      <c r="A46" s="16" t="s">
        <v>19</v>
      </c>
    </row>
    <row r="47" spans="1:9">
      <c r="A47" s="17" t="s">
        <v>20</v>
      </c>
    </row>
    <row r="57" spans="9:9">
      <c r="I57" s="7"/>
    </row>
    <row r="58" spans="9:9">
      <c r="I58" s="7"/>
    </row>
  </sheetData>
  <mergeCells count="6">
    <mergeCell ref="A9:A45"/>
    <mergeCell ref="B9:B27"/>
    <mergeCell ref="D17:E17"/>
    <mergeCell ref="D18:E18"/>
    <mergeCell ref="D19:E19"/>
    <mergeCell ref="B28:B45"/>
  </mergeCells>
  <phoneticPr fontId="11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I36"/>
  <sheetViews>
    <sheetView view="pageBreakPreview" zoomScale="85" zoomScaleNormal="100" zoomScaleSheetLayoutView="85" workbookViewId="0">
      <pane xSplit="4" ySplit="6" topLeftCell="E19" activePane="bottomRight" state="frozen"/>
      <selection activeCell="AF31" sqref="AF31"/>
      <selection pane="topRight" activeCell="AF31" sqref="AF31"/>
      <selection pane="bottomLeft" activeCell="AF31" sqref="AF31"/>
      <selection pane="bottomRight" activeCell="I27" sqref="I27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20" t="s">
        <v>0</v>
      </c>
      <c r="B1" s="20"/>
      <c r="C1" s="15" t="s">
        <v>109</v>
      </c>
      <c r="D1" s="21"/>
      <c r="E1" s="21"/>
    </row>
    <row r="4" spans="1:9">
      <c r="A4" s="22" t="s">
        <v>55</v>
      </c>
    </row>
    <row r="5" spans="1:9">
      <c r="I5" s="9" t="s">
        <v>56</v>
      </c>
    </row>
    <row r="6" spans="1:9" s="24" customFormat="1" ht="29.25" customHeight="1">
      <c r="A6" s="31" t="s">
        <v>57</v>
      </c>
      <c r="B6" s="50"/>
      <c r="C6" s="50"/>
      <c r="D6" s="50"/>
      <c r="E6" s="23" t="s">
        <v>101</v>
      </c>
      <c r="F6" s="23" t="s">
        <v>102</v>
      </c>
      <c r="G6" s="23" t="s">
        <v>103</v>
      </c>
      <c r="H6" s="23" t="s">
        <v>104</v>
      </c>
      <c r="I6" s="23" t="s">
        <v>105</v>
      </c>
    </row>
    <row r="7" spans="1:9" ht="27" customHeight="1">
      <c r="A7" s="168" t="s">
        <v>58</v>
      </c>
      <c r="B7" s="42" t="s">
        <v>59</v>
      </c>
      <c r="C7" s="34"/>
      <c r="D7" s="48" t="s">
        <v>60</v>
      </c>
      <c r="E7" s="51">
        <v>7122485</v>
      </c>
      <c r="F7" s="23">
        <v>7304357</v>
      </c>
      <c r="G7" s="23">
        <v>7868759</v>
      </c>
      <c r="H7" s="23">
        <v>8112851</v>
      </c>
      <c r="I7" s="23">
        <v>9054650</v>
      </c>
    </row>
    <row r="8" spans="1:9" ht="27" customHeight="1">
      <c r="A8" s="140"/>
      <c r="B8" s="61"/>
      <c r="C8" s="34" t="s">
        <v>61</v>
      </c>
      <c r="D8" s="48" t="s">
        <v>40</v>
      </c>
      <c r="E8" s="52">
        <v>5558386</v>
      </c>
      <c r="F8" s="52">
        <v>5539597</v>
      </c>
      <c r="G8" s="52">
        <v>5745342</v>
      </c>
      <c r="H8" s="52">
        <v>6021894</v>
      </c>
      <c r="I8" s="53">
        <v>5349290</v>
      </c>
    </row>
    <row r="9" spans="1:9" ht="27" customHeight="1">
      <c r="A9" s="140"/>
      <c r="B9" s="34" t="s">
        <v>62</v>
      </c>
      <c r="C9" s="34"/>
      <c r="D9" s="48"/>
      <c r="E9" s="52">
        <v>6743871</v>
      </c>
      <c r="F9" s="52">
        <v>6827471</v>
      </c>
      <c r="G9" s="52">
        <v>7379012</v>
      </c>
      <c r="H9" s="52">
        <v>7581115</v>
      </c>
      <c r="I9" s="54">
        <v>8609541</v>
      </c>
    </row>
    <row r="10" spans="1:9" ht="27" customHeight="1">
      <c r="A10" s="140"/>
      <c r="B10" s="34" t="s">
        <v>63</v>
      </c>
      <c r="C10" s="34"/>
      <c r="D10" s="48"/>
      <c r="E10" s="52">
        <v>378614</v>
      </c>
      <c r="F10" s="52">
        <v>476886</v>
      </c>
      <c r="G10" s="52">
        <v>489747</v>
      </c>
      <c r="H10" s="52">
        <v>531736</v>
      </c>
      <c r="I10" s="54">
        <v>445110</v>
      </c>
    </row>
    <row r="11" spans="1:9" ht="27" customHeight="1">
      <c r="A11" s="140"/>
      <c r="B11" s="34" t="s">
        <v>64</v>
      </c>
      <c r="C11" s="34"/>
      <c r="D11" s="48"/>
      <c r="E11" s="52">
        <v>249443</v>
      </c>
      <c r="F11" s="52">
        <v>351615</v>
      </c>
      <c r="G11" s="52">
        <v>362414</v>
      </c>
      <c r="H11" s="52">
        <v>404008</v>
      </c>
      <c r="I11" s="54">
        <v>444221</v>
      </c>
    </row>
    <row r="12" spans="1:9" ht="27" customHeight="1">
      <c r="A12" s="140"/>
      <c r="B12" s="34" t="s">
        <v>65</v>
      </c>
      <c r="C12" s="34"/>
      <c r="D12" s="48"/>
      <c r="E12" s="52">
        <v>129171</v>
      </c>
      <c r="F12" s="52">
        <v>125270</v>
      </c>
      <c r="G12" s="52">
        <v>127333</v>
      </c>
      <c r="H12" s="52">
        <v>127729</v>
      </c>
      <c r="I12" s="54">
        <v>889</v>
      </c>
    </row>
    <row r="13" spans="1:9" ht="27" customHeight="1">
      <c r="A13" s="140"/>
      <c r="B13" s="34" t="s">
        <v>66</v>
      </c>
      <c r="C13" s="34"/>
      <c r="D13" s="48"/>
      <c r="E13" s="52">
        <v>128619</v>
      </c>
      <c r="F13" s="52">
        <v>-3901</v>
      </c>
      <c r="G13" s="52">
        <v>2063</v>
      </c>
      <c r="H13" s="52">
        <v>396</v>
      </c>
      <c r="I13" s="54">
        <v>-126840</v>
      </c>
    </row>
    <row r="14" spans="1:9" ht="27" customHeight="1">
      <c r="A14" s="140"/>
      <c r="B14" s="34" t="s">
        <v>67</v>
      </c>
      <c r="C14" s="34"/>
      <c r="D14" s="48"/>
      <c r="E14" s="52">
        <v>0</v>
      </c>
      <c r="F14" s="52">
        <v>0</v>
      </c>
      <c r="G14" s="52">
        <v>0</v>
      </c>
      <c r="H14" s="52">
        <v>0</v>
      </c>
      <c r="I14" s="54">
        <v>0</v>
      </c>
    </row>
    <row r="15" spans="1:9" ht="27" customHeight="1">
      <c r="A15" s="140"/>
      <c r="B15" s="34" t="s">
        <v>68</v>
      </c>
      <c r="C15" s="34"/>
      <c r="D15" s="48"/>
      <c r="E15" s="52">
        <v>131273</v>
      </c>
      <c r="F15" s="52">
        <v>89088</v>
      </c>
      <c r="G15" s="52">
        <v>128346</v>
      </c>
      <c r="H15" s="52">
        <v>92090</v>
      </c>
      <c r="I15" s="54">
        <v>-528626</v>
      </c>
    </row>
    <row r="16" spans="1:9" ht="27" customHeight="1">
      <c r="A16" s="140"/>
      <c r="B16" s="34" t="s">
        <v>69</v>
      </c>
      <c r="C16" s="34"/>
      <c r="D16" s="48" t="s">
        <v>41</v>
      </c>
      <c r="E16" s="52">
        <v>2577859</v>
      </c>
      <c r="F16" s="52">
        <v>2755649</v>
      </c>
      <c r="G16" s="52">
        <v>2499454</v>
      </c>
      <c r="H16" s="52">
        <v>2626676</v>
      </c>
      <c r="I16" s="54">
        <v>2241656</v>
      </c>
    </row>
    <row r="17" spans="1:9" ht="27" customHeight="1">
      <c r="A17" s="140"/>
      <c r="B17" s="34" t="s">
        <v>70</v>
      </c>
      <c r="C17" s="34"/>
      <c r="D17" s="48" t="s">
        <v>42</v>
      </c>
      <c r="E17" s="52">
        <v>1167704</v>
      </c>
      <c r="F17" s="52">
        <v>1192502</v>
      </c>
      <c r="G17" s="52">
        <v>1158525</v>
      </c>
      <c r="H17" s="52">
        <v>888362</v>
      </c>
      <c r="I17" s="54">
        <v>963297</v>
      </c>
    </row>
    <row r="18" spans="1:9" ht="27" customHeight="1">
      <c r="A18" s="140"/>
      <c r="B18" s="34" t="s">
        <v>71</v>
      </c>
      <c r="C18" s="34"/>
      <c r="D18" s="48" t="s">
        <v>43</v>
      </c>
      <c r="E18" s="52">
        <v>4654683</v>
      </c>
      <c r="F18" s="52">
        <v>4305024</v>
      </c>
      <c r="G18" s="52">
        <v>4039388</v>
      </c>
      <c r="H18" s="52">
        <v>3831655</v>
      </c>
      <c r="I18" s="54">
        <v>3988913</v>
      </c>
    </row>
    <row r="19" spans="1:9" ht="27" customHeight="1">
      <c r="A19" s="140"/>
      <c r="B19" s="34" t="s">
        <v>72</v>
      </c>
      <c r="C19" s="34"/>
      <c r="D19" s="48" t="s">
        <v>73</v>
      </c>
      <c r="E19" s="52">
        <f>E17+E18-E16</f>
        <v>3244528</v>
      </c>
      <c r="F19" s="52">
        <f>F17+F18-F16</f>
        <v>2741877</v>
      </c>
      <c r="G19" s="52">
        <f>G17+G18-G16</f>
        <v>2698459</v>
      </c>
      <c r="H19" s="52">
        <f>H17+H18-H16</f>
        <v>2093341</v>
      </c>
      <c r="I19" s="52">
        <f>I17+I18-I16</f>
        <v>2710554</v>
      </c>
    </row>
    <row r="20" spans="1:9" ht="27" customHeight="1">
      <c r="A20" s="140"/>
      <c r="B20" s="34" t="s">
        <v>74</v>
      </c>
      <c r="C20" s="34"/>
      <c r="D20" s="48" t="s">
        <v>75</v>
      </c>
      <c r="E20" s="55">
        <f>E18/E8</f>
        <v>0.83741629314696753</v>
      </c>
      <c r="F20" s="55">
        <f>F18/F8</f>
        <v>0.77713667618781657</v>
      </c>
      <c r="G20" s="55">
        <f>G18/G8</f>
        <v>0.7030718101724841</v>
      </c>
      <c r="H20" s="55">
        <f>H18/H8</f>
        <v>0.63628735411151371</v>
      </c>
      <c r="I20" s="55">
        <f>I18/I8</f>
        <v>0.74569017570556095</v>
      </c>
    </row>
    <row r="21" spans="1:9" ht="27" customHeight="1">
      <c r="A21" s="140"/>
      <c r="B21" s="34" t="s">
        <v>76</v>
      </c>
      <c r="C21" s="34"/>
      <c r="D21" s="48" t="s">
        <v>77</v>
      </c>
      <c r="E21" s="55">
        <f>E19/E8</f>
        <v>0.58371764753293487</v>
      </c>
      <c r="F21" s="55">
        <f>F19/F8</f>
        <v>0.49495965139702403</v>
      </c>
      <c r="G21" s="55">
        <f>G19/G8</f>
        <v>0.46967769716754892</v>
      </c>
      <c r="H21" s="55">
        <f>H19/H8</f>
        <v>0.34762169510124225</v>
      </c>
      <c r="I21" s="55">
        <f>I19/I8</f>
        <v>0.50671285348149009</v>
      </c>
    </row>
    <row r="22" spans="1:9" ht="27" customHeight="1">
      <c r="A22" s="140"/>
      <c r="B22" s="34" t="s">
        <v>78</v>
      </c>
      <c r="C22" s="34"/>
      <c r="D22" s="48" t="s">
        <v>79</v>
      </c>
      <c r="E22" s="52">
        <f>E18/E24*1000000</f>
        <v>344401.75117465272</v>
      </c>
      <c r="F22" s="52">
        <f>F18/F24*1000000</f>
        <v>318530.34985388012</v>
      </c>
      <c r="G22" s="52">
        <f>G18/G24*1000000</f>
        <v>298875.84200124437</v>
      </c>
      <c r="H22" s="52">
        <f>H18/H24*1000000</f>
        <v>283505.59896283253</v>
      </c>
      <c r="I22" s="52">
        <f>I18/I24*1000000</f>
        <v>283957.0249538818</v>
      </c>
    </row>
    <row r="23" spans="1:9" ht="27" customHeight="1">
      <c r="A23" s="140"/>
      <c r="B23" s="34" t="s">
        <v>80</v>
      </c>
      <c r="C23" s="34"/>
      <c r="D23" s="48" t="s">
        <v>81</v>
      </c>
      <c r="E23" s="52">
        <f>E19/E24*1000000</f>
        <v>240063.85073595637</v>
      </c>
      <c r="F23" s="52">
        <f>F19/F24*1000000</f>
        <v>202872.51361811391</v>
      </c>
      <c r="G23" s="52">
        <f>G19/G24*1000000</f>
        <v>199659.99941843562</v>
      </c>
      <c r="H23" s="52">
        <f>H19/H24*1000000</f>
        <v>154887.09031435626</v>
      </c>
      <c r="I23" s="52">
        <f>I19/I24*1000000</f>
        <v>192955.03557406343</v>
      </c>
    </row>
    <row r="24" spans="1:9" ht="27" customHeight="1">
      <c r="A24" s="140"/>
      <c r="B24" s="56" t="s">
        <v>82</v>
      </c>
      <c r="C24" s="57"/>
      <c r="D24" s="48" t="s">
        <v>83</v>
      </c>
      <c r="E24" s="52">
        <v>13515271</v>
      </c>
      <c r="F24" s="52">
        <f>E24</f>
        <v>13515271</v>
      </c>
      <c r="G24" s="52">
        <f>F24</f>
        <v>13515271</v>
      </c>
      <c r="H24" s="54">
        <f>G24</f>
        <v>13515271</v>
      </c>
      <c r="I24" s="54">
        <v>14047594</v>
      </c>
    </row>
    <row r="25" spans="1:9" ht="27" customHeight="1">
      <c r="A25" s="140"/>
      <c r="B25" s="28" t="s">
        <v>84</v>
      </c>
      <c r="C25" s="28"/>
      <c r="D25" s="28"/>
      <c r="E25" s="52">
        <v>3843487</v>
      </c>
      <c r="F25" s="52">
        <v>3883591</v>
      </c>
      <c r="G25" s="52">
        <v>3824152</v>
      </c>
      <c r="H25" s="52">
        <v>3949870</v>
      </c>
      <c r="I25" s="35">
        <v>3774968</v>
      </c>
    </row>
    <row r="26" spans="1:9" ht="27" customHeight="1">
      <c r="A26" s="140"/>
      <c r="B26" s="28" t="s">
        <v>85</v>
      </c>
      <c r="C26" s="28"/>
      <c r="D26" s="28"/>
      <c r="E26" s="58">
        <v>1.101</v>
      </c>
      <c r="F26" s="58">
        <v>1.1619999999999999</v>
      </c>
      <c r="G26" s="58">
        <v>1.1788400000000001</v>
      </c>
      <c r="H26" s="58">
        <v>1.17736</v>
      </c>
      <c r="I26" s="59">
        <v>1.1499999999999999</v>
      </c>
    </row>
    <row r="27" spans="1:9" ht="27" customHeight="1">
      <c r="A27" s="140"/>
      <c r="B27" s="28" t="s">
        <v>86</v>
      </c>
      <c r="C27" s="28"/>
      <c r="D27" s="28"/>
      <c r="E27" s="39">
        <v>3.4</v>
      </c>
      <c r="F27" s="39">
        <v>3.2</v>
      </c>
      <c r="G27" s="39">
        <v>3.3</v>
      </c>
      <c r="H27" s="39">
        <v>3.23</v>
      </c>
      <c r="I27" s="36">
        <v>0</v>
      </c>
    </row>
    <row r="28" spans="1:9" ht="27" customHeight="1">
      <c r="A28" s="140"/>
      <c r="B28" s="28" t="s">
        <v>87</v>
      </c>
      <c r="C28" s="28"/>
      <c r="D28" s="28"/>
      <c r="E28" s="39">
        <v>79.599999999999994</v>
      </c>
      <c r="F28" s="39">
        <v>82.2</v>
      </c>
      <c r="G28" s="39">
        <v>77.5</v>
      </c>
      <c r="H28" s="39">
        <v>74.400000000000006</v>
      </c>
      <c r="I28" s="36">
        <v>84.9</v>
      </c>
    </row>
    <row r="29" spans="1:9" ht="27" customHeight="1">
      <c r="A29" s="140"/>
      <c r="B29" s="28" t="s">
        <v>88</v>
      </c>
      <c r="C29" s="28"/>
      <c r="D29" s="28"/>
      <c r="E29" s="39">
        <v>89.5</v>
      </c>
      <c r="F29" s="39">
        <v>89.3</v>
      </c>
      <c r="G29" s="39">
        <v>90.268000000000001</v>
      </c>
      <c r="H29" s="39">
        <v>90.32</v>
      </c>
      <c r="I29" s="36">
        <v>80.400000000000006</v>
      </c>
    </row>
    <row r="30" spans="1:9" ht="27" customHeight="1">
      <c r="A30" s="140"/>
      <c r="B30" s="168" t="s">
        <v>89</v>
      </c>
      <c r="C30" s="28" t="s">
        <v>90</v>
      </c>
      <c r="D30" s="28"/>
      <c r="E30" s="39">
        <v>0</v>
      </c>
      <c r="F30" s="39">
        <v>0</v>
      </c>
      <c r="G30" s="39">
        <v>0</v>
      </c>
      <c r="H30" s="39">
        <v>0</v>
      </c>
      <c r="I30" s="36">
        <v>0</v>
      </c>
    </row>
    <row r="31" spans="1:9" ht="27" customHeight="1">
      <c r="A31" s="140"/>
      <c r="B31" s="140"/>
      <c r="C31" s="28" t="s">
        <v>91</v>
      </c>
      <c r="D31" s="28"/>
      <c r="E31" s="39">
        <v>0</v>
      </c>
      <c r="F31" s="39">
        <v>0</v>
      </c>
      <c r="G31" s="39">
        <v>0</v>
      </c>
      <c r="H31" s="39">
        <v>0</v>
      </c>
      <c r="I31" s="36">
        <v>0</v>
      </c>
    </row>
    <row r="32" spans="1:9" ht="27" customHeight="1">
      <c r="A32" s="140"/>
      <c r="B32" s="140"/>
      <c r="C32" s="28" t="s">
        <v>92</v>
      </c>
      <c r="D32" s="28"/>
      <c r="E32" s="39">
        <v>1.5</v>
      </c>
      <c r="F32" s="39">
        <v>1.6</v>
      </c>
      <c r="G32" s="39">
        <v>1.5</v>
      </c>
      <c r="H32" s="39">
        <v>1.5</v>
      </c>
      <c r="I32" s="36">
        <v>1.4</v>
      </c>
    </row>
    <row r="33" spans="1:9" ht="27" customHeight="1">
      <c r="A33" s="140"/>
      <c r="B33" s="140"/>
      <c r="C33" s="28" t="s">
        <v>93</v>
      </c>
      <c r="D33" s="28"/>
      <c r="E33" s="39">
        <v>19.8</v>
      </c>
      <c r="F33" s="39">
        <v>12.5</v>
      </c>
      <c r="G33" s="39">
        <v>22.7</v>
      </c>
      <c r="H33" s="39">
        <v>23.6</v>
      </c>
      <c r="I33" s="60">
        <v>24.2</v>
      </c>
    </row>
    <row r="34" spans="1:9" ht="27" customHeight="1">
      <c r="A34" s="2" t="s">
        <v>100</v>
      </c>
      <c r="B34" s="7"/>
      <c r="C34" s="7"/>
      <c r="D34" s="7"/>
      <c r="E34" s="25"/>
      <c r="F34" s="25"/>
      <c r="G34" s="25"/>
      <c r="H34" s="25"/>
      <c r="I34" s="26"/>
    </row>
    <row r="35" spans="1:9" ht="27" customHeight="1">
      <c r="A35" s="8" t="s">
        <v>53</v>
      </c>
    </row>
    <row r="36" spans="1:9">
      <c r="A36" s="27"/>
    </row>
  </sheetData>
  <mergeCells count="2">
    <mergeCell ref="A7:A33"/>
    <mergeCell ref="B30:B33"/>
  </mergeCells>
  <phoneticPr fontId="11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r:id="rId1"/>
  <headerFooter alignWithMargins="0">
    <oddHeader>&amp;R&amp;"明朝,斜体"&amp;9都道府県－3-2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A50"/>
  <sheetViews>
    <sheetView view="pageBreakPreview" zoomScaleNormal="100" zoomScaleSheetLayoutView="100" workbookViewId="0">
      <pane xSplit="5" ySplit="7" topLeftCell="F8" activePane="bottomRight" state="frozen"/>
      <selection activeCell="AF31" sqref="AF31"/>
      <selection pane="topRight" activeCell="AF31" sqref="AF31"/>
      <selection pane="bottomLeft" activeCell="AF31" sqref="AF31"/>
      <selection pane="bottomRight" activeCell="AF31" sqref="AF31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7" customWidth="1"/>
    <col min="13" max="21" width="13.625" style="2" customWidth="1"/>
    <col min="22" max="22" width="14.25" style="2" customWidth="1"/>
    <col min="23" max="23" width="16.75" style="2" customWidth="1"/>
    <col min="24" max="25" width="12" style="2" customWidth="1"/>
    <col min="26" max="26" width="14" style="2" customWidth="1"/>
    <col min="27" max="27" width="16.125" style="2" customWidth="1"/>
    <col min="28" max="16384" width="9" style="2"/>
  </cols>
  <sheetData>
    <row r="1" spans="1:27" ht="33.950000000000003" customHeight="1">
      <c r="A1" s="63" t="s">
        <v>0</v>
      </c>
      <c r="B1" s="64"/>
      <c r="C1" s="64"/>
      <c r="D1" s="65" t="s">
        <v>181</v>
      </c>
      <c r="E1" s="66"/>
      <c r="F1" s="66"/>
      <c r="G1" s="66"/>
    </row>
    <row r="2" spans="1:27" ht="15" customHeight="1"/>
    <row r="3" spans="1:27" ht="15" customHeight="1">
      <c r="A3" s="67" t="s">
        <v>182</v>
      </c>
      <c r="B3" s="67"/>
      <c r="C3" s="67"/>
      <c r="D3" s="67"/>
    </row>
    <row r="4" spans="1:27" ht="15" customHeight="1">
      <c r="A4" s="67"/>
      <c r="B4" s="67"/>
      <c r="C4" s="67"/>
      <c r="D4" s="67"/>
    </row>
    <row r="5" spans="1:27" ht="15.95" customHeight="1">
      <c r="A5" s="68" t="s">
        <v>183</v>
      </c>
      <c r="B5" s="68"/>
      <c r="C5" s="68"/>
      <c r="D5" s="68"/>
      <c r="K5" s="69"/>
      <c r="O5" s="69" t="s">
        <v>112</v>
      </c>
      <c r="AA5" s="69" t="s">
        <v>112</v>
      </c>
    </row>
    <row r="6" spans="1:27" ht="15.95" customHeight="1">
      <c r="A6" s="148" t="s">
        <v>113</v>
      </c>
      <c r="B6" s="149"/>
      <c r="C6" s="149"/>
      <c r="D6" s="149"/>
      <c r="E6" s="149"/>
      <c r="F6" s="144" t="s">
        <v>184</v>
      </c>
      <c r="G6" s="145"/>
      <c r="H6" s="144" t="s">
        <v>185</v>
      </c>
      <c r="I6" s="145"/>
      <c r="J6" s="144" t="s">
        <v>186</v>
      </c>
      <c r="K6" s="145"/>
      <c r="L6" s="144" t="s">
        <v>187</v>
      </c>
      <c r="M6" s="145"/>
      <c r="N6" s="144" t="s">
        <v>188</v>
      </c>
      <c r="O6" s="145"/>
      <c r="P6" s="144" t="s">
        <v>189</v>
      </c>
      <c r="Q6" s="145"/>
      <c r="R6" s="144" t="s">
        <v>190</v>
      </c>
      <c r="S6" s="145"/>
      <c r="T6" s="144" t="s">
        <v>191</v>
      </c>
      <c r="U6" s="145"/>
      <c r="V6" s="144" t="s">
        <v>192</v>
      </c>
      <c r="W6" s="145"/>
      <c r="X6" s="144" t="s">
        <v>193</v>
      </c>
      <c r="Y6" s="145"/>
      <c r="Z6" s="144" t="s">
        <v>194</v>
      </c>
      <c r="AA6" s="145"/>
    </row>
    <row r="7" spans="1:27" ht="15.95" customHeight="1">
      <c r="A7" s="149"/>
      <c r="B7" s="149"/>
      <c r="C7" s="149"/>
      <c r="D7" s="149"/>
      <c r="E7" s="149"/>
      <c r="F7" s="93" t="s">
        <v>98</v>
      </c>
      <c r="G7" s="93" t="s">
        <v>195</v>
      </c>
      <c r="H7" s="93" t="s">
        <v>98</v>
      </c>
      <c r="I7" s="94" t="s">
        <v>196</v>
      </c>
      <c r="J7" s="93" t="s">
        <v>98</v>
      </c>
      <c r="K7" s="94" t="s">
        <v>196</v>
      </c>
      <c r="L7" s="93" t="s">
        <v>98</v>
      </c>
      <c r="M7" s="94" t="s">
        <v>196</v>
      </c>
      <c r="N7" s="93" t="s">
        <v>98</v>
      </c>
      <c r="O7" s="94" t="s">
        <v>196</v>
      </c>
      <c r="P7" s="93" t="s">
        <v>98</v>
      </c>
      <c r="Q7" s="94" t="s">
        <v>196</v>
      </c>
      <c r="R7" s="93" t="s">
        <v>98</v>
      </c>
      <c r="S7" s="94" t="s">
        <v>196</v>
      </c>
      <c r="T7" s="93" t="s">
        <v>98</v>
      </c>
      <c r="U7" s="94" t="s">
        <v>196</v>
      </c>
      <c r="V7" s="93" t="s">
        <v>98</v>
      </c>
      <c r="W7" s="94" t="s">
        <v>196</v>
      </c>
      <c r="X7" s="93" t="s">
        <v>98</v>
      </c>
      <c r="Y7" s="94" t="s">
        <v>196</v>
      </c>
      <c r="Z7" s="93" t="s">
        <v>98</v>
      </c>
      <c r="AA7" s="94" t="s">
        <v>196</v>
      </c>
    </row>
    <row r="8" spans="1:27" ht="15.95" customHeight="1">
      <c r="A8" s="151" t="s">
        <v>126</v>
      </c>
      <c r="B8" s="42" t="s">
        <v>127</v>
      </c>
      <c r="C8" s="62"/>
      <c r="D8" s="62"/>
      <c r="E8" s="48" t="s">
        <v>128</v>
      </c>
      <c r="F8" s="35">
        <v>321993</v>
      </c>
      <c r="G8" s="70">
        <v>338501</v>
      </c>
      <c r="H8" s="35">
        <v>5551</v>
      </c>
      <c r="I8" s="70">
        <v>2463</v>
      </c>
      <c r="J8" s="35">
        <v>127840</v>
      </c>
      <c r="K8" s="70">
        <v>180156</v>
      </c>
      <c r="L8" s="35">
        <v>46619</v>
      </c>
      <c r="M8" s="70">
        <v>54573</v>
      </c>
      <c r="N8" s="35">
        <v>2393</v>
      </c>
      <c r="O8" s="70">
        <v>1847</v>
      </c>
      <c r="P8" s="70">
        <v>183956</v>
      </c>
      <c r="Q8" s="70">
        <v>165998</v>
      </c>
      <c r="R8" s="71">
        <v>365103</v>
      </c>
      <c r="S8" s="70">
        <v>376055</v>
      </c>
      <c r="T8" s="70">
        <v>21483</v>
      </c>
      <c r="U8" s="71">
        <f>U9+U10</f>
        <v>65909</v>
      </c>
      <c r="V8" s="95">
        <v>15595</v>
      </c>
      <c r="W8" s="71">
        <v>15250</v>
      </c>
      <c r="X8" s="95">
        <v>4522</v>
      </c>
      <c r="Y8" s="71">
        <v>4626</v>
      </c>
      <c r="Z8" s="70">
        <v>105</v>
      </c>
      <c r="AA8" s="35">
        <v>11</v>
      </c>
    </row>
    <row r="9" spans="1:27" ht="15.95" customHeight="1">
      <c r="A9" s="151"/>
      <c r="B9" s="44"/>
      <c r="C9" s="62" t="s">
        <v>129</v>
      </c>
      <c r="D9" s="62"/>
      <c r="E9" s="48" t="s">
        <v>40</v>
      </c>
      <c r="F9" s="35">
        <f>F8-F10</f>
        <v>321993</v>
      </c>
      <c r="G9" s="70">
        <f>+G8-G10</f>
        <v>338501</v>
      </c>
      <c r="H9" s="35">
        <f>H8-H10</f>
        <v>1890</v>
      </c>
      <c r="I9" s="70">
        <f>+I8-I10</f>
        <v>1544</v>
      </c>
      <c r="J9" s="35">
        <v>127839</v>
      </c>
      <c r="K9" s="70">
        <v>180031</v>
      </c>
      <c r="L9" s="35">
        <v>46619</v>
      </c>
      <c r="M9" s="70">
        <v>54573</v>
      </c>
      <c r="N9" s="35">
        <v>2393</v>
      </c>
      <c r="O9" s="70">
        <v>1847</v>
      </c>
      <c r="P9" s="70">
        <f>P8-P10</f>
        <v>180889</v>
      </c>
      <c r="Q9" s="70">
        <f>Q8-Q10</f>
        <v>165010</v>
      </c>
      <c r="R9" s="71">
        <f>R8-R10</f>
        <v>359126</v>
      </c>
      <c r="S9" s="70">
        <v>375752</v>
      </c>
      <c r="T9" s="70">
        <f>T8-T10</f>
        <v>19310</v>
      </c>
      <c r="U9" s="71">
        <v>19499</v>
      </c>
      <c r="V9" s="95">
        <f>V8-V10</f>
        <v>15595</v>
      </c>
      <c r="W9" s="71">
        <v>15250</v>
      </c>
      <c r="X9" s="95">
        <f>X8-X10</f>
        <v>4522</v>
      </c>
      <c r="Y9" s="71">
        <v>4626</v>
      </c>
      <c r="Z9" s="70">
        <f>Z8-Z10</f>
        <v>105</v>
      </c>
      <c r="AA9" s="35">
        <v>11</v>
      </c>
    </row>
    <row r="10" spans="1:27" ht="15.95" customHeight="1">
      <c r="A10" s="151"/>
      <c r="B10" s="43"/>
      <c r="C10" s="62" t="s">
        <v>130</v>
      </c>
      <c r="D10" s="62"/>
      <c r="E10" s="48" t="s">
        <v>41</v>
      </c>
      <c r="F10" s="35">
        <v>0</v>
      </c>
      <c r="G10" s="70">
        <v>0</v>
      </c>
      <c r="H10" s="35">
        <v>3661</v>
      </c>
      <c r="I10" s="70">
        <v>919</v>
      </c>
      <c r="J10" s="35">
        <v>0</v>
      </c>
      <c r="K10" s="72">
        <v>125</v>
      </c>
      <c r="L10" s="35">
        <v>0</v>
      </c>
      <c r="M10" s="70">
        <v>0</v>
      </c>
      <c r="N10" s="73">
        <v>0</v>
      </c>
      <c r="O10" s="70">
        <v>0</v>
      </c>
      <c r="P10" s="70">
        <v>3067</v>
      </c>
      <c r="Q10" s="70">
        <v>988</v>
      </c>
      <c r="R10" s="71">
        <v>5977</v>
      </c>
      <c r="S10" s="70">
        <v>303</v>
      </c>
      <c r="T10" s="70">
        <v>2173</v>
      </c>
      <c r="U10" s="71">
        <v>46410</v>
      </c>
      <c r="V10" s="101">
        <v>0</v>
      </c>
      <c r="W10" s="71">
        <v>0</v>
      </c>
      <c r="X10" s="95">
        <v>0</v>
      </c>
      <c r="Y10" s="71">
        <v>0</v>
      </c>
      <c r="Z10" s="70">
        <v>0</v>
      </c>
      <c r="AA10" s="35">
        <v>0</v>
      </c>
    </row>
    <row r="11" spans="1:27" ht="15.95" customHeight="1">
      <c r="A11" s="151"/>
      <c r="B11" s="42" t="s">
        <v>131</v>
      </c>
      <c r="C11" s="62"/>
      <c r="D11" s="62"/>
      <c r="E11" s="48" t="s">
        <v>42</v>
      </c>
      <c r="F11" s="35">
        <v>302159</v>
      </c>
      <c r="G11" s="70">
        <v>308624</v>
      </c>
      <c r="H11" s="35">
        <v>4810</v>
      </c>
      <c r="I11" s="70">
        <v>2463</v>
      </c>
      <c r="J11" s="35">
        <v>138258</v>
      </c>
      <c r="K11" s="70">
        <v>146136</v>
      </c>
      <c r="L11" s="35">
        <v>57850</v>
      </c>
      <c r="M11" s="70">
        <v>56410</v>
      </c>
      <c r="N11" s="35">
        <v>1443</v>
      </c>
      <c r="O11" s="70">
        <v>1057</v>
      </c>
      <c r="P11" s="70">
        <v>173368</v>
      </c>
      <c r="Q11" s="70">
        <v>169390</v>
      </c>
      <c r="R11" s="71">
        <v>347161</v>
      </c>
      <c r="S11" s="70">
        <v>348951</v>
      </c>
      <c r="T11" s="70">
        <v>32497</v>
      </c>
      <c r="U11" s="71">
        <f>U12+U13</f>
        <v>40219</v>
      </c>
      <c r="V11" s="95">
        <v>6225</v>
      </c>
      <c r="W11" s="71">
        <v>5369</v>
      </c>
      <c r="X11" s="95">
        <v>3095</v>
      </c>
      <c r="Y11" s="71">
        <v>3114</v>
      </c>
      <c r="Z11" s="70">
        <v>0</v>
      </c>
      <c r="AA11" s="35">
        <v>0</v>
      </c>
    </row>
    <row r="12" spans="1:27" ht="15.95" customHeight="1">
      <c r="A12" s="151"/>
      <c r="B12" s="44"/>
      <c r="C12" s="62" t="s">
        <v>132</v>
      </c>
      <c r="D12" s="62"/>
      <c r="E12" s="48" t="s">
        <v>43</v>
      </c>
      <c r="F12" s="35">
        <f>F11-F13</f>
        <v>302159</v>
      </c>
      <c r="G12" s="70">
        <f>+G11-G13</f>
        <v>308624</v>
      </c>
      <c r="H12" s="35">
        <f>H11-H13</f>
        <v>1990</v>
      </c>
      <c r="I12" s="70">
        <f>+I11-I13</f>
        <v>1577</v>
      </c>
      <c r="J12" s="35">
        <v>138258</v>
      </c>
      <c r="K12" s="70">
        <v>146136</v>
      </c>
      <c r="L12" s="35">
        <v>57779</v>
      </c>
      <c r="M12" s="70">
        <v>56393</v>
      </c>
      <c r="N12" s="35">
        <v>1443</v>
      </c>
      <c r="O12" s="70">
        <v>1057</v>
      </c>
      <c r="P12" s="70">
        <f>P11-P13</f>
        <v>170671</v>
      </c>
      <c r="Q12" s="70">
        <f>Q11-Q13</f>
        <v>169219</v>
      </c>
      <c r="R12" s="71">
        <f>R11-R13</f>
        <v>347161</v>
      </c>
      <c r="S12" s="70">
        <v>348951</v>
      </c>
      <c r="T12" s="70">
        <f>T11-T13</f>
        <v>31432</v>
      </c>
      <c r="U12" s="71">
        <v>32630</v>
      </c>
      <c r="V12" s="95">
        <f>V11-V13</f>
        <v>6225</v>
      </c>
      <c r="W12" s="71">
        <v>5345</v>
      </c>
      <c r="X12" s="95">
        <f>X11-X13</f>
        <v>3095</v>
      </c>
      <c r="Y12" s="71">
        <v>3114</v>
      </c>
      <c r="Z12" s="70">
        <f>Z11-Z13</f>
        <v>0</v>
      </c>
      <c r="AA12" s="35">
        <v>0</v>
      </c>
    </row>
    <row r="13" spans="1:27" ht="15.95" customHeight="1">
      <c r="A13" s="151"/>
      <c r="B13" s="43"/>
      <c r="C13" s="62" t="s">
        <v>133</v>
      </c>
      <c r="D13" s="62"/>
      <c r="E13" s="48" t="s">
        <v>134</v>
      </c>
      <c r="F13" s="35">
        <v>0</v>
      </c>
      <c r="G13" s="70">
        <v>0</v>
      </c>
      <c r="H13" s="73">
        <v>2820</v>
      </c>
      <c r="I13" s="72">
        <v>886</v>
      </c>
      <c r="J13" s="35">
        <v>0</v>
      </c>
      <c r="K13" s="72">
        <v>0</v>
      </c>
      <c r="L13" s="73">
        <v>71</v>
      </c>
      <c r="M13" s="70">
        <v>17</v>
      </c>
      <c r="N13" s="73">
        <v>0</v>
      </c>
      <c r="O13" s="70">
        <v>0</v>
      </c>
      <c r="P13" s="70">
        <v>2697</v>
      </c>
      <c r="Q13" s="70">
        <v>171</v>
      </c>
      <c r="R13" s="96">
        <v>0</v>
      </c>
      <c r="S13" s="70">
        <v>0</v>
      </c>
      <c r="T13" s="70">
        <v>1065</v>
      </c>
      <c r="U13" s="71">
        <v>7589</v>
      </c>
      <c r="V13" s="101">
        <v>0</v>
      </c>
      <c r="W13" s="71">
        <v>24</v>
      </c>
      <c r="X13" s="95">
        <v>0</v>
      </c>
      <c r="Y13" s="71">
        <v>0</v>
      </c>
      <c r="Z13" s="70">
        <v>0</v>
      </c>
      <c r="AA13" s="35">
        <v>0</v>
      </c>
    </row>
    <row r="14" spans="1:27" ht="15.95" customHeight="1">
      <c r="A14" s="151"/>
      <c r="B14" s="62" t="s">
        <v>135</v>
      </c>
      <c r="C14" s="62"/>
      <c r="D14" s="62"/>
      <c r="E14" s="48" t="s">
        <v>136</v>
      </c>
      <c r="F14" s="35">
        <f t="shared" ref="F14:T15" si="0">F9-F12</f>
        <v>19834</v>
      </c>
      <c r="G14" s="75">
        <f t="shared" si="0"/>
        <v>29877</v>
      </c>
      <c r="H14" s="35">
        <f t="shared" si="0"/>
        <v>-100</v>
      </c>
      <c r="I14" s="75">
        <f t="shared" si="0"/>
        <v>-33</v>
      </c>
      <c r="J14" s="35">
        <f>J9-J12+1</f>
        <v>-10418</v>
      </c>
      <c r="K14" s="75">
        <f t="shared" si="0"/>
        <v>33895</v>
      </c>
      <c r="L14" s="35">
        <f>L9-L12+1</f>
        <v>-11159</v>
      </c>
      <c r="M14" s="75">
        <f t="shared" si="0"/>
        <v>-1820</v>
      </c>
      <c r="N14" s="35">
        <f t="shared" si="0"/>
        <v>950</v>
      </c>
      <c r="O14" s="75">
        <f t="shared" si="0"/>
        <v>790</v>
      </c>
      <c r="P14" s="75">
        <f>P9-P12</f>
        <v>10218</v>
      </c>
      <c r="Q14" s="75">
        <f>Q9-Q12</f>
        <v>-4209</v>
      </c>
      <c r="R14" s="76">
        <f>R9-R12</f>
        <v>11965</v>
      </c>
      <c r="S14" s="75">
        <f>S9-S12+1</f>
        <v>26802</v>
      </c>
      <c r="T14" s="75">
        <f>T9-T12</f>
        <v>-12122</v>
      </c>
      <c r="U14" s="76">
        <f t="shared" ref="U14:V15" si="1">U9-U12</f>
        <v>-13131</v>
      </c>
      <c r="V14" s="97">
        <f>V9-V12</f>
        <v>9370</v>
      </c>
      <c r="W14" s="76">
        <f t="shared" ref="W14:X15" si="2">W9-W12</f>
        <v>9905</v>
      </c>
      <c r="X14" s="97">
        <f>X9-X12</f>
        <v>1427</v>
      </c>
      <c r="Y14" s="76">
        <f t="shared" ref="Y14:Z15" si="3">Y9-Y12</f>
        <v>1512</v>
      </c>
      <c r="Z14" s="75">
        <f>Z9-Z12</f>
        <v>105</v>
      </c>
      <c r="AA14" s="35">
        <f t="shared" ref="AA14:AA15" si="4">AA9-AA12</f>
        <v>11</v>
      </c>
    </row>
    <row r="15" spans="1:27" ht="15.95" customHeight="1">
      <c r="A15" s="151"/>
      <c r="B15" s="62" t="s">
        <v>137</v>
      </c>
      <c r="C15" s="62"/>
      <c r="D15" s="62"/>
      <c r="E15" s="48" t="s">
        <v>138</v>
      </c>
      <c r="F15" s="35">
        <f t="shared" si="0"/>
        <v>0</v>
      </c>
      <c r="G15" s="75">
        <f t="shared" si="0"/>
        <v>0</v>
      </c>
      <c r="H15" s="35">
        <f t="shared" si="0"/>
        <v>841</v>
      </c>
      <c r="I15" s="75">
        <f t="shared" si="0"/>
        <v>33</v>
      </c>
      <c r="J15" s="35">
        <f t="shared" si="0"/>
        <v>0</v>
      </c>
      <c r="K15" s="75">
        <f t="shared" si="0"/>
        <v>125</v>
      </c>
      <c r="L15" s="35">
        <f t="shared" si="0"/>
        <v>-71</v>
      </c>
      <c r="M15" s="75">
        <f t="shared" si="0"/>
        <v>-17</v>
      </c>
      <c r="N15" s="35">
        <f t="shared" si="0"/>
        <v>0</v>
      </c>
      <c r="O15" s="75">
        <f t="shared" si="0"/>
        <v>0</v>
      </c>
      <c r="P15" s="75">
        <f t="shared" si="0"/>
        <v>370</v>
      </c>
      <c r="Q15" s="75">
        <f t="shared" si="0"/>
        <v>817</v>
      </c>
      <c r="R15" s="75">
        <f t="shared" si="0"/>
        <v>5977</v>
      </c>
      <c r="S15" s="75">
        <f t="shared" si="0"/>
        <v>303</v>
      </c>
      <c r="T15" s="75">
        <f t="shared" si="0"/>
        <v>1108</v>
      </c>
      <c r="U15" s="76">
        <f t="shared" si="1"/>
        <v>38821</v>
      </c>
      <c r="V15" s="97">
        <f t="shared" si="1"/>
        <v>0</v>
      </c>
      <c r="W15" s="76">
        <f t="shared" si="2"/>
        <v>-24</v>
      </c>
      <c r="X15" s="97">
        <f t="shared" si="2"/>
        <v>0</v>
      </c>
      <c r="Y15" s="76">
        <f t="shared" si="3"/>
        <v>0</v>
      </c>
      <c r="Z15" s="75">
        <f t="shared" si="3"/>
        <v>0</v>
      </c>
      <c r="AA15" s="35">
        <f t="shared" si="4"/>
        <v>0</v>
      </c>
    </row>
    <row r="16" spans="1:27" ht="15.95" customHeight="1">
      <c r="A16" s="151"/>
      <c r="B16" s="62" t="s">
        <v>139</v>
      </c>
      <c r="C16" s="62"/>
      <c r="D16" s="62"/>
      <c r="E16" s="48" t="s">
        <v>140</v>
      </c>
      <c r="F16" s="35">
        <f t="shared" ref="F16:R16" si="5">F8-F11</f>
        <v>19834</v>
      </c>
      <c r="G16" s="75">
        <f t="shared" si="5"/>
        <v>29877</v>
      </c>
      <c r="H16" s="35">
        <f t="shared" si="5"/>
        <v>741</v>
      </c>
      <c r="I16" s="75">
        <f t="shared" si="5"/>
        <v>0</v>
      </c>
      <c r="J16" s="35">
        <f t="shared" si="5"/>
        <v>-10418</v>
      </c>
      <c r="K16" s="75">
        <f t="shared" si="5"/>
        <v>34020</v>
      </c>
      <c r="L16" s="35">
        <f t="shared" si="5"/>
        <v>-11231</v>
      </c>
      <c r="M16" s="75">
        <f t="shared" si="5"/>
        <v>-1837</v>
      </c>
      <c r="N16" s="35">
        <f t="shared" si="5"/>
        <v>950</v>
      </c>
      <c r="O16" s="75">
        <f t="shared" si="5"/>
        <v>790</v>
      </c>
      <c r="P16" s="75">
        <f t="shared" si="5"/>
        <v>10588</v>
      </c>
      <c r="Q16" s="75">
        <f t="shared" si="5"/>
        <v>-3392</v>
      </c>
      <c r="R16" s="75">
        <f t="shared" si="5"/>
        <v>17942</v>
      </c>
      <c r="S16" s="75">
        <f>S8-S11</f>
        <v>27104</v>
      </c>
      <c r="T16" s="75">
        <f t="shared" ref="T16:V16" si="6">T8-T11</f>
        <v>-11014</v>
      </c>
      <c r="U16" s="76">
        <f t="shared" si="6"/>
        <v>25690</v>
      </c>
      <c r="V16" s="97">
        <f t="shared" si="6"/>
        <v>9370</v>
      </c>
      <c r="W16" s="76">
        <f>W8-W11</f>
        <v>9881</v>
      </c>
      <c r="X16" s="97">
        <f t="shared" ref="X16:AA16" si="7">X8-X11</f>
        <v>1427</v>
      </c>
      <c r="Y16" s="76">
        <f t="shared" si="7"/>
        <v>1512</v>
      </c>
      <c r="Z16" s="75">
        <f t="shared" si="7"/>
        <v>105</v>
      </c>
      <c r="AA16" s="35">
        <f t="shared" si="7"/>
        <v>11</v>
      </c>
    </row>
    <row r="17" spans="1:27" ht="15.95" customHeight="1">
      <c r="A17" s="151"/>
      <c r="B17" s="62" t="s">
        <v>141</v>
      </c>
      <c r="C17" s="62"/>
      <c r="D17" s="62"/>
      <c r="E17" s="32"/>
      <c r="F17" s="73">
        <v>0</v>
      </c>
      <c r="G17" s="98">
        <v>0</v>
      </c>
      <c r="H17" s="73">
        <v>0</v>
      </c>
      <c r="I17" s="72">
        <v>0</v>
      </c>
      <c r="J17" s="73">
        <v>208292</v>
      </c>
      <c r="K17" s="70">
        <v>193708</v>
      </c>
      <c r="L17" s="73">
        <v>25061</v>
      </c>
      <c r="M17" s="70">
        <v>13213</v>
      </c>
      <c r="N17" s="35">
        <v>0</v>
      </c>
      <c r="O17" s="72">
        <v>0</v>
      </c>
      <c r="P17" s="80">
        <v>0</v>
      </c>
      <c r="Q17" s="70">
        <v>780</v>
      </c>
      <c r="R17" s="83">
        <v>0</v>
      </c>
      <c r="S17" s="83">
        <v>0</v>
      </c>
      <c r="T17" s="70">
        <v>0</v>
      </c>
      <c r="U17" s="71">
        <v>0</v>
      </c>
      <c r="V17" s="95">
        <v>0</v>
      </c>
      <c r="W17" s="77">
        <v>0</v>
      </c>
      <c r="X17" s="95">
        <v>0</v>
      </c>
      <c r="Y17" s="71">
        <v>0</v>
      </c>
      <c r="Z17" s="70">
        <v>0</v>
      </c>
      <c r="AA17" s="73">
        <v>0</v>
      </c>
    </row>
    <row r="18" spans="1:27" ht="15.95" customHeight="1">
      <c r="A18" s="151"/>
      <c r="B18" s="62" t="s">
        <v>142</v>
      </c>
      <c r="C18" s="62"/>
      <c r="D18" s="62"/>
      <c r="E18" s="32"/>
      <c r="F18" s="73">
        <v>0</v>
      </c>
      <c r="G18" s="98">
        <v>0</v>
      </c>
      <c r="H18" s="73">
        <v>0</v>
      </c>
      <c r="I18" s="72">
        <v>0</v>
      </c>
      <c r="J18" s="78">
        <v>0</v>
      </c>
      <c r="K18" s="80">
        <v>0</v>
      </c>
      <c r="L18" s="78">
        <v>0</v>
      </c>
      <c r="M18" s="80">
        <v>0</v>
      </c>
      <c r="N18" s="78">
        <v>0</v>
      </c>
      <c r="O18" s="80">
        <v>0</v>
      </c>
      <c r="P18" s="80">
        <v>0</v>
      </c>
      <c r="Q18" s="80">
        <v>0</v>
      </c>
      <c r="R18" s="80">
        <v>0</v>
      </c>
      <c r="S18" s="83">
        <v>0</v>
      </c>
      <c r="T18" s="80">
        <v>0</v>
      </c>
      <c r="U18" s="82">
        <v>0</v>
      </c>
      <c r="V18" s="99">
        <v>0</v>
      </c>
      <c r="W18" s="82">
        <v>0</v>
      </c>
      <c r="X18" s="99">
        <v>0</v>
      </c>
      <c r="Y18" s="82">
        <v>0</v>
      </c>
      <c r="Z18" s="80">
        <v>0</v>
      </c>
      <c r="AA18" s="78">
        <v>0</v>
      </c>
    </row>
    <row r="19" spans="1:27" ht="15.95" customHeight="1">
      <c r="A19" s="151" t="s">
        <v>143</v>
      </c>
      <c r="B19" s="42" t="s">
        <v>144</v>
      </c>
      <c r="C19" s="62"/>
      <c r="D19" s="62"/>
      <c r="E19" s="48"/>
      <c r="F19" s="35">
        <v>43660</v>
      </c>
      <c r="G19" s="75">
        <v>38923</v>
      </c>
      <c r="H19" s="35">
        <v>138</v>
      </c>
      <c r="I19" s="70">
        <v>359</v>
      </c>
      <c r="J19" s="35">
        <v>56539</v>
      </c>
      <c r="K19" s="70">
        <v>18464</v>
      </c>
      <c r="L19" s="35">
        <v>7553</v>
      </c>
      <c r="M19" s="70">
        <v>11436</v>
      </c>
      <c r="N19" s="35">
        <v>0</v>
      </c>
      <c r="O19" s="70">
        <v>0</v>
      </c>
      <c r="P19" s="70">
        <v>13730</v>
      </c>
      <c r="Q19" s="70">
        <v>711</v>
      </c>
      <c r="R19" s="70">
        <v>172253</v>
      </c>
      <c r="S19" s="70">
        <v>179665</v>
      </c>
      <c r="T19" s="70">
        <v>530</v>
      </c>
      <c r="U19" s="71">
        <v>1297</v>
      </c>
      <c r="V19" s="95">
        <v>166</v>
      </c>
      <c r="W19" s="71">
        <v>166</v>
      </c>
      <c r="X19" s="95">
        <v>1</v>
      </c>
      <c r="Y19" s="71">
        <v>0</v>
      </c>
      <c r="Z19" s="70">
        <v>2343</v>
      </c>
      <c r="AA19" s="35">
        <v>7386</v>
      </c>
    </row>
    <row r="20" spans="1:27" ht="15.95" customHeight="1">
      <c r="A20" s="151"/>
      <c r="B20" s="43"/>
      <c r="C20" s="62" t="s">
        <v>145</v>
      </c>
      <c r="D20" s="62"/>
      <c r="E20" s="48"/>
      <c r="F20" s="35">
        <v>19159</v>
      </c>
      <c r="G20" s="75">
        <v>14957</v>
      </c>
      <c r="H20" s="35">
        <v>0</v>
      </c>
      <c r="I20" s="70">
        <v>0</v>
      </c>
      <c r="J20" s="35">
        <v>33904</v>
      </c>
      <c r="K20" s="70">
        <v>5000</v>
      </c>
      <c r="L20" s="35">
        <v>7266</v>
      </c>
      <c r="M20" s="70">
        <v>10770</v>
      </c>
      <c r="N20" s="35">
        <v>0</v>
      </c>
      <c r="O20" s="70">
        <v>0</v>
      </c>
      <c r="P20" s="70">
        <v>12382</v>
      </c>
      <c r="Q20" s="70">
        <v>684</v>
      </c>
      <c r="R20" s="70">
        <v>67031</v>
      </c>
      <c r="S20" s="70">
        <v>73601</v>
      </c>
      <c r="T20" s="70">
        <v>529</v>
      </c>
      <c r="U20" s="71">
        <v>1210</v>
      </c>
      <c r="V20" s="100">
        <v>0</v>
      </c>
      <c r="W20" s="71">
        <v>0</v>
      </c>
      <c r="X20" s="95">
        <v>0</v>
      </c>
      <c r="Y20" s="71">
        <v>0</v>
      </c>
      <c r="Z20" s="70">
        <v>0</v>
      </c>
      <c r="AA20" s="35">
        <v>0</v>
      </c>
    </row>
    <row r="21" spans="1:27" ht="15.95" customHeight="1">
      <c r="A21" s="151"/>
      <c r="B21" s="61" t="s">
        <v>146</v>
      </c>
      <c r="C21" s="62"/>
      <c r="D21" s="62"/>
      <c r="E21" s="48" t="s">
        <v>147</v>
      </c>
      <c r="F21" s="35">
        <v>43660</v>
      </c>
      <c r="G21" s="75">
        <v>38923</v>
      </c>
      <c r="H21" s="35">
        <v>138</v>
      </c>
      <c r="I21" s="70">
        <v>359</v>
      </c>
      <c r="J21" s="35">
        <v>56539</v>
      </c>
      <c r="K21" s="70">
        <v>18464</v>
      </c>
      <c r="L21" s="35">
        <v>7553</v>
      </c>
      <c r="M21" s="70">
        <v>11436</v>
      </c>
      <c r="N21" s="35">
        <v>0</v>
      </c>
      <c r="O21" s="70">
        <v>0</v>
      </c>
      <c r="P21" s="70">
        <v>13730</v>
      </c>
      <c r="Q21" s="70">
        <v>711</v>
      </c>
      <c r="R21" s="70">
        <v>172253</v>
      </c>
      <c r="S21" s="70">
        <v>179665</v>
      </c>
      <c r="T21" s="70">
        <v>530</v>
      </c>
      <c r="U21" s="71">
        <v>1297</v>
      </c>
      <c r="V21" s="95">
        <v>166</v>
      </c>
      <c r="W21" s="71">
        <v>166</v>
      </c>
      <c r="X21" s="95">
        <v>1</v>
      </c>
      <c r="Y21" s="71">
        <v>0</v>
      </c>
      <c r="Z21" s="70">
        <v>2343</v>
      </c>
      <c r="AA21" s="35">
        <v>7386</v>
      </c>
    </row>
    <row r="22" spans="1:27" ht="15.95" customHeight="1">
      <c r="A22" s="151"/>
      <c r="B22" s="42" t="s">
        <v>148</v>
      </c>
      <c r="C22" s="62"/>
      <c r="D22" s="62"/>
      <c r="E22" s="48" t="s">
        <v>149</v>
      </c>
      <c r="F22" s="35">
        <v>131882</v>
      </c>
      <c r="G22" s="75">
        <v>128124</v>
      </c>
      <c r="H22" s="35">
        <v>132</v>
      </c>
      <c r="I22" s="70">
        <v>698</v>
      </c>
      <c r="J22" s="35">
        <v>111017</v>
      </c>
      <c r="K22" s="70">
        <v>106837</v>
      </c>
      <c r="L22" s="35">
        <v>11840</v>
      </c>
      <c r="M22" s="70">
        <v>19195</v>
      </c>
      <c r="N22" s="35">
        <v>457</v>
      </c>
      <c r="O22" s="70">
        <v>217</v>
      </c>
      <c r="P22" s="70">
        <v>30758</v>
      </c>
      <c r="Q22" s="70">
        <v>29290</v>
      </c>
      <c r="R22" s="70">
        <v>358168</v>
      </c>
      <c r="S22" s="70">
        <v>353662</v>
      </c>
      <c r="T22" s="70">
        <v>63378</v>
      </c>
      <c r="U22" s="71">
        <v>2593</v>
      </c>
      <c r="V22" s="95">
        <v>96309</v>
      </c>
      <c r="W22" s="71">
        <v>10679</v>
      </c>
      <c r="X22" s="95">
        <v>3715</v>
      </c>
      <c r="Y22" s="71">
        <v>1890</v>
      </c>
      <c r="Z22" s="70">
        <v>22</v>
      </c>
      <c r="AA22" s="35">
        <v>7223</v>
      </c>
    </row>
    <row r="23" spans="1:27" ht="15.95" customHeight="1">
      <c r="A23" s="151"/>
      <c r="B23" s="43" t="s">
        <v>150</v>
      </c>
      <c r="C23" s="62" t="s">
        <v>151</v>
      </c>
      <c r="D23" s="62"/>
      <c r="E23" s="48"/>
      <c r="F23" s="35">
        <v>20524</v>
      </c>
      <c r="G23" s="75">
        <v>19019</v>
      </c>
      <c r="H23" s="35">
        <v>0</v>
      </c>
      <c r="I23" s="70">
        <v>0</v>
      </c>
      <c r="J23" s="35">
        <v>57521</v>
      </c>
      <c r="K23" s="70">
        <v>37264</v>
      </c>
      <c r="L23" s="35">
        <v>4700</v>
      </c>
      <c r="M23" s="70">
        <v>6300</v>
      </c>
      <c r="N23" s="35">
        <v>0</v>
      </c>
      <c r="O23" s="70">
        <v>0</v>
      </c>
      <c r="P23" s="70">
        <v>19354</v>
      </c>
      <c r="Q23" s="70">
        <v>18381</v>
      </c>
      <c r="R23" s="70">
        <v>131086</v>
      </c>
      <c r="S23" s="70">
        <v>131018</v>
      </c>
      <c r="T23" s="70">
        <v>60000</v>
      </c>
      <c r="U23" s="71">
        <v>0</v>
      </c>
      <c r="V23" s="95">
        <v>89780</v>
      </c>
      <c r="W23" s="71">
        <v>0</v>
      </c>
      <c r="X23" s="95">
        <v>34</v>
      </c>
      <c r="Y23" s="71">
        <v>33</v>
      </c>
      <c r="Z23" s="70">
        <v>0</v>
      </c>
      <c r="AA23" s="35">
        <v>0</v>
      </c>
    </row>
    <row r="24" spans="1:27" ht="15.95" customHeight="1">
      <c r="A24" s="151"/>
      <c r="B24" s="62" t="s">
        <v>152</v>
      </c>
      <c r="C24" s="62"/>
      <c r="D24" s="62"/>
      <c r="E24" s="48" t="s">
        <v>153</v>
      </c>
      <c r="F24" s="35">
        <f t="shared" ref="F24:O24" si="8">F21-F22</f>
        <v>-88222</v>
      </c>
      <c r="G24" s="75">
        <f t="shared" si="8"/>
        <v>-89201</v>
      </c>
      <c r="H24" s="35">
        <f t="shared" si="8"/>
        <v>6</v>
      </c>
      <c r="I24" s="75">
        <f t="shared" si="8"/>
        <v>-339</v>
      </c>
      <c r="J24" s="35">
        <f t="shared" si="8"/>
        <v>-54478</v>
      </c>
      <c r="K24" s="75">
        <f t="shared" si="8"/>
        <v>-88373</v>
      </c>
      <c r="L24" s="35">
        <f>L21-L22+1</f>
        <v>-4286</v>
      </c>
      <c r="M24" s="75">
        <f t="shared" si="8"/>
        <v>-7759</v>
      </c>
      <c r="N24" s="35">
        <f t="shared" si="8"/>
        <v>-457</v>
      </c>
      <c r="O24" s="75">
        <f t="shared" si="8"/>
        <v>-217</v>
      </c>
      <c r="P24" s="75">
        <f>P21-P22</f>
        <v>-17028</v>
      </c>
      <c r="Q24" s="75">
        <f>Q21-Q22</f>
        <v>-28579</v>
      </c>
      <c r="R24" s="75">
        <f>R21-R22</f>
        <v>-185915</v>
      </c>
      <c r="S24" s="75">
        <f>S21-S22+1</f>
        <v>-173996</v>
      </c>
      <c r="T24" s="75">
        <f>T21-T22</f>
        <v>-62848</v>
      </c>
      <c r="U24" s="76">
        <f t="shared" ref="U24" si="9">U21-U22</f>
        <v>-1296</v>
      </c>
      <c r="V24" s="97">
        <f>V21-V22</f>
        <v>-96143</v>
      </c>
      <c r="W24" s="76">
        <f t="shared" ref="W24" si="10">W21-W22</f>
        <v>-10513</v>
      </c>
      <c r="X24" s="97">
        <f>X21-X22</f>
        <v>-3714</v>
      </c>
      <c r="Y24" s="76">
        <f>Y21-Y22</f>
        <v>-1890</v>
      </c>
      <c r="Z24" s="75">
        <f>Z21-Z22</f>
        <v>2321</v>
      </c>
      <c r="AA24" s="35">
        <f t="shared" ref="AA24" si="11">AA21-AA22</f>
        <v>163</v>
      </c>
    </row>
    <row r="25" spans="1:27" ht="15.95" customHeight="1">
      <c r="A25" s="151"/>
      <c r="B25" s="42" t="s">
        <v>154</v>
      </c>
      <c r="C25" s="42"/>
      <c r="D25" s="42"/>
      <c r="E25" s="152" t="s">
        <v>155</v>
      </c>
      <c r="F25" s="150">
        <v>88222</v>
      </c>
      <c r="G25" s="169">
        <v>89201</v>
      </c>
      <c r="H25" s="150">
        <v>6</v>
      </c>
      <c r="I25" s="161">
        <v>339</v>
      </c>
      <c r="J25" s="150">
        <v>54478</v>
      </c>
      <c r="K25" s="161">
        <v>88373</v>
      </c>
      <c r="L25" s="150">
        <v>4286</v>
      </c>
      <c r="M25" s="161">
        <v>7759</v>
      </c>
      <c r="N25" s="150">
        <v>457</v>
      </c>
      <c r="O25" s="161">
        <v>217</v>
      </c>
      <c r="P25" s="161">
        <v>17028</v>
      </c>
      <c r="Q25" s="161">
        <v>28579</v>
      </c>
      <c r="R25" s="161">
        <v>185915</v>
      </c>
      <c r="S25" s="161">
        <f>-S24</f>
        <v>173996</v>
      </c>
      <c r="T25" s="161">
        <v>62848</v>
      </c>
      <c r="U25" s="156">
        <v>1296</v>
      </c>
      <c r="V25" s="171">
        <v>96143</v>
      </c>
      <c r="W25" s="156">
        <v>11389</v>
      </c>
      <c r="X25" s="171">
        <v>3714</v>
      </c>
      <c r="Y25" s="156">
        <v>2896</v>
      </c>
      <c r="Z25" s="161">
        <v>61</v>
      </c>
      <c r="AA25" s="150">
        <v>256</v>
      </c>
    </row>
    <row r="26" spans="1:27" ht="15.95" customHeight="1">
      <c r="A26" s="151"/>
      <c r="B26" s="61" t="s">
        <v>156</v>
      </c>
      <c r="C26" s="61"/>
      <c r="D26" s="61"/>
      <c r="E26" s="153"/>
      <c r="F26" s="160"/>
      <c r="G26" s="170"/>
      <c r="H26" s="160"/>
      <c r="I26" s="162"/>
      <c r="J26" s="160"/>
      <c r="K26" s="162"/>
      <c r="L26" s="160"/>
      <c r="M26" s="162"/>
      <c r="N26" s="160"/>
      <c r="O26" s="162"/>
      <c r="P26" s="162"/>
      <c r="Q26" s="162"/>
      <c r="R26" s="162"/>
      <c r="S26" s="162"/>
      <c r="T26" s="162"/>
      <c r="U26" s="157"/>
      <c r="V26" s="172"/>
      <c r="W26" s="157"/>
      <c r="X26" s="172"/>
      <c r="Y26" s="157"/>
      <c r="Z26" s="162"/>
      <c r="AA26" s="160"/>
    </row>
    <row r="27" spans="1:27" ht="15.95" customHeight="1">
      <c r="A27" s="151"/>
      <c r="B27" s="62" t="s">
        <v>157</v>
      </c>
      <c r="C27" s="62"/>
      <c r="D27" s="62"/>
      <c r="E27" s="48" t="s">
        <v>158</v>
      </c>
      <c r="F27" s="35">
        <f t="shared" ref="F27:O27" si="12">F24+F25</f>
        <v>0</v>
      </c>
      <c r="G27" s="75">
        <f t="shared" si="12"/>
        <v>0</v>
      </c>
      <c r="H27" s="35">
        <f t="shared" si="12"/>
        <v>12</v>
      </c>
      <c r="I27" s="75">
        <f t="shared" si="12"/>
        <v>0</v>
      </c>
      <c r="J27" s="35">
        <f t="shared" si="12"/>
        <v>0</v>
      </c>
      <c r="K27" s="75">
        <f t="shared" si="12"/>
        <v>0</v>
      </c>
      <c r="L27" s="35">
        <f t="shared" si="12"/>
        <v>0</v>
      </c>
      <c r="M27" s="75">
        <f t="shared" si="12"/>
        <v>0</v>
      </c>
      <c r="N27" s="35">
        <f t="shared" si="12"/>
        <v>0</v>
      </c>
      <c r="O27" s="75">
        <f t="shared" si="12"/>
        <v>0</v>
      </c>
      <c r="P27" s="75">
        <f>P24+P25</f>
        <v>0</v>
      </c>
      <c r="Q27" s="75">
        <f>Q24+Q25</f>
        <v>0</v>
      </c>
      <c r="R27" s="75">
        <f>R24+R25</f>
        <v>0</v>
      </c>
      <c r="S27" s="75">
        <f t="shared" ref="S27" si="13">S24+S25</f>
        <v>0</v>
      </c>
      <c r="T27" s="75">
        <f>T24+T25</f>
        <v>0</v>
      </c>
      <c r="U27" s="76">
        <f t="shared" ref="U27" si="14">U24+U25</f>
        <v>0</v>
      </c>
      <c r="V27" s="97">
        <f>V24+V25</f>
        <v>0</v>
      </c>
      <c r="W27" s="76">
        <f t="shared" ref="W27" si="15">W24+W25</f>
        <v>876</v>
      </c>
      <c r="X27" s="97">
        <f>X24+X25</f>
        <v>0</v>
      </c>
      <c r="Y27" s="76">
        <f>Y24+Y25</f>
        <v>1006</v>
      </c>
      <c r="Z27" s="75">
        <f>Z24+Z25</f>
        <v>2382</v>
      </c>
      <c r="AA27" s="35">
        <f t="shared" ref="AA27" si="16">AA24+AA25</f>
        <v>419</v>
      </c>
    </row>
    <row r="28" spans="1:27" ht="15.95" customHeight="1">
      <c r="A28" s="8"/>
      <c r="F28" s="84"/>
      <c r="G28" s="84"/>
      <c r="H28" s="84"/>
      <c r="I28" s="84"/>
      <c r="J28" s="84"/>
      <c r="K28" s="84"/>
      <c r="L28" s="85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7" ht="15.95" customHeight="1">
      <c r="A29" s="68"/>
      <c r="F29" s="84"/>
      <c r="G29" s="84"/>
      <c r="H29" s="84"/>
      <c r="I29" s="84"/>
      <c r="J29" s="86"/>
      <c r="K29" s="86"/>
      <c r="L29" s="85"/>
      <c r="M29" s="84"/>
      <c r="N29" s="84"/>
      <c r="O29" s="86" t="s">
        <v>159</v>
      </c>
      <c r="P29" s="84"/>
      <c r="Q29" s="84"/>
      <c r="R29" s="84"/>
      <c r="S29" s="84"/>
      <c r="T29" s="84"/>
      <c r="U29" s="84"/>
      <c r="V29" s="84"/>
      <c r="W29" s="84"/>
      <c r="X29" s="84"/>
      <c r="Y29" s="86"/>
    </row>
    <row r="30" spans="1:27" ht="15.95" customHeight="1">
      <c r="A30" s="165" t="s">
        <v>160</v>
      </c>
      <c r="B30" s="165"/>
      <c r="C30" s="165"/>
      <c r="D30" s="165"/>
      <c r="E30" s="165"/>
      <c r="F30" s="146" t="s">
        <v>197</v>
      </c>
      <c r="G30" s="147"/>
      <c r="H30" s="167"/>
      <c r="I30" s="167"/>
      <c r="J30" s="167"/>
      <c r="K30" s="167"/>
      <c r="L30" s="167"/>
      <c r="M30" s="167"/>
      <c r="N30" s="167"/>
      <c r="O30" s="167"/>
      <c r="P30" s="87"/>
      <c r="Q30" s="85"/>
      <c r="R30" s="87"/>
      <c r="S30" s="85"/>
      <c r="T30" s="87"/>
      <c r="U30" s="85"/>
      <c r="V30" s="87"/>
      <c r="W30" s="85"/>
      <c r="X30" s="87"/>
      <c r="Y30" s="85"/>
    </row>
    <row r="31" spans="1:27" ht="15.95" customHeight="1">
      <c r="A31" s="165"/>
      <c r="B31" s="165"/>
      <c r="C31" s="165"/>
      <c r="D31" s="165"/>
      <c r="E31" s="165"/>
      <c r="F31" s="93" t="s">
        <v>98</v>
      </c>
      <c r="G31" s="94" t="s">
        <v>196</v>
      </c>
      <c r="H31" s="93" t="s">
        <v>98</v>
      </c>
      <c r="I31" s="94" t="s">
        <v>196</v>
      </c>
      <c r="J31" s="93" t="s">
        <v>98</v>
      </c>
      <c r="K31" s="94" t="s">
        <v>196</v>
      </c>
      <c r="L31" s="93" t="s">
        <v>98</v>
      </c>
      <c r="M31" s="94" t="s">
        <v>196</v>
      </c>
      <c r="N31" s="93" t="s">
        <v>98</v>
      </c>
      <c r="O31" s="94" t="s">
        <v>196</v>
      </c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1:27" ht="15.95" customHeight="1">
      <c r="A32" s="151" t="s">
        <v>162</v>
      </c>
      <c r="B32" s="42" t="s">
        <v>127</v>
      </c>
      <c r="C32" s="62"/>
      <c r="D32" s="62"/>
      <c r="E32" s="48" t="s">
        <v>128</v>
      </c>
      <c r="F32" s="35">
        <v>4846</v>
      </c>
      <c r="G32" s="89">
        <v>4881</v>
      </c>
      <c r="H32" s="35"/>
      <c r="I32" s="35"/>
      <c r="J32" s="35"/>
      <c r="K32" s="35"/>
      <c r="L32" s="35"/>
      <c r="M32" s="35"/>
      <c r="N32" s="35"/>
      <c r="O32" s="35"/>
      <c r="P32" s="90"/>
      <c r="Q32" s="90"/>
      <c r="R32" s="90"/>
      <c r="S32" s="90"/>
      <c r="T32" s="91"/>
      <c r="U32" s="91"/>
      <c r="V32" s="90"/>
      <c r="W32" s="90"/>
      <c r="X32" s="91"/>
      <c r="Y32" s="91"/>
    </row>
    <row r="33" spans="1:25" ht="15.95" customHeight="1">
      <c r="A33" s="163"/>
      <c r="B33" s="44"/>
      <c r="C33" s="42" t="s">
        <v>163</v>
      </c>
      <c r="D33" s="62"/>
      <c r="E33" s="48"/>
      <c r="F33" s="35">
        <v>1390</v>
      </c>
      <c r="G33" s="89">
        <v>1328</v>
      </c>
      <c r="H33" s="35"/>
      <c r="I33" s="35"/>
      <c r="J33" s="35"/>
      <c r="K33" s="35"/>
      <c r="L33" s="35"/>
      <c r="M33" s="35"/>
      <c r="N33" s="35"/>
      <c r="O33" s="35"/>
      <c r="P33" s="90"/>
      <c r="Q33" s="90"/>
      <c r="R33" s="90"/>
      <c r="S33" s="90"/>
      <c r="T33" s="91"/>
      <c r="U33" s="91"/>
      <c r="V33" s="90"/>
      <c r="W33" s="90"/>
      <c r="X33" s="91"/>
      <c r="Y33" s="91"/>
    </row>
    <row r="34" spans="1:25" ht="15.95" customHeight="1">
      <c r="A34" s="163"/>
      <c r="B34" s="44"/>
      <c r="C34" s="43"/>
      <c r="D34" s="62" t="s">
        <v>164</v>
      </c>
      <c r="E34" s="48"/>
      <c r="F34" s="35">
        <v>1390</v>
      </c>
      <c r="G34" s="89">
        <v>1328</v>
      </c>
      <c r="H34" s="35"/>
      <c r="I34" s="35"/>
      <c r="J34" s="35"/>
      <c r="K34" s="35"/>
      <c r="L34" s="35"/>
      <c r="M34" s="35"/>
      <c r="N34" s="35"/>
      <c r="O34" s="35"/>
      <c r="P34" s="90"/>
      <c r="Q34" s="90"/>
      <c r="R34" s="90"/>
      <c r="S34" s="90"/>
      <c r="T34" s="91"/>
      <c r="U34" s="91"/>
      <c r="V34" s="90"/>
      <c r="W34" s="90"/>
      <c r="X34" s="91"/>
      <c r="Y34" s="91"/>
    </row>
    <row r="35" spans="1:25" ht="15.95" customHeight="1">
      <c r="A35" s="163"/>
      <c r="B35" s="43"/>
      <c r="C35" s="61" t="s">
        <v>165</v>
      </c>
      <c r="D35" s="62"/>
      <c r="E35" s="48"/>
      <c r="F35" s="35">
        <v>3456</v>
      </c>
      <c r="G35" s="89">
        <v>3553</v>
      </c>
      <c r="H35" s="35"/>
      <c r="I35" s="35"/>
      <c r="J35" s="78"/>
      <c r="K35" s="78"/>
      <c r="L35" s="35"/>
      <c r="M35" s="35"/>
      <c r="N35" s="35"/>
      <c r="O35" s="35"/>
      <c r="P35" s="90"/>
      <c r="Q35" s="90"/>
      <c r="R35" s="90"/>
      <c r="S35" s="90"/>
      <c r="T35" s="91"/>
      <c r="U35" s="91"/>
      <c r="V35" s="90"/>
      <c r="W35" s="90"/>
      <c r="X35" s="91"/>
      <c r="Y35" s="91"/>
    </row>
    <row r="36" spans="1:25" ht="15.95" customHeight="1">
      <c r="A36" s="163"/>
      <c r="B36" s="42" t="s">
        <v>131</v>
      </c>
      <c r="C36" s="62"/>
      <c r="D36" s="62"/>
      <c r="E36" s="48" t="s">
        <v>40</v>
      </c>
      <c r="F36" s="35">
        <v>4846</v>
      </c>
      <c r="G36" s="89">
        <v>4881</v>
      </c>
      <c r="H36" s="35"/>
      <c r="I36" s="35"/>
      <c r="J36" s="35"/>
      <c r="K36" s="35"/>
      <c r="L36" s="35"/>
      <c r="M36" s="35"/>
      <c r="N36" s="35"/>
      <c r="O36" s="35"/>
      <c r="P36" s="90"/>
      <c r="Q36" s="90"/>
      <c r="R36" s="90"/>
      <c r="S36" s="90"/>
      <c r="T36" s="90"/>
      <c r="U36" s="90"/>
      <c r="V36" s="90"/>
      <c r="W36" s="90"/>
      <c r="X36" s="91"/>
      <c r="Y36" s="91"/>
    </row>
    <row r="37" spans="1:25" ht="15.95" customHeight="1">
      <c r="A37" s="163"/>
      <c r="B37" s="44"/>
      <c r="C37" s="62" t="s">
        <v>166</v>
      </c>
      <c r="D37" s="62"/>
      <c r="E37" s="48"/>
      <c r="F37" s="35">
        <v>4842</v>
      </c>
      <c r="G37" s="89">
        <v>4874</v>
      </c>
      <c r="H37" s="35"/>
      <c r="I37" s="35"/>
      <c r="J37" s="35"/>
      <c r="K37" s="35"/>
      <c r="L37" s="35"/>
      <c r="M37" s="35"/>
      <c r="N37" s="35"/>
      <c r="O37" s="35"/>
      <c r="P37" s="90"/>
      <c r="Q37" s="90"/>
      <c r="R37" s="90"/>
      <c r="S37" s="90"/>
      <c r="T37" s="90"/>
      <c r="U37" s="90"/>
      <c r="V37" s="90"/>
      <c r="W37" s="90"/>
      <c r="X37" s="91"/>
      <c r="Y37" s="91"/>
    </row>
    <row r="38" spans="1:25" ht="15.95" customHeight="1">
      <c r="A38" s="163"/>
      <c r="B38" s="43"/>
      <c r="C38" s="62" t="s">
        <v>167</v>
      </c>
      <c r="D38" s="62"/>
      <c r="E38" s="48"/>
      <c r="F38" s="35">
        <v>4</v>
      </c>
      <c r="G38" s="89">
        <v>7</v>
      </c>
      <c r="H38" s="35"/>
      <c r="I38" s="35"/>
      <c r="J38" s="35"/>
      <c r="K38" s="78"/>
      <c r="L38" s="35"/>
      <c r="M38" s="35"/>
      <c r="N38" s="35"/>
      <c r="O38" s="35"/>
      <c r="P38" s="90"/>
      <c r="Q38" s="90"/>
      <c r="R38" s="91"/>
      <c r="S38" s="91"/>
      <c r="T38" s="90"/>
      <c r="U38" s="90"/>
      <c r="V38" s="90"/>
      <c r="W38" s="90"/>
      <c r="X38" s="91"/>
      <c r="Y38" s="91"/>
    </row>
    <row r="39" spans="1:25" ht="15.95" customHeight="1">
      <c r="A39" s="163"/>
      <c r="B39" s="28" t="s">
        <v>168</v>
      </c>
      <c r="C39" s="28"/>
      <c r="D39" s="28"/>
      <c r="E39" s="48" t="s">
        <v>169</v>
      </c>
      <c r="F39" s="35">
        <v>0</v>
      </c>
      <c r="G39" s="89">
        <f t="shared" ref="G39:O39" si="17">G32-G36</f>
        <v>0</v>
      </c>
      <c r="H39" s="35">
        <f t="shared" si="17"/>
        <v>0</v>
      </c>
      <c r="I39" s="35">
        <f t="shared" si="17"/>
        <v>0</v>
      </c>
      <c r="J39" s="35">
        <f t="shared" si="17"/>
        <v>0</v>
      </c>
      <c r="K39" s="35">
        <f t="shared" si="17"/>
        <v>0</v>
      </c>
      <c r="L39" s="35">
        <f t="shared" si="17"/>
        <v>0</v>
      </c>
      <c r="M39" s="35">
        <f t="shared" si="17"/>
        <v>0</v>
      </c>
      <c r="N39" s="35">
        <f t="shared" si="17"/>
        <v>0</v>
      </c>
      <c r="O39" s="35">
        <f t="shared" si="17"/>
        <v>0</v>
      </c>
      <c r="P39" s="90"/>
      <c r="Q39" s="90"/>
      <c r="R39" s="90"/>
      <c r="S39" s="90"/>
      <c r="T39" s="90"/>
      <c r="U39" s="90"/>
      <c r="V39" s="90"/>
      <c r="W39" s="90"/>
      <c r="X39" s="91"/>
      <c r="Y39" s="91"/>
    </row>
    <row r="40" spans="1:25" ht="15.95" customHeight="1">
      <c r="A40" s="151" t="s">
        <v>170</v>
      </c>
      <c r="B40" s="42" t="s">
        <v>171</v>
      </c>
      <c r="C40" s="62"/>
      <c r="D40" s="62"/>
      <c r="E40" s="48" t="s">
        <v>42</v>
      </c>
      <c r="F40" s="35">
        <v>725</v>
      </c>
      <c r="G40" s="89">
        <v>389</v>
      </c>
      <c r="H40" s="35"/>
      <c r="I40" s="35"/>
      <c r="J40" s="35"/>
      <c r="K40" s="35"/>
      <c r="L40" s="35"/>
      <c r="M40" s="35"/>
      <c r="N40" s="35"/>
      <c r="O40" s="35"/>
      <c r="P40" s="90"/>
      <c r="Q40" s="90"/>
      <c r="R40" s="90"/>
      <c r="S40" s="90"/>
      <c r="T40" s="91"/>
      <c r="U40" s="91"/>
      <c r="V40" s="91"/>
      <c r="W40" s="91"/>
      <c r="X40" s="90"/>
      <c r="Y40" s="90"/>
    </row>
    <row r="41" spans="1:25" ht="15.95" customHeight="1">
      <c r="A41" s="164"/>
      <c r="B41" s="43"/>
      <c r="C41" s="62" t="s">
        <v>172</v>
      </c>
      <c r="D41" s="62"/>
      <c r="E41" s="48"/>
      <c r="F41" s="78">
        <v>563</v>
      </c>
      <c r="G41" s="92">
        <v>148</v>
      </c>
      <c r="H41" s="78"/>
      <c r="I41" s="78"/>
      <c r="J41" s="35"/>
      <c r="K41" s="35"/>
      <c r="L41" s="35"/>
      <c r="M41" s="35"/>
      <c r="N41" s="35"/>
      <c r="O41" s="35"/>
      <c r="P41" s="91"/>
      <c r="Q41" s="91"/>
      <c r="R41" s="91"/>
      <c r="S41" s="91"/>
      <c r="T41" s="91"/>
      <c r="U41" s="91"/>
      <c r="V41" s="91"/>
      <c r="W41" s="91"/>
      <c r="X41" s="90"/>
      <c r="Y41" s="90"/>
    </row>
    <row r="42" spans="1:25" ht="15.95" customHeight="1">
      <c r="A42" s="164"/>
      <c r="B42" s="42" t="s">
        <v>148</v>
      </c>
      <c r="C42" s="62"/>
      <c r="D42" s="62"/>
      <c r="E42" s="48" t="s">
        <v>43</v>
      </c>
      <c r="F42" s="35">
        <v>725</v>
      </c>
      <c r="G42" s="89">
        <v>389</v>
      </c>
      <c r="H42" s="35"/>
      <c r="I42" s="35"/>
      <c r="J42" s="35"/>
      <c r="K42" s="35"/>
      <c r="L42" s="35"/>
      <c r="M42" s="35"/>
      <c r="N42" s="35"/>
      <c r="O42" s="35"/>
      <c r="P42" s="90"/>
      <c r="Q42" s="90"/>
      <c r="R42" s="90"/>
      <c r="S42" s="90"/>
      <c r="T42" s="91"/>
      <c r="U42" s="91"/>
      <c r="V42" s="90"/>
      <c r="W42" s="90"/>
      <c r="X42" s="90"/>
      <c r="Y42" s="90"/>
    </row>
    <row r="43" spans="1:25" ht="15.95" customHeight="1">
      <c r="A43" s="164"/>
      <c r="B43" s="43"/>
      <c r="C43" s="62" t="s">
        <v>173</v>
      </c>
      <c r="D43" s="62"/>
      <c r="E43" s="48"/>
      <c r="F43" s="35">
        <v>134</v>
      </c>
      <c r="G43" s="89">
        <v>227</v>
      </c>
      <c r="H43" s="35"/>
      <c r="I43" s="35"/>
      <c r="J43" s="78"/>
      <c r="K43" s="78"/>
      <c r="L43" s="35"/>
      <c r="M43" s="35"/>
      <c r="N43" s="35"/>
      <c r="O43" s="35"/>
      <c r="P43" s="90"/>
      <c r="Q43" s="90"/>
      <c r="R43" s="91"/>
      <c r="S43" s="90"/>
      <c r="T43" s="91"/>
      <c r="U43" s="91"/>
      <c r="V43" s="90"/>
      <c r="W43" s="90"/>
      <c r="X43" s="91"/>
      <c r="Y43" s="91"/>
    </row>
    <row r="44" spans="1:25" ht="15.95" customHeight="1">
      <c r="A44" s="164"/>
      <c r="B44" s="62" t="s">
        <v>168</v>
      </c>
      <c r="C44" s="62"/>
      <c r="D44" s="62"/>
      <c r="E44" s="48" t="s">
        <v>174</v>
      </c>
      <c r="F44" s="78">
        <v>0</v>
      </c>
      <c r="G44" s="92">
        <f t="shared" ref="G44:O44" si="18">G40-G42</f>
        <v>0</v>
      </c>
      <c r="H44" s="78">
        <f t="shared" si="18"/>
        <v>0</v>
      </c>
      <c r="I44" s="78">
        <f t="shared" si="18"/>
        <v>0</v>
      </c>
      <c r="J44" s="78">
        <f t="shared" si="18"/>
        <v>0</v>
      </c>
      <c r="K44" s="78">
        <f t="shared" si="18"/>
        <v>0</v>
      </c>
      <c r="L44" s="78">
        <f t="shared" si="18"/>
        <v>0</v>
      </c>
      <c r="M44" s="78">
        <f t="shared" si="18"/>
        <v>0</v>
      </c>
      <c r="N44" s="78">
        <f t="shared" si="18"/>
        <v>0</v>
      </c>
      <c r="O44" s="78">
        <f t="shared" si="18"/>
        <v>0</v>
      </c>
      <c r="P44" s="91"/>
      <c r="Q44" s="91"/>
      <c r="R44" s="90"/>
      <c r="S44" s="90"/>
      <c r="T44" s="91"/>
      <c r="U44" s="91"/>
      <c r="V44" s="90"/>
      <c r="W44" s="90"/>
      <c r="X44" s="90"/>
      <c r="Y44" s="90"/>
    </row>
    <row r="45" spans="1:25" ht="15.95" customHeight="1">
      <c r="A45" s="151" t="s">
        <v>175</v>
      </c>
      <c r="B45" s="28" t="s">
        <v>176</v>
      </c>
      <c r="C45" s="28"/>
      <c r="D45" s="28"/>
      <c r="E45" s="48" t="s">
        <v>177</v>
      </c>
      <c r="F45" s="35">
        <v>0</v>
      </c>
      <c r="G45" s="89">
        <f t="shared" ref="G45:O45" si="19">G39+G44</f>
        <v>0</v>
      </c>
      <c r="H45" s="35">
        <f t="shared" si="19"/>
        <v>0</v>
      </c>
      <c r="I45" s="35">
        <f t="shared" si="19"/>
        <v>0</v>
      </c>
      <c r="J45" s="35">
        <f t="shared" si="19"/>
        <v>0</v>
      </c>
      <c r="K45" s="35">
        <f t="shared" si="19"/>
        <v>0</v>
      </c>
      <c r="L45" s="35">
        <f t="shared" si="19"/>
        <v>0</v>
      </c>
      <c r="M45" s="35">
        <f t="shared" si="19"/>
        <v>0</v>
      </c>
      <c r="N45" s="35">
        <f t="shared" si="19"/>
        <v>0</v>
      </c>
      <c r="O45" s="35">
        <f t="shared" si="19"/>
        <v>0</v>
      </c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ht="15.95" customHeight="1">
      <c r="A46" s="164"/>
      <c r="B46" s="62" t="s">
        <v>178</v>
      </c>
      <c r="C46" s="62"/>
      <c r="D46" s="62"/>
      <c r="E46" s="62"/>
      <c r="F46" s="78">
        <v>0</v>
      </c>
      <c r="G46" s="92">
        <v>0</v>
      </c>
      <c r="H46" s="78"/>
      <c r="I46" s="78"/>
      <c r="J46" s="78"/>
      <c r="K46" s="78"/>
      <c r="L46" s="35"/>
      <c r="M46" s="35"/>
      <c r="N46" s="78"/>
      <c r="O46" s="78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5.95" customHeight="1">
      <c r="A47" s="164"/>
      <c r="B47" s="62" t="s">
        <v>179</v>
      </c>
      <c r="C47" s="62"/>
      <c r="D47" s="62"/>
      <c r="E47" s="62"/>
      <c r="F47" s="35">
        <v>0</v>
      </c>
      <c r="G47" s="89">
        <v>0</v>
      </c>
      <c r="H47" s="35"/>
      <c r="I47" s="35"/>
      <c r="J47" s="35"/>
      <c r="K47" s="35"/>
      <c r="L47" s="35"/>
      <c r="M47" s="35"/>
      <c r="N47" s="35"/>
      <c r="O47" s="35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5.95" customHeight="1">
      <c r="A48" s="164"/>
      <c r="B48" s="62" t="s">
        <v>180</v>
      </c>
      <c r="C48" s="62"/>
      <c r="D48" s="62"/>
      <c r="E48" s="62"/>
      <c r="F48" s="35">
        <v>0</v>
      </c>
      <c r="G48" s="89">
        <v>0</v>
      </c>
      <c r="H48" s="35"/>
      <c r="I48" s="35"/>
      <c r="J48" s="35"/>
      <c r="K48" s="35"/>
      <c r="L48" s="35"/>
      <c r="M48" s="35"/>
      <c r="N48" s="35"/>
      <c r="O48" s="35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15" ht="15.95" customHeight="1">
      <c r="A49" s="8" t="s">
        <v>53</v>
      </c>
      <c r="O49" s="6"/>
    </row>
    <row r="50" spans="1:15" ht="15.95" customHeight="1">
      <c r="A50" s="8"/>
      <c r="O50" s="7"/>
    </row>
  </sheetData>
  <mergeCells count="46">
    <mergeCell ref="Z25:Z26"/>
    <mergeCell ref="S25:S26"/>
    <mergeCell ref="A32:A39"/>
    <mergeCell ref="A40:A44"/>
    <mergeCell ref="A45:A48"/>
    <mergeCell ref="AA25:AA26"/>
    <mergeCell ref="A30:E31"/>
    <mergeCell ref="F30:G30"/>
    <mergeCell ref="H30:I30"/>
    <mergeCell ref="J30:K30"/>
    <mergeCell ref="L30:M30"/>
    <mergeCell ref="N30:O30"/>
    <mergeCell ref="U25:U26"/>
    <mergeCell ref="V25:V26"/>
    <mergeCell ref="W25:W26"/>
    <mergeCell ref="X25:X26"/>
    <mergeCell ref="Y25:Y26"/>
    <mergeCell ref="A8:A18"/>
    <mergeCell ref="A19:A27"/>
    <mergeCell ref="E25:E26"/>
    <mergeCell ref="F25:F26"/>
    <mergeCell ref="G25:G26"/>
    <mergeCell ref="H25:H26"/>
    <mergeCell ref="P6:Q6"/>
    <mergeCell ref="R6:S6"/>
    <mergeCell ref="T6:U6"/>
    <mergeCell ref="V6:W6"/>
    <mergeCell ref="T25:T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X6:Y6"/>
    <mergeCell ref="Z6:AA6"/>
    <mergeCell ref="A6:E7"/>
    <mergeCell ref="F6:G6"/>
    <mergeCell ref="H6:I6"/>
    <mergeCell ref="J6:K6"/>
    <mergeCell ref="L6:M6"/>
    <mergeCell ref="N6:O6"/>
  </mergeCells>
  <phoneticPr fontId="10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AJ47"/>
  <sheetViews>
    <sheetView view="pageBreakPreview" topLeftCell="R1" zoomScale="85" zoomScaleNormal="100" zoomScaleSheetLayoutView="85" workbookViewId="0">
      <selection activeCell="AF31" sqref="AF31"/>
    </sheetView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34" width="12.625" style="2" customWidth="1"/>
    <col min="35" max="35" width="11.25" style="138" customWidth="1"/>
    <col min="36" max="36" width="11.5" style="138" customWidth="1"/>
    <col min="37" max="16384" width="9" style="2"/>
  </cols>
  <sheetData>
    <row r="1" spans="1:36" ht="33.950000000000003" customHeight="1">
      <c r="A1" s="20" t="s">
        <v>198</v>
      </c>
      <c r="B1" s="20"/>
      <c r="C1" s="102" t="s">
        <v>181</v>
      </c>
      <c r="D1" s="103"/>
      <c r="AI1" s="2"/>
      <c r="AJ1" s="2"/>
    </row>
    <row r="2" spans="1:36">
      <c r="AI2" s="2"/>
      <c r="AJ2" s="2"/>
    </row>
    <row r="3" spans="1:36" ht="15" customHeight="1">
      <c r="A3" s="67" t="s">
        <v>199</v>
      </c>
      <c r="B3" s="67"/>
      <c r="C3" s="67"/>
      <c r="D3" s="67"/>
      <c r="E3" s="67"/>
      <c r="F3" s="67"/>
      <c r="I3" s="67"/>
      <c r="J3" s="67"/>
      <c r="AI3" s="2"/>
      <c r="AJ3" s="2"/>
    </row>
    <row r="4" spans="1:36" ht="15" customHeight="1">
      <c r="A4" s="67"/>
      <c r="B4" s="67"/>
      <c r="C4" s="67"/>
      <c r="D4" s="67"/>
      <c r="E4" s="67"/>
      <c r="F4" s="67"/>
      <c r="I4" s="67"/>
      <c r="J4" s="67"/>
      <c r="AI4" s="2"/>
      <c r="AJ4" s="2"/>
    </row>
    <row r="5" spans="1:36" ht="15" customHeight="1">
      <c r="A5" s="104"/>
      <c r="B5" s="104" t="s">
        <v>200</v>
      </c>
      <c r="C5" s="104"/>
      <c r="D5" s="104"/>
      <c r="H5" s="69"/>
      <c r="L5" s="69"/>
      <c r="N5" s="69" t="s">
        <v>201</v>
      </c>
      <c r="P5" s="69"/>
      <c r="R5" s="69"/>
      <c r="T5" s="69"/>
      <c r="V5" s="69"/>
      <c r="X5" s="69"/>
      <c r="Z5" s="69"/>
      <c r="AB5" s="69"/>
      <c r="AD5" s="69"/>
      <c r="AF5" s="69"/>
      <c r="AI5" s="69"/>
      <c r="AJ5" s="69" t="s">
        <v>112</v>
      </c>
    </row>
    <row r="6" spans="1:36" ht="15" customHeight="1">
      <c r="A6" s="105"/>
      <c r="B6" s="106"/>
      <c r="C6" s="106"/>
      <c r="D6" s="107"/>
      <c r="E6" s="173" t="s">
        <v>202</v>
      </c>
      <c r="F6" s="174"/>
      <c r="G6" s="173" t="s">
        <v>203</v>
      </c>
      <c r="H6" s="174"/>
      <c r="I6" s="173" t="s">
        <v>204</v>
      </c>
      <c r="J6" s="174"/>
      <c r="K6" s="179" t="s">
        <v>205</v>
      </c>
      <c r="L6" s="180"/>
      <c r="M6" s="173" t="s">
        <v>206</v>
      </c>
      <c r="N6" s="174"/>
      <c r="O6" s="173" t="s">
        <v>207</v>
      </c>
      <c r="P6" s="174"/>
      <c r="Q6" s="177" t="s">
        <v>208</v>
      </c>
      <c r="R6" s="178"/>
      <c r="S6" s="173" t="s">
        <v>209</v>
      </c>
      <c r="T6" s="174"/>
      <c r="U6" s="173" t="s">
        <v>210</v>
      </c>
      <c r="V6" s="174"/>
      <c r="W6" s="173" t="s">
        <v>211</v>
      </c>
      <c r="X6" s="174"/>
      <c r="Y6" s="173" t="s">
        <v>212</v>
      </c>
      <c r="Z6" s="174"/>
      <c r="AA6" s="173" t="s">
        <v>213</v>
      </c>
      <c r="AB6" s="174"/>
      <c r="AC6" s="175" t="s">
        <v>214</v>
      </c>
      <c r="AD6" s="174"/>
      <c r="AE6" s="173" t="s">
        <v>215</v>
      </c>
      <c r="AF6" s="174"/>
      <c r="AG6" s="173" t="s">
        <v>216</v>
      </c>
      <c r="AH6" s="174"/>
      <c r="AI6" s="176" t="s">
        <v>217</v>
      </c>
      <c r="AJ6" s="176"/>
    </row>
    <row r="7" spans="1:36" ht="15" customHeight="1">
      <c r="A7" s="13"/>
      <c r="B7" s="14"/>
      <c r="C7" s="14"/>
      <c r="D7" s="41"/>
      <c r="E7" s="23" t="s">
        <v>98</v>
      </c>
      <c r="F7" s="108" t="s">
        <v>196</v>
      </c>
      <c r="G7" s="23" t="s">
        <v>98</v>
      </c>
      <c r="H7" s="23" t="s">
        <v>196</v>
      </c>
      <c r="I7" s="23" t="s">
        <v>98</v>
      </c>
      <c r="J7" s="23" t="s">
        <v>196</v>
      </c>
      <c r="K7" s="23" t="s">
        <v>98</v>
      </c>
      <c r="L7" s="23" t="s">
        <v>196</v>
      </c>
      <c r="M7" s="23" t="s">
        <v>98</v>
      </c>
      <c r="N7" s="23" t="s">
        <v>196</v>
      </c>
      <c r="O7" s="23" t="s">
        <v>98</v>
      </c>
      <c r="P7" s="23" t="s">
        <v>196</v>
      </c>
      <c r="Q7" s="23" t="s">
        <v>98</v>
      </c>
      <c r="R7" s="23" t="s">
        <v>196</v>
      </c>
      <c r="S7" s="23" t="s">
        <v>98</v>
      </c>
      <c r="T7" s="23" t="s">
        <v>196</v>
      </c>
      <c r="U7" s="23" t="s">
        <v>98</v>
      </c>
      <c r="V7" s="23" t="s">
        <v>196</v>
      </c>
      <c r="W7" s="23" t="s">
        <v>98</v>
      </c>
      <c r="X7" s="23" t="s">
        <v>196</v>
      </c>
      <c r="Y7" s="23" t="s">
        <v>98</v>
      </c>
      <c r="Z7" s="23" t="s">
        <v>196</v>
      </c>
      <c r="AA7" s="23" t="s">
        <v>98</v>
      </c>
      <c r="AB7" s="23" t="s">
        <v>196</v>
      </c>
      <c r="AC7" s="23" t="s">
        <v>98</v>
      </c>
      <c r="AD7" s="23" t="s">
        <v>196</v>
      </c>
      <c r="AE7" s="23" t="s">
        <v>98</v>
      </c>
      <c r="AF7" s="23" t="s">
        <v>196</v>
      </c>
      <c r="AG7" s="23" t="s">
        <v>281</v>
      </c>
      <c r="AH7" s="23" t="s">
        <v>196</v>
      </c>
      <c r="AI7" s="109" t="s">
        <v>98</v>
      </c>
      <c r="AJ7" s="109" t="s">
        <v>218</v>
      </c>
    </row>
    <row r="8" spans="1:36" ht="18" customHeight="1">
      <c r="A8" s="140" t="s">
        <v>219</v>
      </c>
      <c r="B8" s="110" t="s">
        <v>220</v>
      </c>
      <c r="C8" s="111"/>
      <c r="D8" s="111"/>
      <c r="E8" s="112">
        <v>1</v>
      </c>
      <c r="F8" s="113">
        <v>1</v>
      </c>
      <c r="G8" s="114">
        <v>44</v>
      </c>
      <c r="H8" s="113">
        <v>44</v>
      </c>
      <c r="I8" s="114">
        <v>22</v>
      </c>
      <c r="J8" s="113">
        <v>22</v>
      </c>
      <c r="K8" s="114">
        <v>22</v>
      </c>
      <c r="L8" s="113">
        <v>22</v>
      </c>
      <c r="M8" s="115">
        <v>26</v>
      </c>
      <c r="N8" s="116">
        <v>26</v>
      </c>
      <c r="O8" s="115">
        <v>2</v>
      </c>
      <c r="P8" s="116">
        <v>2</v>
      </c>
      <c r="Q8" s="115">
        <v>6</v>
      </c>
      <c r="R8" s="116">
        <v>6</v>
      </c>
      <c r="S8" s="114">
        <v>8</v>
      </c>
      <c r="T8" s="116">
        <v>8</v>
      </c>
      <c r="U8" s="114">
        <v>79</v>
      </c>
      <c r="V8" s="116">
        <v>80</v>
      </c>
      <c r="W8" s="114">
        <v>6</v>
      </c>
      <c r="X8" s="113">
        <v>6</v>
      </c>
      <c r="Y8" s="114">
        <v>4</v>
      </c>
      <c r="Z8" s="113">
        <v>4</v>
      </c>
      <c r="AA8" s="114">
        <v>1</v>
      </c>
      <c r="AB8" s="113">
        <v>1</v>
      </c>
      <c r="AC8" s="114">
        <v>9</v>
      </c>
      <c r="AD8" s="113">
        <v>9</v>
      </c>
      <c r="AE8" s="114"/>
      <c r="AF8" s="117">
        <v>5</v>
      </c>
      <c r="AG8" s="114"/>
      <c r="AH8" s="118">
        <v>4</v>
      </c>
      <c r="AI8" s="119">
        <v>6</v>
      </c>
      <c r="AJ8" s="120"/>
    </row>
    <row r="9" spans="1:36" ht="18" customHeight="1">
      <c r="A9" s="140"/>
      <c r="B9" s="140" t="s">
        <v>221</v>
      </c>
      <c r="C9" s="62" t="s">
        <v>222</v>
      </c>
      <c r="D9" s="62"/>
      <c r="E9" s="112">
        <v>105</v>
      </c>
      <c r="F9" s="113">
        <v>105</v>
      </c>
      <c r="G9" s="114">
        <v>124479</v>
      </c>
      <c r="H9" s="113">
        <v>124279</v>
      </c>
      <c r="I9" s="114">
        <v>26023</v>
      </c>
      <c r="J9" s="113">
        <v>26023</v>
      </c>
      <c r="K9" s="114">
        <v>897</v>
      </c>
      <c r="L9" s="113">
        <v>897</v>
      </c>
      <c r="M9" s="115">
        <v>75921</v>
      </c>
      <c r="N9" s="116">
        <v>75921</v>
      </c>
      <c r="O9" s="115">
        <v>31291</v>
      </c>
      <c r="P9" s="116">
        <v>31290.9</v>
      </c>
      <c r="Q9" s="115">
        <v>300</v>
      </c>
      <c r="R9" s="116">
        <v>300</v>
      </c>
      <c r="S9" s="114">
        <v>490</v>
      </c>
      <c r="T9" s="116">
        <v>490</v>
      </c>
      <c r="U9" s="114">
        <v>600</v>
      </c>
      <c r="V9" s="116">
        <v>600</v>
      </c>
      <c r="W9" s="114">
        <v>3000</v>
      </c>
      <c r="X9" s="113">
        <v>3000</v>
      </c>
      <c r="Y9" s="114">
        <v>441</v>
      </c>
      <c r="Z9" s="113">
        <v>441</v>
      </c>
      <c r="AA9" s="114">
        <v>20</v>
      </c>
      <c r="AB9" s="113">
        <v>20</v>
      </c>
      <c r="AC9" s="114">
        <v>100</v>
      </c>
      <c r="AD9" s="113">
        <v>100</v>
      </c>
      <c r="AE9" s="114"/>
      <c r="AF9" s="117">
        <v>100</v>
      </c>
      <c r="AG9" s="114"/>
      <c r="AH9" s="118">
        <v>100</v>
      </c>
      <c r="AI9" s="119">
        <v>132</v>
      </c>
      <c r="AJ9" s="120"/>
    </row>
    <row r="10" spans="1:36" ht="18" customHeight="1">
      <c r="A10" s="140"/>
      <c r="B10" s="140"/>
      <c r="C10" s="62" t="s">
        <v>223</v>
      </c>
      <c r="D10" s="62"/>
      <c r="E10" s="112">
        <v>105</v>
      </c>
      <c r="F10" s="113">
        <v>105</v>
      </c>
      <c r="G10" s="114">
        <v>113490</v>
      </c>
      <c r="H10" s="113">
        <v>113490</v>
      </c>
      <c r="I10" s="114">
        <v>20784</v>
      </c>
      <c r="J10" s="113">
        <v>20784</v>
      </c>
      <c r="K10" s="114">
        <v>459</v>
      </c>
      <c r="L10" s="113">
        <v>459</v>
      </c>
      <c r="M10" s="115">
        <v>0</v>
      </c>
      <c r="N10" s="116">
        <v>0</v>
      </c>
      <c r="O10" s="115">
        <v>0</v>
      </c>
      <c r="P10" s="116">
        <v>0</v>
      </c>
      <c r="Q10" s="115">
        <v>159</v>
      </c>
      <c r="R10" s="116">
        <v>159</v>
      </c>
      <c r="S10" s="114">
        <v>250</v>
      </c>
      <c r="T10" s="116">
        <v>250</v>
      </c>
      <c r="U10" s="114">
        <v>300</v>
      </c>
      <c r="V10" s="116">
        <v>300</v>
      </c>
      <c r="W10" s="114">
        <v>2000</v>
      </c>
      <c r="X10" s="113">
        <v>2000</v>
      </c>
      <c r="Y10" s="114">
        <v>265</v>
      </c>
      <c r="Z10" s="113">
        <v>265</v>
      </c>
      <c r="AA10" s="114">
        <v>20</v>
      </c>
      <c r="AB10" s="113">
        <v>20</v>
      </c>
      <c r="AC10" s="114">
        <v>50</v>
      </c>
      <c r="AD10" s="113">
        <v>50</v>
      </c>
      <c r="AE10" s="114"/>
      <c r="AF10" s="117">
        <v>51</v>
      </c>
      <c r="AG10" s="114"/>
      <c r="AH10" s="118">
        <v>56</v>
      </c>
      <c r="AI10" s="119">
        <v>107</v>
      </c>
      <c r="AJ10" s="120"/>
    </row>
    <row r="11" spans="1:36" ht="18" customHeight="1">
      <c r="A11" s="140"/>
      <c r="B11" s="140"/>
      <c r="C11" s="62" t="s">
        <v>224</v>
      </c>
      <c r="D11" s="62"/>
      <c r="E11" s="112">
        <v>0</v>
      </c>
      <c r="F11" s="113">
        <v>0</v>
      </c>
      <c r="G11" s="114">
        <v>2200</v>
      </c>
      <c r="H11" s="113">
        <v>2200</v>
      </c>
      <c r="I11" s="114">
        <v>853</v>
      </c>
      <c r="J11" s="113">
        <v>853</v>
      </c>
      <c r="K11" s="114">
        <v>0</v>
      </c>
      <c r="L11" s="113">
        <v>0</v>
      </c>
      <c r="M11" s="115">
        <v>0</v>
      </c>
      <c r="N11" s="116">
        <v>0</v>
      </c>
      <c r="O11" s="115">
        <v>0</v>
      </c>
      <c r="P11" s="116">
        <v>0</v>
      </c>
      <c r="Q11" s="115">
        <v>31</v>
      </c>
      <c r="R11" s="116">
        <v>31</v>
      </c>
      <c r="S11" s="114">
        <v>0</v>
      </c>
      <c r="T11" s="116">
        <v>0</v>
      </c>
      <c r="U11" s="114">
        <v>0</v>
      </c>
      <c r="V11" s="116">
        <v>0</v>
      </c>
      <c r="W11" s="114">
        <v>0</v>
      </c>
      <c r="X11" s="113">
        <v>0</v>
      </c>
      <c r="Y11" s="114">
        <v>0</v>
      </c>
      <c r="Z11" s="113">
        <v>0</v>
      </c>
      <c r="AA11" s="114">
        <v>0</v>
      </c>
      <c r="AB11" s="113">
        <v>0</v>
      </c>
      <c r="AC11" s="114">
        <v>0</v>
      </c>
      <c r="AD11" s="113">
        <v>0</v>
      </c>
      <c r="AE11" s="114"/>
      <c r="AF11" s="121">
        <v>0</v>
      </c>
      <c r="AG11" s="114"/>
      <c r="AH11" s="118">
        <v>0</v>
      </c>
      <c r="AI11" s="119">
        <v>0</v>
      </c>
      <c r="AJ11" s="120"/>
    </row>
    <row r="12" spans="1:36" ht="18" customHeight="1">
      <c r="A12" s="140"/>
      <c r="B12" s="140"/>
      <c r="C12" s="62" t="s">
        <v>225</v>
      </c>
      <c r="D12" s="62"/>
      <c r="E12" s="112">
        <v>0</v>
      </c>
      <c r="F12" s="113">
        <v>0</v>
      </c>
      <c r="G12" s="114">
        <v>8589</v>
      </c>
      <c r="H12" s="113">
        <v>8589</v>
      </c>
      <c r="I12" s="114">
        <v>4386</v>
      </c>
      <c r="J12" s="113">
        <v>4386</v>
      </c>
      <c r="K12" s="114">
        <v>438</v>
      </c>
      <c r="L12" s="113">
        <v>438</v>
      </c>
      <c r="M12" s="115">
        <v>0</v>
      </c>
      <c r="N12" s="116">
        <v>0</v>
      </c>
      <c r="O12" s="115">
        <v>0</v>
      </c>
      <c r="P12" s="116">
        <v>0</v>
      </c>
      <c r="Q12" s="115">
        <v>105</v>
      </c>
      <c r="R12" s="116">
        <v>105</v>
      </c>
      <c r="S12" s="114">
        <v>240</v>
      </c>
      <c r="T12" s="116">
        <v>240</v>
      </c>
      <c r="U12" s="114">
        <v>300</v>
      </c>
      <c r="V12" s="116">
        <v>300</v>
      </c>
      <c r="W12" s="114">
        <v>600</v>
      </c>
      <c r="X12" s="113">
        <v>600</v>
      </c>
      <c r="Y12" s="114">
        <v>176</v>
      </c>
      <c r="Z12" s="113">
        <v>176</v>
      </c>
      <c r="AA12" s="114">
        <v>0</v>
      </c>
      <c r="AB12" s="113">
        <v>0</v>
      </c>
      <c r="AC12" s="114">
        <v>32</v>
      </c>
      <c r="AD12" s="113">
        <v>32</v>
      </c>
      <c r="AE12" s="114"/>
      <c r="AF12" s="117">
        <v>14.5</v>
      </c>
      <c r="AG12" s="114"/>
      <c r="AH12" s="118">
        <v>44</v>
      </c>
      <c r="AI12" s="119">
        <v>25</v>
      </c>
      <c r="AJ12" s="120"/>
    </row>
    <row r="13" spans="1:36" ht="18" customHeight="1">
      <c r="A13" s="140"/>
      <c r="B13" s="140"/>
      <c r="C13" s="62" t="s">
        <v>226</v>
      </c>
      <c r="D13" s="62"/>
      <c r="E13" s="112">
        <v>0</v>
      </c>
      <c r="F13" s="113">
        <v>0</v>
      </c>
      <c r="G13" s="114">
        <v>0</v>
      </c>
      <c r="H13" s="113">
        <v>0</v>
      </c>
      <c r="I13" s="114">
        <v>0</v>
      </c>
      <c r="J13" s="113">
        <v>0</v>
      </c>
      <c r="K13" s="114">
        <v>0</v>
      </c>
      <c r="L13" s="113">
        <v>0</v>
      </c>
      <c r="M13" s="115">
        <v>0</v>
      </c>
      <c r="N13" s="116">
        <v>0</v>
      </c>
      <c r="O13" s="115">
        <v>0</v>
      </c>
      <c r="P13" s="116">
        <v>0</v>
      </c>
      <c r="Q13" s="115">
        <v>0</v>
      </c>
      <c r="R13" s="116">
        <v>0</v>
      </c>
      <c r="S13" s="114">
        <v>0</v>
      </c>
      <c r="T13" s="116">
        <v>0</v>
      </c>
      <c r="U13" s="114">
        <v>0</v>
      </c>
      <c r="V13" s="116">
        <v>0</v>
      </c>
      <c r="W13" s="114">
        <v>0</v>
      </c>
      <c r="X13" s="113">
        <v>0</v>
      </c>
      <c r="Y13" s="114">
        <v>0</v>
      </c>
      <c r="Z13" s="113">
        <v>0</v>
      </c>
      <c r="AA13" s="114">
        <v>0</v>
      </c>
      <c r="AB13" s="113">
        <v>0</v>
      </c>
      <c r="AC13" s="114">
        <v>0</v>
      </c>
      <c r="AD13" s="113">
        <v>0</v>
      </c>
      <c r="AE13" s="114"/>
      <c r="AF13" s="121">
        <v>0</v>
      </c>
      <c r="AG13" s="114"/>
      <c r="AH13" s="118">
        <v>0</v>
      </c>
      <c r="AI13" s="119">
        <v>0</v>
      </c>
      <c r="AJ13" s="120"/>
    </row>
    <row r="14" spans="1:36" ht="18" customHeight="1">
      <c r="A14" s="140"/>
      <c r="B14" s="140"/>
      <c r="C14" s="62" t="s">
        <v>227</v>
      </c>
      <c r="D14" s="62"/>
      <c r="E14" s="112">
        <v>0</v>
      </c>
      <c r="F14" s="113">
        <v>0</v>
      </c>
      <c r="G14" s="114">
        <v>0</v>
      </c>
      <c r="H14" s="113">
        <v>0</v>
      </c>
      <c r="I14" s="114">
        <v>0</v>
      </c>
      <c r="J14" s="113">
        <v>0</v>
      </c>
      <c r="K14" s="114">
        <v>0</v>
      </c>
      <c r="L14" s="113">
        <v>0</v>
      </c>
      <c r="M14" s="115">
        <v>0</v>
      </c>
      <c r="N14" s="116">
        <v>0</v>
      </c>
      <c r="O14" s="115">
        <v>0</v>
      </c>
      <c r="P14" s="116">
        <v>0</v>
      </c>
      <c r="Q14" s="115">
        <v>5</v>
      </c>
      <c r="R14" s="116">
        <v>5</v>
      </c>
      <c r="S14" s="114">
        <v>0</v>
      </c>
      <c r="T14" s="116">
        <v>0</v>
      </c>
      <c r="U14" s="114">
        <v>0</v>
      </c>
      <c r="V14" s="116">
        <v>0</v>
      </c>
      <c r="W14" s="114">
        <v>400</v>
      </c>
      <c r="X14" s="113">
        <v>400</v>
      </c>
      <c r="Y14" s="114">
        <v>0</v>
      </c>
      <c r="Z14" s="113">
        <v>0</v>
      </c>
      <c r="AA14" s="114">
        <v>0</v>
      </c>
      <c r="AB14" s="113">
        <v>0</v>
      </c>
      <c r="AC14" s="114">
        <v>19</v>
      </c>
      <c r="AD14" s="113">
        <v>19</v>
      </c>
      <c r="AE14" s="114"/>
      <c r="AF14" s="121">
        <v>0</v>
      </c>
      <c r="AG14" s="114"/>
      <c r="AH14" s="118">
        <v>0</v>
      </c>
      <c r="AI14" s="119">
        <v>0</v>
      </c>
      <c r="AJ14" s="120"/>
    </row>
    <row r="15" spans="1:36" ht="18" customHeight="1">
      <c r="A15" s="168" t="s">
        <v>228</v>
      </c>
      <c r="B15" s="140" t="s">
        <v>229</v>
      </c>
      <c r="C15" s="62" t="s">
        <v>230</v>
      </c>
      <c r="D15" s="62"/>
      <c r="E15" s="89">
        <v>64208.027000000002</v>
      </c>
      <c r="F15" s="70">
        <v>85503.959042999995</v>
      </c>
      <c r="G15" s="35">
        <v>11562.674999999999</v>
      </c>
      <c r="H15" s="70">
        <v>11812.834999999999</v>
      </c>
      <c r="I15" s="35">
        <v>4796</v>
      </c>
      <c r="J15" s="70">
        <v>7779</v>
      </c>
      <c r="K15" s="35">
        <v>2669</v>
      </c>
      <c r="L15" s="70">
        <v>2990</v>
      </c>
      <c r="M15" s="122">
        <v>16859</v>
      </c>
      <c r="N15" s="71">
        <v>15126</v>
      </c>
      <c r="O15" s="122">
        <v>28500</v>
      </c>
      <c r="P15" s="123">
        <v>28457</v>
      </c>
      <c r="Q15" s="122">
        <v>495</v>
      </c>
      <c r="R15" s="71">
        <v>680</v>
      </c>
      <c r="S15" s="35">
        <v>2997</v>
      </c>
      <c r="T15" s="71">
        <v>5735</v>
      </c>
      <c r="U15" s="35">
        <v>10805.8</v>
      </c>
      <c r="V15" s="71">
        <v>9966</v>
      </c>
      <c r="W15" s="35">
        <v>383.1</v>
      </c>
      <c r="X15" s="70">
        <v>372.9</v>
      </c>
      <c r="Y15" s="35">
        <v>1711</v>
      </c>
      <c r="Z15" s="70">
        <v>2118</v>
      </c>
      <c r="AA15" s="35">
        <v>2225.9</v>
      </c>
      <c r="AB15" s="70">
        <v>2039.2</v>
      </c>
      <c r="AC15" s="35">
        <v>17275</v>
      </c>
      <c r="AD15" s="70">
        <v>17242</v>
      </c>
      <c r="AE15" s="35"/>
      <c r="AF15" s="124">
        <v>5088</v>
      </c>
      <c r="AG15" s="35"/>
      <c r="AH15" s="37">
        <v>3993</v>
      </c>
      <c r="AI15" s="120">
        <v>9876</v>
      </c>
      <c r="AJ15" s="120"/>
    </row>
    <row r="16" spans="1:36" ht="18" customHeight="1">
      <c r="A16" s="140"/>
      <c r="B16" s="140"/>
      <c r="C16" s="62" t="s">
        <v>231</v>
      </c>
      <c r="D16" s="62"/>
      <c r="E16" s="89">
        <v>1151222.1140000001</v>
      </c>
      <c r="F16" s="70">
        <v>1160540.7612030001</v>
      </c>
      <c r="G16" s="35">
        <v>194314.40599999999</v>
      </c>
      <c r="H16" s="70">
        <v>198716.02600000001</v>
      </c>
      <c r="I16" s="35">
        <v>59869</v>
      </c>
      <c r="J16" s="70">
        <v>61294</v>
      </c>
      <c r="K16" s="35">
        <v>7331</v>
      </c>
      <c r="L16" s="70">
        <v>7275</v>
      </c>
      <c r="M16" s="122">
        <v>81653</v>
      </c>
      <c r="N16" s="71">
        <v>83317</v>
      </c>
      <c r="O16" s="122">
        <v>71489</v>
      </c>
      <c r="P16" s="71">
        <v>72135</v>
      </c>
      <c r="Q16" s="122">
        <v>891</v>
      </c>
      <c r="R16" s="71">
        <v>891</v>
      </c>
      <c r="S16" s="35">
        <v>1821</v>
      </c>
      <c r="T16" s="71">
        <v>1852</v>
      </c>
      <c r="U16" s="35">
        <v>972</v>
      </c>
      <c r="V16" s="71">
        <v>975</v>
      </c>
      <c r="W16" s="35">
        <v>202801.9</v>
      </c>
      <c r="X16" s="70">
        <v>202802.8</v>
      </c>
      <c r="Y16" s="35">
        <v>5937</v>
      </c>
      <c r="Z16" s="70">
        <v>6016</v>
      </c>
      <c r="AA16" s="35">
        <v>1141.9000000000001</v>
      </c>
      <c r="AB16" s="70">
        <v>1094.2</v>
      </c>
      <c r="AC16" s="35">
        <v>2679</v>
      </c>
      <c r="AD16" s="70">
        <v>2709</v>
      </c>
      <c r="AE16" s="35"/>
      <c r="AF16" s="124">
        <v>2601</v>
      </c>
      <c r="AG16" s="35"/>
      <c r="AH16" s="37">
        <v>4703</v>
      </c>
      <c r="AI16" s="120">
        <v>6122</v>
      </c>
      <c r="AJ16" s="120"/>
    </row>
    <row r="17" spans="1:36" ht="18" customHeight="1">
      <c r="A17" s="140"/>
      <c r="B17" s="140"/>
      <c r="C17" s="62" t="s">
        <v>232</v>
      </c>
      <c r="D17" s="62"/>
      <c r="E17" s="89">
        <v>0</v>
      </c>
      <c r="F17" s="70">
        <v>0</v>
      </c>
      <c r="G17" s="35">
        <v>0</v>
      </c>
      <c r="H17" s="70">
        <v>0</v>
      </c>
      <c r="I17" s="35">
        <v>0</v>
      </c>
      <c r="J17" s="70">
        <v>0</v>
      </c>
      <c r="K17" s="35">
        <v>0</v>
      </c>
      <c r="L17" s="70">
        <v>0</v>
      </c>
      <c r="M17" s="122">
        <v>0</v>
      </c>
      <c r="N17" s="116">
        <v>0</v>
      </c>
      <c r="O17" s="122">
        <v>0</v>
      </c>
      <c r="P17" s="116">
        <v>0</v>
      </c>
      <c r="Q17" s="122">
        <v>0</v>
      </c>
      <c r="R17" s="71">
        <v>0</v>
      </c>
      <c r="S17" s="35">
        <v>0</v>
      </c>
      <c r="T17" s="71">
        <v>0</v>
      </c>
      <c r="U17" s="35">
        <v>0</v>
      </c>
      <c r="V17" s="71">
        <v>0</v>
      </c>
      <c r="W17" s="35">
        <v>0</v>
      </c>
      <c r="X17" s="70">
        <v>0</v>
      </c>
      <c r="Y17" s="35">
        <v>0</v>
      </c>
      <c r="Z17" s="70">
        <v>0</v>
      </c>
      <c r="AA17" s="35">
        <v>0</v>
      </c>
      <c r="AB17" s="70">
        <v>0</v>
      </c>
      <c r="AC17" s="35">
        <v>0</v>
      </c>
      <c r="AD17" s="70">
        <v>0</v>
      </c>
      <c r="AE17" s="35"/>
      <c r="AF17" s="121">
        <v>0</v>
      </c>
      <c r="AG17" s="35"/>
      <c r="AH17" s="37">
        <v>0</v>
      </c>
      <c r="AI17" s="120">
        <v>0</v>
      </c>
      <c r="AJ17" s="120"/>
    </row>
    <row r="18" spans="1:36" ht="18" customHeight="1">
      <c r="A18" s="140"/>
      <c r="B18" s="140"/>
      <c r="C18" s="62" t="s">
        <v>233</v>
      </c>
      <c r="D18" s="62"/>
      <c r="E18" s="89">
        <f>+SUM(E15:E17)</f>
        <v>1215430.1410000001</v>
      </c>
      <c r="F18" s="75">
        <v>1246044.720246</v>
      </c>
      <c r="G18" s="35">
        <v>205877.08100000001</v>
      </c>
      <c r="H18" s="75">
        <v>210528.86199999999</v>
      </c>
      <c r="I18" s="35">
        <v>64665</v>
      </c>
      <c r="J18" s="75">
        <v>69073</v>
      </c>
      <c r="K18" s="35">
        <v>10000</v>
      </c>
      <c r="L18" s="75">
        <v>10265</v>
      </c>
      <c r="M18" s="122">
        <v>98512</v>
      </c>
      <c r="N18" s="76">
        <v>98443</v>
      </c>
      <c r="O18" s="122">
        <v>99989</v>
      </c>
      <c r="P18" s="76">
        <v>100592</v>
      </c>
      <c r="Q18" s="122">
        <v>1386</v>
      </c>
      <c r="R18" s="76">
        <v>1571</v>
      </c>
      <c r="S18" s="35">
        <v>4818</v>
      </c>
      <c r="T18" s="76">
        <v>7587</v>
      </c>
      <c r="U18" s="35">
        <v>11777.8</v>
      </c>
      <c r="V18" s="76">
        <v>10941</v>
      </c>
      <c r="W18" s="35">
        <v>203185.1</v>
      </c>
      <c r="X18" s="75">
        <v>203175.7</v>
      </c>
      <c r="Y18" s="35">
        <v>7648</v>
      </c>
      <c r="Z18" s="75">
        <v>8134</v>
      </c>
      <c r="AA18" s="35">
        <v>3367.8</v>
      </c>
      <c r="AB18" s="75">
        <v>3133.4</v>
      </c>
      <c r="AC18" s="35">
        <v>19954</v>
      </c>
      <c r="AD18" s="75">
        <v>19951</v>
      </c>
      <c r="AE18" s="35"/>
      <c r="AF18" s="125">
        <v>7689</v>
      </c>
      <c r="AG18" s="35"/>
      <c r="AH18" s="37">
        <v>8969</v>
      </c>
      <c r="AI18" s="120">
        <v>15998</v>
      </c>
      <c r="AJ18" s="120"/>
    </row>
    <row r="19" spans="1:36" ht="18" customHeight="1">
      <c r="A19" s="140"/>
      <c r="B19" s="140" t="s">
        <v>234</v>
      </c>
      <c r="C19" s="62" t="s">
        <v>235</v>
      </c>
      <c r="D19" s="62"/>
      <c r="E19" s="89">
        <v>41563.182999999997</v>
      </c>
      <c r="F19" s="75">
        <v>75626.282389</v>
      </c>
      <c r="G19" s="35">
        <v>13426.120999999999</v>
      </c>
      <c r="H19" s="75">
        <v>14704.275</v>
      </c>
      <c r="I19" s="35">
        <v>6717</v>
      </c>
      <c r="J19" s="75">
        <v>7140</v>
      </c>
      <c r="K19" s="35">
        <v>587</v>
      </c>
      <c r="L19" s="75">
        <v>717</v>
      </c>
      <c r="M19" s="122">
        <v>16277</v>
      </c>
      <c r="N19" s="76">
        <v>16261</v>
      </c>
      <c r="O19" s="122">
        <v>6363</v>
      </c>
      <c r="P19" s="76">
        <v>5916</v>
      </c>
      <c r="Q19" s="122">
        <v>113</v>
      </c>
      <c r="R19" s="76">
        <v>300</v>
      </c>
      <c r="S19" s="35">
        <v>1875</v>
      </c>
      <c r="T19" s="76">
        <v>2304</v>
      </c>
      <c r="U19" s="35">
        <v>1501.5</v>
      </c>
      <c r="V19" s="76">
        <v>1195</v>
      </c>
      <c r="W19" s="35">
        <v>20007.900000000001</v>
      </c>
      <c r="X19" s="75">
        <v>7.2</v>
      </c>
      <c r="Y19" s="35">
        <v>572</v>
      </c>
      <c r="Z19" s="75">
        <v>563</v>
      </c>
      <c r="AA19" s="35">
        <v>949.2</v>
      </c>
      <c r="AB19" s="75">
        <v>910</v>
      </c>
      <c r="AC19" s="35">
        <v>5814</v>
      </c>
      <c r="AD19" s="75">
        <v>6090</v>
      </c>
      <c r="AE19" s="35"/>
      <c r="AF19" s="125">
        <v>2086</v>
      </c>
      <c r="AG19" s="35"/>
      <c r="AH19" s="37">
        <v>2486</v>
      </c>
      <c r="AI19" s="120">
        <v>4126</v>
      </c>
      <c r="AJ19" s="120"/>
    </row>
    <row r="20" spans="1:36" ht="18" customHeight="1">
      <c r="A20" s="140"/>
      <c r="B20" s="140"/>
      <c r="C20" s="62" t="s">
        <v>236</v>
      </c>
      <c r="D20" s="62"/>
      <c r="E20" s="89">
        <v>732326.29700000002</v>
      </c>
      <c r="F20" s="75">
        <v>736989.14456599997</v>
      </c>
      <c r="G20" s="35">
        <v>105151.711</v>
      </c>
      <c r="H20" s="75">
        <v>104532.948</v>
      </c>
      <c r="I20" s="35">
        <v>25192</v>
      </c>
      <c r="J20" s="75">
        <v>27803</v>
      </c>
      <c r="K20" s="35">
        <v>4089</v>
      </c>
      <c r="L20" s="75">
        <v>4404</v>
      </c>
      <c r="M20" s="122">
        <v>5011</v>
      </c>
      <c r="N20" s="76">
        <v>5011</v>
      </c>
      <c r="O20" s="122">
        <v>32343</v>
      </c>
      <c r="P20" s="76">
        <v>35546</v>
      </c>
      <c r="Q20" s="122">
        <v>234</v>
      </c>
      <c r="R20" s="76">
        <v>246</v>
      </c>
      <c r="S20" s="35">
        <v>821</v>
      </c>
      <c r="T20" s="76">
        <v>735</v>
      </c>
      <c r="U20" s="35">
        <v>697.1</v>
      </c>
      <c r="V20" s="76">
        <v>681</v>
      </c>
      <c r="W20" s="35">
        <v>180011.3</v>
      </c>
      <c r="X20" s="75">
        <v>200011.3</v>
      </c>
      <c r="Y20" s="35">
        <v>2891</v>
      </c>
      <c r="Z20" s="75">
        <v>3701</v>
      </c>
      <c r="AA20" s="35">
        <v>373.5</v>
      </c>
      <c r="AB20" s="75">
        <v>345.3</v>
      </c>
      <c r="AC20" s="35">
        <v>1249</v>
      </c>
      <c r="AD20" s="75">
        <v>1353</v>
      </c>
      <c r="AE20" s="35"/>
      <c r="AF20" s="125">
        <v>1517</v>
      </c>
      <c r="AG20" s="35"/>
      <c r="AH20" s="37">
        <v>3098</v>
      </c>
      <c r="AI20" s="120">
        <v>4657</v>
      </c>
      <c r="AJ20" s="120"/>
    </row>
    <row r="21" spans="1:36" s="129" customFormat="1" ht="18" customHeight="1">
      <c r="A21" s="140"/>
      <c r="B21" s="140"/>
      <c r="C21" s="126" t="s">
        <v>237</v>
      </c>
      <c r="D21" s="126"/>
      <c r="E21" s="89">
        <v>0</v>
      </c>
      <c r="F21" s="76">
        <v>0</v>
      </c>
      <c r="G21" s="89">
        <v>0</v>
      </c>
      <c r="H21" s="76">
        <v>0</v>
      </c>
      <c r="I21" s="89">
        <v>0</v>
      </c>
      <c r="J21" s="76">
        <v>0</v>
      </c>
      <c r="K21" s="89">
        <v>0</v>
      </c>
      <c r="L21" s="76">
        <v>0</v>
      </c>
      <c r="M21" s="122">
        <v>0</v>
      </c>
      <c r="N21" s="116">
        <v>0</v>
      </c>
      <c r="O21" s="122">
        <v>0</v>
      </c>
      <c r="P21" s="116">
        <v>0</v>
      </c>
      <c r="Q21" s="122">
        <v>0</v>
      </c>
      <c r="R21" s="76">
        <v>0</v>
      </c>
      <c r="S21" s="89">
        <v>0</v>
      </c>
      <c r="T21" s="76">
        <v>0</v>
      </c>
      <c r="U21" s="89">
        <v>0</v>
      </c>
      <c r="V21" s="76">
        <v>0</v>
      </c>
      <c r="W21" s="89">
        <v>0</v>
      </c>
      <c r="X21" s="76">
        <v>0</v>
      </c>
      <c r="Y21" s="89">
        <v>0</v>
      </c>
      <c r="Z21" s="76">
        <v>0</v>
      </c>
      <c r="AA21" s="89">
        <v>0</v>
      </c>
      <c r="AB21" s="76">
        <v>0</v>
      </c>
      <c r="AC21" s="89">
        <v>0</v>
      </c>
      <c r="AD21" s="76">
        <v>0</v>
      </c>
      <c r="AE21" s="89"/>
      <c r="AF21" s="127">
        <v>0</v>
      </c>
      <c r="AG21" s="89"/>
      <c r="AH21" s="128">
        <v>0</v>
      </c>
      <c r="AI21" s="120">
        <v>0</v>
      </c>
      <c r="AJ21" s="120"/>
    </row>
    <row r="22" spans="1:36" ht="18" customHeight="1">
      <c r="A22" s="140"/>
      <c r="B22" s="140"/>
      <c r="C22" s="28" t="s">
        <v>238</v>
      </c>
      <c r="D22" s="28"/>
      <c r="E22" s="89">
        <f>+SUM(E19:E21)</f>
        <v>773889.48</v>
      </c>
      <c r="F22" s="75">
        <v>812615.42695500003</v>
      </c>
      <c r="G22" s="35">
        <v>118577.833</v>
      </c>
      <c r="H22" s="75">
        <v>119237.224</v>
      </c>
      <c r="I22" s="35">
        <v>31908</v>
      </c>
      <c r="J22" s="75">
        <v>34943</v>
      </c>
      <c r="K22" s="35">
        <v>4675</v>
      </c>
      <c r="L22" s="75">
        <v>5121</v>
      </c>
      <c r="M22" s="122">
        <v>21288</v>
      </c>
      <c r="N22" s="76">
        <v>21272</v>
      </c>
      <c r="O22" s="122">
        <v>38706</v>
      </c>
      <c r="P22" s="76">
        <v>41462</v>
      </c>
      <c r="Q22" s="122">
        <v>347</v>
      </c>
      <c r="R22" s="76">
        <v>546</v>
      </c>
      <c r="S22" s="35">
        <v>2696</v>
      </c>
      <c r="T22" s="76">
        <v>3038</v>
      </c>
      <c r="U22" s="35">
        <v>2198.6</v>
      </c>
      <c r="V22" s="76">
        <v>1876</v>
      </c>
      <c r="W22" s="35">
        <v>200019.20000000001</v>
      </c>
      <c r="X22" s="75">
        <v>200018.5</v>
      </c>
      <c r="Y22" s="35">
        <v>3463</v>
      </c>
      <c r="Z22" s="75">
        <v>4264</v>
      </c>
      <c r="AA22" s="35">
        <v>1322.7</v>
      </c>
      <c r="AB22" s="75">
        <v>1255.3</v>
      </c>
      <c r="AC22" s="35">
        <v>7063</v>
      </c>
      <c r="AD22" s="75">
        <v>7442</v>
      </c>
      <c r="AE22" s="35"/>
      <c r="AF22" s="125">
        <v>3603</v>
      </c>
      <c r="AG22" s="35"/>
      <c r="AH22" s="37">
        <v>5584</v>
      </c>
      <c r="AI22" s="120">
        <v>8783</v>
      </c>
      <c r="AJ22" s="120"/>
    </row>
    <row r="23" spans="1:36" ht="18" customHeight="1">
      <c r="A23" s="140"/>
      <c r="B23" s="140" t="s">
        <v>239</v>
      </c>
      <c r="C23" s="62" t="s">
        <v>240</v>
      </c>
      <c r="D23" s="62"/>
      <c r="E23" s="89">
        <v>105</v>
      </c>
      <c r="F23" s="75">
        <v>105</v>
      </c>
      <c r="G23" s="35">
        <v>124279</v>
      </c>
      <c r="H23" s="75">
        <v>124279</v>
      </c>
      <c r="I23" s="35">
        <v>100</v>
      </c>
      <c r="J23" s="75">
        <v>100</v>
      </c>
      <c r="K23" s="35">
        <v>897</v>
      </c>
      <c r="L23" s="75">
        <v>897</v>
      </c>
      <c r="M23" s="122">
        <v>12000</v>
      </c>
      <c r="N23" s="76">
        <v>12000</v>
      </c>
      <c r="O23" s="122">
        <v>16855</v>
      </c>
      <c r="P23" s="76">
        <v>16855</v>
      </c>
      <c r="Q23" s="122">
        <v>300</v>
      </c>
      <c r="R23" s="76">
        <v>300</v>
      </c>
      <c r="S23" s="35">
        <v>490</v>
      </c>
      <c r="T23" s="76">
        <v>490</v>
      </c>
      <c r="U23" s="35">
        <v>600</v>
      </c>
      <c r="V23" s="76">
        <v>600</v>
      </c>
      <c r="W23" s="35">
        <v>100</v>
      </c>
      <c r="X23" s="75">
        <v>100</v>
      </c>
      <c r="Y23" s="35">
        <v>441</v>
      </c>
      <c r="Z23" s="75">
        <v>441</v>
      </c>
      <c r="AA23" s="35">
        <v>20</v>
      </c>
      <c r="AB23" s="75">
        <v>20</v>
      </c>
      <c r="AC23" s="35">
        <v>100</v>
      </c>
      <c r="AD23" s="75">
        <v>100</v>
      </c>
      <c r="AE23" s="35"/>
      <c r="AF23" s="125">
        <v>100</v>
      </c>
      <c r="AG23" s="35"/>
      <c r="AH23" s="37">
        <v>100</v>
      </c>
      <c r="AI23" s="120">
        <v>100</v>
      </c>
      <c r="AJ23" s="120"/>
    </row>
    <row r="24" spans="1:36" ht="18" customHeight="1">
      <c r="A24" s="140"/>
      <c r="B24" s="140"/>
      <c r="C24" s="62" t="s">
        <v>241</v>
      </c>
      <c r="D24" s="62"/>
      <c r="E24" s="89">
        <v>441435.66</v>
      </c>
      <c r="F24" s="75">
        <v>433324.29329100001</v>
      </c>
      <c r="G24" s="35">
        <v>-36979.750999999997</v>
      </c>
      <c r="H24" s="75">
        <v>-32987.362000000001</v>
      </c>
      <c r="I24" s="35">
        <v>32657</v>
      </c>
      <c r="J24" s="75">
        <v>34030</v>
      </c>
      <c r="K24" s="35">
        <v>4428</v>
      </c>
      <c r="L24" s="75">
        <v>4248</v>
      </c>
      <c r="M24" s="122">
        <v>1303</v>
      </c>
      <c r="N24" s="76">
        <v>1250</v>
      </c>
      <c r="O24" s="122">
        <v>29992</v>
      </c>
      <c r="P24" s="76">
        <v>27839</v>
      </c>
      <c r="Q24" s="122">
        <v>739</v>
      </c>
      <c r="R24" s="76">
        <v>725</v>
      </c>
      <c r="S24" s="35">
        <v>1604</v>
      </c>
      <c r="T24" s="76">
        <v>4032</v>
      </c>
      <c r="U24" s="35">
        <v>8968.1</v>
      </c>
      <c r="V24" s="76">
        <v>8321</v>
      </c>
      <c r="W24" s="89">
        <v>3065.9</v>
      </c>
      <c r="X24" s="75">
        <v>3057.2</v>
      </c>
      <c r="Y24" s="35">
        <v>3744</v>
      </c>
      <c r="Z24" s="75">
        <v>3429</v>
      </c>
      <c r="AA24" s="35">
        <v>2021.9</v>
      </c>
      <c r="AB24" s="75">
        <v>1854.3</v>
      </c>
      <c r="AC24" s="35">
        <v>12772</v>
      </c>
      <c r="AD24" s="75">
        <v>12391</v>
      </c>
      <c r="AE24" s="35"/>
      <c r="AF24" s="125">
        <v>4493</v>
      </c>
      <c r="AG24" s="35"/>
      <c r="AH24" s="37">
        <v>3007</v>
      </c>
      <c r="AI24" s="120">
        <v>3022</v>
      </c>
      <c r="AJ24" s="120"/>
    </row>
    <row r="25" spans="1:36" ht="18" customHeight="1">
      <c r="A25" s="140"/>
      <c r="B25" s="140"/>
      <c r="C25" s="62" t="s">
        <v>242</v>
      </c>
      <c r="D25" s="62"/>
      <c r="E25" s="89">
        <v>0</v>
      </c>
      <c r="F25" s="75">
        <v>0</v>
      </c>
      <c r="G25" s="35">
        <v>0</v>
      </c>
      <c r="H25" s="75">
        <v>0</v>
      </c>
      <c r="I25" s="35">
        <v>0</v>
      </c>
      <c r="J25" s="75">
        <v>0</v>
      </c>
      <c r="K25" s="35">
        <v>0</v>
      </c>
      <c r="L25" s="75">
        <v>0</v>
      </c>
      <c r="M25" s="122">
        <v>63921</v>
      </c>
      <c r="N25" s="76">
        <v>63921</v>
      </c>
      <c r="O25" s="122">
        <v>14436</v>
      </c>
      <c r="P25" s="76">
        <v>14436</v>
      </c>
      <c r="Q25" s="122">
        <v>0</v>
      </c>
      <c r="R25" s="76">
        <v>0</v>
      </c>
      <c r="S25" s="35">
        <v>28</v>
      </c>
      <c r="T25" s="76">
        <v>26</v>
      </c>
      <c r="U25" s="35">
        <v>150</v>
      </c>
      <c r="V25" s="76">
        <v>150</v>
      </c>
      <c r="W25" s="35">
        <v>0</v>
      </c>
      <c r="X25" s="75">
        <v>0</v>
      </c>
      <c r="Y25" s="35">
        <v>0</v>
      </c>
      <c r="Z25" s="75">
        <v>0</v>
      </c>
      <c r="AA25" s="35">
        <v>0</v>
      </c>
      <c r="AB25" s="75">
        <v>0</v>
      </c>
      <c r="AC25" s="35">
        <v>19</v>
      </c>
      <c r="AD25" s="75">
        <v>18</v>
      </c>
      <c r="AE25" s="35"/>
      <c r="AF25" s="125">
        <v>11</v>
      </c>
      <c r="AG25" s="35"/>
      <c r="AH25" s="37">
        <v>0.59</v>
      </c>
      <c r="AI25" s="120">
        <v>1</v>
      </c>
      <c r="AJ25" s="120"/>
    </row>
    <row r="26" spans="1:36" ht="18" customHeight="1">
      <c r="A26" s="140"/>
      <c r="B26" s="140"/>
      <c r="C26" s="62" t="s">
        <v>243</v>
      </c>
      <c r="D26" s="62"/>
      <c r="E26" s="89">
        <f>+SUM(E23:E25)</f>
        <v>441540.66</v>
      </c>
      <c r="F26" s="75">
        <v>433429.29329100001</v>
      </c>
      <c r="G26" s="35">
        <v>87299.248000000007</v>
      </c>
      <c r="H26" s="75">
        <v>91291.637000000002</v>
      </c>
      <c r="I26" s="35">
        <v>32757</v>
      </c>
      <c r="J26" s="75">
        <v>34130</v>
      </c>
      <c r="K26" s="35">
        <v>5325</v>
      </c>
      <c r="L26" s="75">
        <v>5145</v>
      </c>
      <c r="M26" s="122">
        <v>77224</v>
      </c>
      <c r="N26" s="76">
        <v>77171</v>
      </c>
      <c r="O26" s="122">
        <v>61283</v>
      </c>
      <c r="P26" s="76">
        <v>59130</v>
      </c>
      <c r="Q26" s="122">
        <v>1039</v>
      </c>
      <c r="R26" s="76">
        <v>1025</v>
      </c>
      <c r="S26" s="35">
        <v>2122</v>
      </c>
      <c r="T26" s="76">
        <v>4549</v>
      </c>
      <c r="U26" s="35">
        <v>9579.2999999999993</v>
      </c>
      <c r="V26" s="76">
        <v>9064</v>
      </c>
      <c r="W26" s="35">
        <v>3165.9</v>
      </c>
      <c r="X26" s="75">
        <v>3157.2</v>
      </c>
      <c r="Y26" s="35">
        <v>4185</v>
      </c>
      <c r="Z26" s="75">
        <v>3870</v>
      </c>
      <c r="AA26" s="35">
        <v>2045.1</v>
      </c>
      <c r="AB26" s="75">
        <v>1878.1</v>
      </c>
      <c r="AC26" s="35">
        <v>12891</v>
      </c>
      <c r="AD26" s="75">
        <v>12509</v>
      </c>
      <c r="AE26" s="35"/>
      <c r="AF26" s="125">
        <v>4086</v>
      </c>
      <c r="AG26" s="35"/>
      <c r="AH26" s="37">
        <v>3111</v>
      </c>
      <c r="AI26" s="120">
        <v>7215</v>
      </c>
      <c r="AJ26" s="120"/>
    </row>
    <row r="27" spans="1:36" ht="18" customHeight="1">
      <c r="A27" s="140"/>
      <c r="B27" s="62" t="s">
        <v>244</v>
      </c>
      <c r="C27" s="62"/>
      <c r="D27" s="62"/>
      <c r="E27" s="89">
        <f>+E22+E26</f>
        <v>1215430.1399999999</v>
      </c>
      <c r="F27" s="75">
        <v>1246044.720246</v>
      </c>
      <c r="G27" s="35">
        <v>205877.08100000001</v>
      </c>
      <c r="H27" s="75">
        <v>210528.86199999999</v>
      </c>
      <c r="I27" s="35">
        <v>64665</v>
      </c>
      <c r="J27" s="75">
        <v>69073</v>
      </c>
      <c r="K27" s="35">
        <v>10000</v>
      </c>
      <c r="L27" s="75">
        <v>10265</v>
      </c>
      <c r="M27" s="122">
        <v>98512</v>
      </c>
      <c r="N27" s="76">
        <v>98443</v>
      </c>
      <c r="O27" s="122">
        <v>99989</v>
      </c>
      <c r="P27" s="76">
        <v>100592</v>
      </c>
      <c r="Q27" s="122">
        <v>1386</v>
      </c>
      <c r="R27" s="76">
        <v>1571</v>
      </c>
      <c r="S27" s="35">
        <v>4818</v>
      </c>
      <c r="T27" s="76">
        <v>7587</v>
      </c>
      <c r="U27" s="35">
        <v>11777.8</v>
      </c>
      <c r="V27" s="76">
        <v>10941</v>
      </c>
      <c r="W27" s="35">
        <v>203185.1</v>
      </c>
      <c r="X27" s="75">
        <v>203175.7</v>
      </c>
      <c r="Y27" s="35">
        <v>7648</v>
      </c>
      <c r="Z27" s="75">
        <v>8134</v>
      </c>
      <c r="AA27" s="35">
        <v>3367.8</v>
      </c>
      <c r="AB27" s="75">
        <v>3133.4</v>
      </c>
      <c r="AC27" s="35">
        <v>19954</v>
      </c>
      <c r="AD27" s="75">
        <v>19951</v>
      </c>
      <c r="AE27" s="35"/>
      <c r="AF27" s="125">
        <v>7689</v>
      </c>
      <c r="AG27" s="35"/>
      <c r="AH27" s="37">
        <v>8696</v>
      </c>
      <c r="AI27" s="120">
        <v>15998</v>
      </c>
      <c r="AJ27" s="120"/>
    </row>
    <row r="28" spans="1:36" ht="18" customHeight="1">
      <c r="A28" s="140" t="s">
        <v>245</v>
      </c>
      <c r="B28" s="140" t="s">
        <v>246</v>
      </c>
      <c r="C28" s="62" t="s">
        <v>247</v>
      </c>
      <c r="D28" s="130" t="s">
        <v>128</v>
      </c>
      <c r="E28" s="131">
        <v>124229.22</v>
      </c>
      <c r="F28" s="75">
        <v>127282.40283599999</v>
      </c>
      <c r="G28" s="35">
        <v>11694.950999999999</v>
      </c>
      <c r="H28" s="75">
        <v>20715.138999999999</v>
      </c>
      <c r="I28" s="35">
        <v>5820</v>
      </c>
      <c r="J28" s="75">
        <v>8790</v>
      </c>
      <c r="K28" s="35">
        <v>1460</v>
      </c>
      <c r="L28" s="75">
        <v>1606</v>
      </c>
      <c r="M28" s="122">
        <v>503</v>
      </c>
      <c r="N28" s="76">
        <v>537</v>
      </c>
      <c r="O28" s="122">
        <v>17759</v>
      </c>
      <c r="P28" s="76">
        <v>18378.900000000001</v>
      </c>
      <c r="Q28" s="122">
        <v>536</v>
      </c>
      <c r="R28" s="76">
        <v>611</v>
      </c>
      <c r="S28" s="35">
        <v>1873</v>
      </c>
      <c r="T28" s="76">
        <v>5984</v>
      </c>
      <c r="U28" s="35">
        <v>9656.5</v>
      </c>
      <c r="V28" s="76">
        <v>10053</v>
      </c>
      <c r="W28" s="35">
        <v>0</v>
      </c>
      <c r="X28" s="75">
        <v>0</v>
      </c>
      <c r="Y28" s="35">
        <v>3465</v>
      </c>
      <c r="Z28" s="75">
        <v>3051</v>
      </c>
      <c r="AA28" s="35">
        <v>7761.9</v>
      </c>
      <c r="AB28" s="75">
        <v>7512.2</v>
      </c>
      <c r="AC28" s="35">
        <v>24717</v>
      </c>
      <c r="AD28" s="75">
        <v>26475</v>
      </c>
      <c r="AE28" s="35"/>
      <c r="AF28" s="125">
        <v>14760</v>
      </c>
      <c r="AG28" s="35"/>
      <c r="AH28" s="37">
        <v>14174.6</v>
      </c>
      <c r="AI28" s="120">
        <v>28481</v>
      </c>
      <c r="AJ28" s="120"/>
    </row>
    <row r="29" spans="1:36" ht="18" customHeight="1">
      <c r="A29" s="140"/>
      <c r="B29" s="140"/>
      <c r="C29" s="62" t="s">
        <v>248</v>
      </c>
      <c r="D29" s="130" t="s">
        <v>40</v>
      </c>
      <c r="E29" s="89">
        <v>112394.268</v>
      </c>
      <c r="F29" s="75">
        <v>115950.251479</v>
      </c>
      <c r="G29" s="35">
        <v>6107.8530000000001</v>
      </c>
      <c r="H29" s="75">
        <v>6648.817</v>
      </c>
      <c r="I29" s="35">
        <v>6949</v>
      </c>
      <c r="J29" s="75">
        <v>7737</v>
      </c>
      <c r="K29" s="35">
        <v>1038</v>
      </c>
      <c r="L29" s="75">
        <v>1080</v>
      </c>
      <c r="M29" s="122">
        <v>219</v>
      </c>
      <c r="N29" s="76">
        <v>239</v>
      </c>
      <c r="O29" s="122">
        <v>14301</v>
      </c>
      <c r="P29" s="76">
        <v>14600.9</v>
      </c>
      <c r="Q29" s="122">
        <v>107</v>
      </c>
      <c r="R29" s="76">
        <v>131</v>
      </c>
      <c r="S29" s="35">
        <v>2932</v>
      </c>
      <c r="T29" s="76">
        <v>5310</v>
      </c>
      <c r="U29" s="35">
        <v>5543.6</v>
      </c>
      <c r="V29" s="76">
        <v>5848</v>
      </c>
      <c r="W29" s="35">
        <v>0</v>
      </c>
      <c r="X29" s="75">
        <v>0</v>
      </c>
      <c r="Y29" s="35">
        <v>2347</v>
      </c>
      <c r="Z29" s="75">
        <v>2246</v>
      </c>
      <c r="AA29" s="35">
        <v>7057.7</v>
      </c>
      <c r="AB29" s="75">
        <v>6820.1</v>
      </c>
      <c r="AC29" s="35">
        <v>23052</v>
      </c>
      <c r="AD29" s="75">
        <v>23676</v>
      </c>
      <c r="AE29" s="35"/>
      <c r="AF29" s="125">
        <v>13398</v>
      </c>
      <c r="AG29" s="35"/>
      <c r="AH29" s="37">
        <v>13720.2</v>
      </c>
      <c r="AI29" s="120">
        <v>25552</v>
      </c>
      <c r="AJ29" s="120"/>
    </row>
    <row r="30" spans="1:36" ht="18" customHeight="1">
      <c r="A30" s="140"/>
      <c r="B30" s="140"/>
      <c r="C30" s="62" t="s">
        <v>249</v>
      </c>
      <c r="D30" s="130" t="s">
        <v>250</v>
      </c>
      <c r="E30" s="89">
        <v>1629.5139999999999</v>
      </c>
      <c r="F30" s="75">
        <v>1547.7360799999999</v>
      </c>
      <c r="G30" s="35">
        <v>8378.75</v>
      </c>
      <c r="H30" s="70">
        <v>8478.6170000000002</v>
      </c>
      <c r="I30" s="35">
        <v>312</v>
      </c>
      <c r="J30" s="75">
        <v>337</v>
      </c>
      <c r="K30" s="35">
        <v>159</v>
      </c>
      <c r="L30" s="75">
        <v>153</v>
      </c>
      <c r="M30" s="122">
        <v>230</v>
      </c>
      <c r="N30" s="76">
        <v>261</v>
      </c>
      <c r="O30" s="122">
        <v>708</v>
      </c>
      <c r="P30" s="76">
        <v>751.1</v>
      </c>
      <c r="Q30" s="122">
        <v>425</v>
      </c>
      <c r="R30" s="76">
        <v>422</v>
      </c>
      <c r="S30" s="35">
        <v>1319</v>
      </c>
      <c r="T30" s="76">
        <v>1483</v>
      </c>
      <c r="U30" s="35">
        <v>3319.8</v>
      </c>
      <c r="V30" s="76">
        <v>3534</v>
      </c>
      <c r="W30" s="35">
        <v>8.3000000000000007</v>
      </c>
      <c r="X30" s="75">
        <v>8.1999999999999993</v>
      </c>
      <c r="Y30" s="35">
        <v>636</v>
      </c>
      <c r="Z30" s="75">
        <v>287</v>
      </c>
      <c r="AA30" s="35">
        <v>438.4</v>
      </c>
      <c r="AB30" s="75">
        <v>352.8</v>
      </c>
      <c r="AC30" s="35">
        <v>1172</v>
      </c>
      <c r="AD30" s="75">
        <v>1361</v>
      </c>
      <c r="AE30" s="35"/>
      <c r="AF30" s="125">
        <v>1024</v>
      </c>
      <c r="AG30" s="35"/>
      <c r="AH30" s="37">
        <v>976.3</v>
      </c>
      <c r="AI30" s="120">
        <v>2668</v>
      </c>
      <c r="AJ30" s="120"/>
    </row>
    <row r="31" spans="1:36" ht="18" customHeight="1">
      <c r="A31" s="140"/>
      <c r="B31" s="140"/>
      <c r="C31" s="28" t="s">
        <v>251</v>
      </c>
      <c r="D31" s="130" t="s">
        <v>252</v>
      </c>
      <c r="E31" s="89">
        <f t="shared" ref="E31:J31" si="0">E28-E29-E30</f>
        <v>10205.438000000006</v>
      </c>
      <c r="F31" s="75">
        <f t="shared" si="0"/>
        <v>9784.4152769999946</v>
      </c>
      <c r="G31" s="35">
        <f t="shared" si="0"/>
        <v>-2791.652000000001</v>
      </c>
      <c r="H31" s="75">
        <f t="shared" si="0"/>
        <v>5587.7049999999999</v>
      </c>
      <c r="I31" s="35">
        <f t="shared" si="0"/>
        <v>-1441</v>
      </c>
      <c r="J31" s="75">
        <f t="shared" si="0"/>
        <v>716</v>
      </c>
      <c r="K31" s="35">
        <f>K28-K29-K30</f>
        <v>263</v>
      </c>
      <c r="L31" s="75">
        <f t="shared" ref="L31" si="1">L28-L29-L30</f>
        <v>373</v>
      </c>
      <c r="M31" s="122">
        <v>54</v>
      </c>
      <c r="N31" s="76">
        <f t="shared" ref="N31" si="2">N28-N29-N30</f>
        <v>37</v>
      </c>
      <c r="O31" s="122">
        <v>2750</v>
      </c>
      <c r="P31" s="76">
        <f t="shared" ref="P31" si="3">P28-P29-P30</f>
        <v>3026.9000000000019</v>
      </c>
      <c r="Q31" s="122">
        <f>Q28-Q29-Q30</f>
        <v>4</v>
      </c>
      <c r="R31" s="76">
        <f>R28-R29-R30</f>
        <v>58</v>
      </c>
      <c r="S31" s="35">
        <v>-2378</v>
      </c>
      <c r="T31" s="76">
        <f t="shared" ref="T31" si="4">T28-T29-T30</f>
        <v>-809</v>
      </c>
      <c r="U31" s="35">
        <f>U28-U29-U30</f>
        <v>793.09999999999945</v>
      </c>
      <c r="V31" s="76">
        <f t="shared" ref="V31:AB31" si="5">V28-V29-V30</f>
        <v>671</v>
      </c>
      <c r="W31" s="35">
        <f t="shared" si="5"/>
        <v>-8.3000000000000007</v>
      </c>
      <c r="X31" s="75">
        <f t="shared" si="5"/>
        <v>-8.1999999999999993</v>
      </c>
      <c r="Y31" s="35">
        <f t="shared" si="5"/>
        <v>482</v>
      </c>
      <c r="Z31" s="75">
        <f t="shared" si="5"/>
        <v>518</v>
      </c>
      <c r="AA31" s="35">
        <f t="shared" si="5"/>
        <v>265.79999999999984</v>
      </c>
      <c r="AB31" s="75">
        <f t="shared" si="5"/>
        <v>339.29999999999944</v>
      </c>
      <c r="AC31" s="35">
        <f>AC28-AC29-AC30</f>
        <v>493</v>
      </c>
      <c r="AD31" s="75">
        <f>AD28-AD29-AD30+1</f>
        <v>1439</v>
      </c>
      <c r="AE31" s="35">
        <f>AE28-AE29-AE30</f>
        <v>0</v>
      </c>
      <c r="AF31" s="125">
        <f t="shared" ref="AF31" si="6">AF28-AF29-AF30</f>
        <v>338</v>
      </c>
      <c r="AG31" s="35"/>
      <c r="AH31" s="37">
        <f t="shared" ref="AH31" si="7">AH28-AH29-AH30</f>
        <v>-521.90000000000032</v>
      </c>
      <c r="AI31" s="120">
        <v>260</v>
      </c>
      <c r="AJ31" s="120"/>
    </row>
    <row r="32" spans="1:36" ht="18" customHeight="1">
      <c r="A32" s="140"/>
      <c r="B32" s="140"/>
      <c r="C32" s="62" t="s">
        <v>253</v>
      </c>
      <c r="D32" s="130" t="s">
        <v>254</v>
      </c>
      <c r="E32" s="89">
        <v>46.515999999999998</v>
      </c>
      <c r="F32" s="75">
        <v>358.37742700000001</v>
      </c>
      <c r="G32" s="35">
        <v>10.365</v>
      </c>
      <c r="H32" s="75">
        <v>36.83</v>
      </c>
      <c r="I32" s="35">
        <v>142</v>
      </c>
      <c r="J32" s="75">
        <v>112</v>
      </c>
      <c r="K32" s="35">
        <v>2</v>
      </c>
      <c r="L32" s="75">
        <v>1</v>
      </c>
      <c r="M32" s="122">
        <v>0.02</v>
      </c>
      <c r="N32" s="76">
        <v>0.11</v>
      </c>
      <c r="O32" s="122">
        <v>431</v>
      </c>
      <c r="P32" s="76">
        <v>132.80000000000001</v>
      </c>
      <c r="Q32" s="122">
        <v>23</v>
      </c>
      <c r="R32" s="76">
        <v>1</v>
      </c>
      <c r="S32" s="35">
        <v>51</v>
      </c>
      <c r="T32" s="76">
        <v>36</v>
      </c>
      <c r="U32" s="35">
        <v>82.7</v>
      </c>
      <c r="V32" s="76">
        <v>107</v>
      </c>
      <c r="W32" s="35">
        <v>21.4</v>
      </c>
      <c r="X32" s="75">
        <v>21.4</v>
      </c>
      <c r="Y32" s="35">
        <v>3</v>
      </c>
      <c r="Z32" s="75">
        <v>0</v>
      </c>
      <c r="AA32" s="35">
        <v>7.7</v>
      </c>
      <c r="AB32" s="75">
        <v>7.5</v>
      </c>
      <c r="AC32" s="35">
        <v>36</v>
      </c>
      <c r="AD32" s="75">
        <v>20</v>
      </c>
      <c r="AE32" s="35"/>
      <c r="AF32" s="125">
        <v>82</v>
      </c>
      <c r="AG32" s="35"/>
      <c r="AH32" s="37">
        <v>67</v>
      </c>
      <c r="AI32" s="120">
        <v>157</v>
      </c>
      <c r="AJ32" s="120"/>
    </row>
    <row r="33" spans="1:36" ht="18" customHeight="1">
      <c r="A33" s="140"/>
      <c r="B33" s="140"/>
      <c r="C33" s="62" t="s">
        <v>255</v>
      </c>
      <c r="D33" s="130" t="s">
        <v>256</v>
      </c>
      <c r="E33" s="89">
        <v>556.00599999999997</v>
      </c>
      <c r="F33" s="75">
        <v>912.19963900000005</v>
      </c>
      <c r="G33" s="35">
        <v>847.63199999999995</v>
      </c>
      <c r="H33" s="75">
        <v>922.23299999999995</v>
      </c>
      <c r="I33" s="35">
        <v>138</v>
      </c>
      <c r="J33" s="75">
        <v>181</v>
      </c>
      <c r="K33" s="35">
        <v>1</v>
      </c>
      <c r="L33" s="75">
        <v>0</v>
      </c>
      <c r="M33" s="122">
        <v>0.1</v>
      </c>
      <c r="N33" s="76">
        <v>0.15</v>
      </c>
      <c r="O33" s="122">
        <v>76</v>
      </c>
      <c r="P33" s="76">
        <v>91.2</v>
      </c>
      <c r="Q33" s="122">
        <v>3</v>
      </c>
      <c r="R33" s="76">
        <v>1</v>
      </c>
      <c r="S33" s="35">
        <v>3</v>
      </c>
      <c r="T33" s="76">
        <v>29</v>
      </c>
      <c r="U33" s="35">
        <v>0</v>
      </c>
      <c r="V33" s="76">
        <v>1</v>
      </c>
      <c r="W33" s="35">
        <v>0</v>
      </c>
      <c r="X33" s="75">
        <v>0</v>
      </c>
      <c r="Y33" s="35">
        <v>29</v>
      </c>
      <c r="Z33" s="75">
        <v>39</v>
      </c>
      <c r="AA33" s="35">
        <v>3.2</v>
      </c>
      <c r="AB33" s="75">
        <v>3.2</v>
      </c>
      <c r="AC33" s="35">
        <v>2</v>
      </c>
      <c r="AD33" s="132">
        <v>0.3</v>
      </c>
      <c r="AE33" s="35"/>
      <c r="AF33" s="125">
        <v>8</v>
      </c>
      <c r="AG33" s="35"/>
      <c r="AH33" s="37">
        <v>20</v>
      </c>
      <c r="AI33" s="120">
        <v>57</v>
      </c>
      <c r="AJ33" s="120"/>
    </row>
    <row r="34" spans="1:36" ht="18" customHeight="1">
      <c r="A34" s="140"/>
      <c r="B34" s="140"/>
      <c r="C34" s="28" t="s">
        <v>257</v>
      </c>
      <c r="D34" s="130" t="s">
        <v>258</v>
      </c>
      <c r="E34" s="89">
        <f t="shared" ref="E34:J34" si="8">E31+E32-E33</f>
        <v>9695.9480000000058</v>
      </c>
      <c r="F34" s="75">
        <f t="shared" si="8"/>
        <v>9230.5930649999937</v>
      </c>
      <c r="G34" s="35">
        <f>G31+G32-G33</f>
        <v>-3628.9190000000012</v>
      </c>
      <c r="H34" s="75">
        <f t="shared" si="8"/>
        <v>4702.3019999999997</v>
      </c>
      <c r="I34" s="35">
        <f t="shared" si="8"/>
        <v>-1437</v>
      </c>
      <c r="J34" s="75">
        <f t="shared" si="8"/>
        <v>647</v>
      </c>
      <c r="K34" s="35">
        <f>K31+K32-K33</f>
        <v>264</v>
      </c>
      <c r="L34" s="75">
        <f t="shared" ref="L34" si="9">L31+L32-L33</f>
        <v>374</v>
      </c>
      <c r="M34" s="122">
        <v>53.92</v>
      </c>
      <c r="N34" s="76">
        <f t="shared" ref="N34" si="10">N31+N32-N33</f>
        <v>36.96</v>
      </c>
      <c r="O34" s="122">
        <v>3105</v>
      </c>
      <c r="P34" s="76">
        <f t="shared" ref="P34" si="11">P31+P32-P33</f>
        <v>3068.5000000000023</v>
      </c>
      <c r="Q34" s="122">
        <f>Q31+Q32-Q33</f>
        <v>24</v>
      </c>
      <c r="R34" s="76">
        <f>R31+R32-R33</f>
        <v>58</v>
      </c>
      <c r="S34" s="35">
        <v>-2330</v>
      </c>
      <c r="T34" s="76">
        <f t="shared" ref="T34" si="12">T31+T32-T33</f>
        <v>-802</v>
      </c>
      <c r="U34" s="35">
        <f>U31+U32-U33</f>
        <v>875.7999999999995</v>
      </c>
      <c r="V34" s="76">
        <f t="shared" ref="V34:AB34" si="13">V31+V32-V33</f>
        <v>777</v>
      </c>
      <c r="W34" s="35">
        <f t="shared" si="13"/>
        <v>13.099999999999998</v>
      </c>
      <c r="X34" s="75">
        <f t="shared" si="13"/>
        <v>13.2</v>
      </c>
      <c r="Y34" s="35">
        <f t="shared" si="13"/>
        <v>456</v>
      </c>
      <c r="Z34" s="75">
        <f t="shared" si="13"/>
        <v>479</v>
      </c>
      <c r="AA34" s="35">
        <f t="shared" si="13"/>
        <v>270.29999999999984</v>
      </c>
      <c r="AB34" s="75">
        <f t="shared" si="13"/>
        <v>343.59999999999945</v>
      </c>
      <c r="AC34" s="35">
        <f>AC31+AC32-AC33+1</f>
        <v>528</v>
      </c>
      <c r="AD34" s="75">
        <f>AD31+AD32-AD33-1</f>
        <v>1457.7</v>
      </c>
      <c r="AE34" s="35">
        <f>AE31+AE32-AE33</f>
        <v>0</v>
      </c>
      <c r="AF34" s="125">
        <f t="shared" ref="AF34" si="14">AF31+AF32-AF33</f>
        <v>412</v>
      </c>
      <c r="AG34" s="35"/>
      <c r="AH34" s="37">
        <f t="shared" ref="AH34" si="15">AH31+AH32-AH33</f>
        <v>-474.90000000000032</v>
      </c>
      <c r="AI34" s="120">
        <v>360</v>
      </c>
      <c r="AJ34" s="120"/>
    </row>
    <row r="35" spans="1:36" ht="18" customHeight="1">
      <c r="A35" s="140"/>
      <c r="B35" s="140" t="s">
        <v>259</v>
      </c>
      <c r="C35" s="62" t="s">
        <v>260</v>
      </c>
      <c r="D35" s="130" t="s">
        <v>261</v>
      </c>
      <c r="E35" s="89">
        <v>0.4</v>
      </c>
      <c r="F35" s="75">
        <v>6020.9600710000004</v>
      </c>
      <c r="G35" s="35">
        <v>185.917</v>
      </c>
      <c r="H35" s="75">
        <v>189.83799999999999</v>
      </c>
      <c r="I35" s="35">
        <v>0</v>
      </c>
      <c r="J35" s="75">
        <v>0</v>
      </c>
      <c r="K35" s="35">
        <v>0</v>
      </c>
      <c r="L35" s="75">
        <v>5</v>
      </c>
      <c r="M35" s="122">
        <v>0</v>
      </c>
      <c r="N35" s="116">
        <v>0</v>
      </c>
      <c r="O35" s="122">
        <v>8</v>
      </c>
      <c r="P35" s="76">
        <v>0</v>
      </c>
      <c r="Q35" s="122">
        <v>0</v>
      </c>
      <c r="R35" s="76">
        <v>0</v>
      </c>
      <c r="S35" s="35">
        <v>19</v>
      </c>
      <c r="T35" s="76">
        <v>772</v>
      </c>
      <c r="U35" s="35">
        <v>13.4</v>
      </c>
      <c r="V35" s="76">
        <v>26</v>
      </c>
      <c r="W35" s="35">
        <v>0</v>
      </c>
      <c r="X35" s="75">
        <v>0</v>
      </c>
      <c r="Y35" s="35">
        <v>0</v>
      </c>
      <c r="Z35" s="75">
        <v>0</v>
      </c>
      <c r="AA35" s="35">
        <v>0</v>
      </c>
      <c r="AB35" s="75">
        <v>0</v>
      </c>
      <c r="AC35" s="35">
        <v>45</v>
      </c>
      <c r="AD35" s="75">
        <v>0</v>
      </c>
      <c r="AE35" s="35"/>
      <c r="AF35" s="125">
        <v>0.15</v>
      </c>
      <c r="AG35" s="35"/>
      <c r="AH35" s="37">
        <v>0.31</v>
      </c>
      <c r="AI35" s="120">
        <v>0</v>
      </c>
      <c r="AJ35" s="120"/>
    </row>
    <row r="36" spans="1:36" ht="18" customHeight="1">
      <c r="A36" s="140"/>
      <c r="B36" s="140"/>
      <c r="C36" s="62" t="s">
        <v>262</v>
      </c>
      <c r="D36" s="130" t="s">
        <v>263</v>
      </c>
      <c r="E36" s="89">
        <v>1584.951</v>
      </c>
      <c r="F36" s="75">
        <v>4299.172039</v>
      </c>
      <c r="G36" s="35">
        <v>79.635000000000005</v>
      </c>
      <c r="H36" s="75">
        <v>189.30099999999999</v>
      </c>
      <c r="I36" s="35">
        <v>0</v>
      </c>
      <c r="J36" s="75">
        <v>0</v>
      </c>
      <c r="K36" s="35">
        <v>2</v>
      </c>
      <c r="L36" s="75">
        <v>4</v>
      </c>
      <c r="M36" s="122">
        <v>0</v>
      </c>
      <c r="N36" s="116">
        <v>0</v>
      </c>
      <c r="O36" s="122">
        <v>0</v>
      </c>
      <c r="P36" s="76">
        <v>51.4</v>
      </c>
      <c r="Q36" s="122">
        <v>0</v>
      </c>
      <c r="R36" s="76">
        <v>17</v>
      </c>
      <c r="S36" s="35">
        <v>9</v>
      </c>
      <c r="T36" s="76">
        <v>108</v>
      </c>
      <c r="U36" s="35">
        <v>12</v>
      </c>
      <c r="V36" s="76">
        <v>1</v>
      </c>
      <c r="W36" s="35">
        <v>0</v>
      </c>
      <c r="X36" s="75">
        <v>0</v>
      </c>
      <c r="Y36" s="35">
        <v>0</v>
      </c>
      <c r="Z36" s="75">
        <v>0</v>
      </c>
      <c r="AA36" s="35">
        <v>0</v>
      </c>
      <c r="AB36" s="75">
        <v>0</v>
      </c>
      <c r="AC36" s="35">
        <v>0.9</v>
      </c>
      <c r="AD36" s="75">
        <v>2</v>
      </c>
      <c r="AE36" s="35"/>
      <c r="AF36" s="125">
        <v>34</v>
      </c>
      <c r="AG36" s="35"/>
      <c r="AH36" s="37">
        <v>5.75</v>
      </c>
      <c r="AI36" s="120">
        <v>300</v>
      </c>
      <c r="AJ36" s="120"/>
    </row>
    <row r="37" spans="1:36" ht="18" customHeight="1">
      <c r="A37" s="140"/>
      <c r="B37" s="140"/>
      <c r="C37" s="62" t="s">
        <v>264</v>
      </c>
      <c r="D37" s="130" t="s">
        <v>265</v>
      </c>
      <c r="E37" s="89">
        <f t="shared" ref="E37:J37" si="16">E34+E35-E36</f>
        <v>8111.3970000000054</v>
      </c>
      <c r="F37" s="75">
        <f t="shared" si="16"/>
        <v>10952.381096999994</v>
      </c>
      <c r="G37" s="35">
        <f t="shared" si="16"/>
        <v>-3522.6370000000015</v>
      </c>
      <c r="H37" s="75">
        <f t="shared" si="16"/>
        <v>4702.838999999999</v>
      </c>
      <c r="I37" s="35">
        <f t="shared" si="16"/>
        <v>-1437</v>
      </c>
      <c r="J37" s="75">
        <f t="shared" si="16"/>
        <v>647</v>
      </c>
      <c r="K37" s="35">
        <f>K34+K35-K36</f>
        <v>262</v>
      </c>
      <c r="L37" s="75">
        <f t="shared" ref="L37" si="17">L34+L35-L36</f>
        <v>375</v>
      </c>
      <c r="M37" s="122">
        <v>53.92</v>
      </c>
      <c r="N37" s="76">
        <f t="shared" ref="N37" si="18">N34+N35-N36</f>
        <v>36.96</v>
      </c>
      <c r="O37" s="122">
        <v>3113</v>
      </c>
      <c r="P37" s="76">
        <f t="shared" ref="P37" si="19">P34+P35-P36</f>
        <v>3017.1000000000022</v>
      </c>
      <c r="Q37" s="122">
        <f>Q34+Q35-Q36</f>
        <v>24</v>
      </c>
      <c r="R37" s="76">
        <f>R34+R35-R36</f>
        <v>41</v>
      </c>
      <c r="S37" s="35">
        <v>-2320</v>
      </c>
      <c r="T37" s="76">
        <v>-137</v>
      </c>
      <c r="U37" s="35">
        <f>U34+U35-U36</f>
        <v>877.19999999999948</v>
      </c>
      <c r="V37" s="76">
        <f>V34+V35-V36+1</f>
        <v>803</v>
      </c>
      <c r="W37" s="35">
        <f t="shared" ref="W37:AB37" si="20">W34+W35-W36</f>
        <v>13.099999999999998</v>
      </c>
      <c r="X37" s="75">
        <f t="shared" si="20"/>
        <v>13.2</v>
      </c>
      <c r="Y37" s="35">
        <f t="shared" si="20"/>
        <v>456</v>
      </c>
      <c r="Z37" s="75">
        <f t="shared" si="20"/>
        <v>479</v>
      </c>
      <c r="AA37" s="35">
        <f t="shared" si="20"/>
        <v>270.29999999999984</v>
      </c>
      <c r="AB37" s="75">
        <f t="shared" si="20"/>
        <v>343.59999999999945</v>
      </c>
      <c r="AC37" s="35">
        <f>AC34+AC35-AC36</f>
        <v>572.1</v>
      </c>
      <c r="AD37" s="75">
        <f t="shared" ref="AD37" si="21">AD34+AD35-AD36</f>
        <v>1455.7</v>
      </c>
      <c r="AE37" s="35">
        <f>AE34+AE35-AE36</f>
        <v>0</v>
      </c>
      <c r="AF37" s="125">
        <f t="shared" ref="AF37" si="22">AF34+AF35-AF36</f>
        <v>378.15</v>
      </c>
      <c r="AG37" s="35"/>
      <c r="AH37" s="37">
        <f t="shared" ref="AH37" si="23">AH34+AH35-AH36</f>
        <v>-480.34000000000032</v>
      </c>
      <c r="AI37" s="120">
        <v>61</v>
      </c>
      <c r="AJ37" s="120"/>
    </row>
    <row r="38" spans="1:36" ht="18" customHeight="1">
      <c r="A38" s="140"/>
      <c r="B38" s="140"/>
      <c r="C38" s="62" t="s">
        <v>266</v>
      </c>
      <c r="D38" s="130" t="s">
        <v>267</v>
      </c>
      <c r="E38" s="89">
        <v>0</v>
      </c>
      <c r="F38" s="75">
        <v>0</v>
      </c>
      <c r="G38" s="35">
        <v>0</v>
      </c>
      <c r="H38" s="75">
        <v>0</v>
      </c>
      <c r="I38" s="35">
        <v>0</v>
      </c>
      <c r="J38" s="75">
        <v>0</v>
      </c>
      <c r="K38" s="35">
        <v>0</v>
      </c>
      <c r="L38" s="75">
        <v>0</v>
      </c>
      <c r="M38" s="122">
        <v>0</v>
      </c>
      <c r="N38" s="116">
        <v>0</v>
      </c>
      <c r="O38" s="122">
        <v>0</v>
      </c>
      <c r="P38" s="116">
        <v>0</v>
      </c>
      <c r="Q38" s="122">
        <v>0</v>
      </c>
      <c r="R38" s="76">
        <v>0</v>
      </c>
      <c r="S38" s="35">
        <v>0</v>
      </c>
      <c r="T38" s="76">
        <v>0</v>
      </c>
      <c r="U38" s="35">
        <v>0</v>
      </c>
      <c r="V38" s="133">
        <v>0</v>
      </c>
      <c r="W38" s="35">
        <v>0</v>
      </c>
      <c r="X38" s="75">
        <v>0</v>
      </c>
      <c r="Y38" s="35">
        <v>0</v>
      </c>
      <c r="Z38" s="75">
        <v>0</v>
      </c>
      <c r="AA38" s="35">
        <v>0</v>
      </c>
      <c r="AB38" s="75">
        <v>0</v>
      </c>
      <c r="AC38" s="35">
        <v>0</v>
      </c>
      <c r="AD38" s="75">
        <v>0</v>
      </c>
      <c r="AE38" s="35"/>
      <c r="AF38" s="134">
        <v>0</v>
      </c>
      <c r="AG38" s="35"/>
      <c r="AH38" s="135">
        <v>0</v>
      </c>
      <c r="AI38" s="120">
        <v>0</v>
      </c>
      <c r="AJ38" s="120"/>
    </row>
    <row r="39" spans="1:36" ht="18" customHeight="1">
      <c r="A39" s="140"/>
      <c r="B39" s="140"/>
      <c r="C39" s="62" t="s">
        <v>268</v>
      </c>
      <c r="D39" s="130" t="s">
        <v>269</v>
      </c>
      <c r="E39" s="89">
        <v>0</v>
      </c>
      <c r="F39" s="75">
        <v>0</v>
      </c>
      <c r="G39" s="35">
        <v>0</v>
      </c>
      <c r="H39" s="75">
        <v>0</v>
      </c>
      <c r="I39" s="35">
        <v>0</v>
      </c>
      <c r="J39" s="75">
        <v>0</v>
      </c>
      <c r="K39" s="35">
        <v>0</v>
      </c>
      <c r="L39" s="75">
        <v>0</v>
      </c>
      <c r="M39" s="122">
        <v>0</v>
      </c>
      <c r="N39" s="116">
        <v>0</v>
      </c>
      <c r="O39" s="122">
        <v>0</v>
      </c>
      <c r="P39" s="116">
        <v>0</v>
      </c>
      <c r="Q39" s="122">
        <v>0</v>
      </c>
      <c r="R39" s="76">
        <v>0</v>
      </c>
      <c r="S39" s="35">
        <v>0</v>
      </c>
      <c r="T39" s="76">
        <v>0</v>
      </c>
      <c r="U39" s="35">
        <v>0</v>
      </c>
      <c r="V39" s="76">
        <v>0</v>
      </c>
      <c r="W39" s="35">
        <v>0</v>
      </c>
      <c r="X39" s="75">
        <v>0</v>
      </c>
      <c r="Y39" s="35">
        <v>0</v>
      </c>
      <c r="Z39" s="75">
        <v>0</v>
      </c>
      <c r="AA39" s="35">
        <v>0</v>
      </c>
      <c r="AB39" s="75">
        <v>0</v>
      </c>
      <c r="AC39" s="35">
        <v>0</v>
      </c>
      <c r="AD39" s="75">
        <v>0</v>
      </c>
      <c r="AE39" s="35"/>
      <c r="AF39" s="134">
        <v>0</v>
      </c>
      <c r="AG39" s="35"/>
      <c r="AH39" s="135">
        <v>0</v>
      </c>
      <c r="AI39" s="120">
        <v>0</v>
      </c>
      <c r="AJ39" s="120"/>
    </row>
    <row r="40" spans="1:36" ht="18" customHeight="1">
      <c r="A40" s="140"/>
      <c r="B40" s="140"/>
      <c r="C40" s="62" t="s">
        <v>270</v>
      </c>
      <c r="D40" s="130" t="s">
        <v>271</v>
      </c>
      <c r="E40" s="89">
        <v>0</v>
      </c>
      <c r="F40" s="75">
        <v>0</v>
      </c>
      <c r="G40" s="35">
        <v>469.75</v>
      </c>
      <c r="H40" s="75">
        <v>1444.0889999999999</v>
      </c>
      <c r="I40" s="35">
        <v>-63</v>
      </c>
      <c r="J40" s="75">
        <v>474</v>
      </c>
      <c r="K40" s="35">
        <v>84</v>
      </c>
      <c r="L40" s="136">
        <v>117</v>
      </c>
      <c r="M40" s="122">
        <v>1</v>
      </c>
      <c r="N40" s="76">
        <v>10</v>
      </c>
      <c r="O40" s="122">
        <v>960</v>
      </c>
      <c r="P40" s="76">
        <v>933.1</v>
      </c>
      <c r="Q40" s="122">
        <v>10</v>
      </c>
      <c r="R40" s="76">
        <v>14</v>
      </c>
      <c r="S40" s="35">
        <v>92</v>
      </c>
      <c r="T40" s="76">
        <v>-22</v>
      </c>
      <c r="U40" s="35">
        <v>278.10000000000002</v>
      </c>
      <c r="V40" s="76">
        <v>270</v>
      </c>
      <c r="W40" s="35">
        <v>4.4000000000000004</v>
      </c>
      <c r="X40" s="75">
        <v>4.4000000000000004</v>
      </c>
      <c r="Y40" s="35">
        <v>141</v>
      </c>
      <c r="Z40" s="75">
        <v>147</v>
      </c>
      <c r="AA40" s="35">
        <v>92.9</v>
      </c>
      <c r="AB40" s="75">
        <v>101.4</v>
      </c>
      <c r="AC40" s="35">
        <v>185</v>
      </c>
      <c r="AD40" s="75">
        <v>507</v>
      </c>
      <c r="AE40" s="35"/>
      <c r="AF40" s="125">
        <v>139</v>
      </c>
      <c r="AG40" s="35"/>
      <c r="AH40" s="37">
        <v>-141</v>
      </c>
      <c r="AI40" s="120">
        <v>45</v>
      </c>
      <c r="AJ40" s="120"/>
    </row>
    <row r="41" spans="1:36" ht="18" customHeight="1">
      <c r="A41" s="140"/>
      <c r="B41" s="140"/>
      <c r="C41" s="28" t="s">
        <v>272</v>
      </c>
      <c r="D41" s="130" t="s">
        <v>273</v>
      </c>
      <c r="E41" s="89">
        <f t="shared" ref="E41:J41" si="24">E34+E35-E36-E40</f>
        <v>8111.3970000000054</v>
      </c>
      <c r="F41" s="75">
        <f t="shared" si="24"/>
        <v>10952.381096999994</v>
      </c>
      <c r="G41" s="35">
        <f>G34+G35-G36-G40</f>
        <v>-3992.3870000000015</v>
      </c>
      <c r="H41" s="75">
        <f t="shared" si="24"/>
        <v>3258.7499999999991</v>
      </c>
      <c r="I41" s="35">
        <f t="shared" si="24"/>
        <v>-1374</v>
      </c>
      <c r="J41" s="75">
        <f t="shared" si="24"/>
        <v>173</v>
      </c>
      <c r="K41" s="35">
        <f>K34+K35-K36-K40</f>
        <v>178</v>
      </c>
      <c r="L41" s="137">
        <f>L34+L35-L36-L40</f>
        <v>258</v>
      </c>
      <c r="M41" s="122">
        <v>52.92</v>
      </c>
      <c r="N41" s="76">
        <f t="shared" ref="N41" si="25">N34+N35-N36-N40</f>
        <v>26.96</v>
      </c>
      <c r="O41" s="122">
        <v>2153</v>
      </c>
      <c r="P41" s="76">
        <f t="shared" ref="P41" si="26">P34+P35-P36-P40</f>
        <v>2084.0000000000023</v>
      </c>
      <c r="Q41" s="122">
        <f>Q34+Q35-Q36-Q40</f>
        <v>14</v>
      </c>
      <c r="R41" s="76">
        <f>R34+R35-R36-R40</f>
        <v>27</v>
      </c>
      <c r="S41" s="35">
        <v>-2412</v>
      </c>
      <c r="T41" s="76">
        <v>-115</v>
      </c>
      <c r="U41" s="35">
        <f>U34+U35-U36-U40</f>
        <v>599.09999999999945</v>
      </c>
      <c r="V41" s="76">
        <f>V34+V35-V36-V40+1</f>
        <v>533</v>
      </c>
      <c r="W41" s="35">
        <f t="shared" ref="W41:AA41" si="27">W34+W35-W36-W40</f>
        <v>8.6999999999999975</v>
      </c>
      <c r="X41" s="75">
        <f t="shared" si="27"/>
        <v>8.7999999999999989</v>
      </c>
      <c r="Y41" s="35">
        <f t="shared" si="27"/>
        <v>315</v>
      </c>
      <c r="Z41" s="75">
        <f t="shared" si="27"/>
        <v>332</v>
      </c>
      <c r="AA41" s="35">
        <f t="shared" si="27"/>
        <v>177.39999999999984</v>
      </c>
      <c r="AB41" s="75">
        <f>AB34+AB35-AB36-AB40</f>
        <v>242.19999999999945</v>
      </c>
      <c r="AC41" s="35">
        <f>AC34+AC35-AC36-AC40</f>
        <v>387.1</v>
      </c>
      <c r="AD41" s="75">
        <f t="shared" ref="AD41" si="28">AD34+AD35-AD36-AD40</f>
        <v>948.7</v>
      </c>
      <c r="AE41" s="35">
        <f>AE34+AE35-AE36-AE40</f>
        <v>0</v>
      </c>
      <c r="AF41" s="125">
        <f t="shared" ref="AF41" si="29">AF34+AF35-AF36-AF40</f>
        <v>239.14999999999998</v>
      </c>
      <c r="AG41" s="35"/>
      <c r="AH41" s="37">
        <f>AH34+AH35-AH36-AH40</f>
        <v>-339.34000000000032</v>
      </c>
      <c r="AI41" s="120">
        <v>16</v>
      </c>
      <c r="AJ41" s="120"/>
    </row>
    <row r="42" spans="1:36" ht="18" customHeight="1">
      <c r="A42" s="140"/>
      <c r="B42" s="140"/>
      <c r="C42" s="181" t="s">
        <v>274</v>
      </c>
      <c r="D42" s="181"/>
      <c r="E42" s="89">
        <f t="shared" ref="E42:F42" si="30">E37+E38-E39-E40</f>
        <v>8111.3970000000054</v>
      </c>
      <c r="F42" s="70">
        <f t="shared" si="30"/>
        <v>10952.381096999994</v>
      </c>
      <c r="G42" s="35">
        <v>0</v>
      </c>
      <c r="H42" s="70">
        <v>0</v>
      </c>
      <c r="I42" s="35">
        <v>0</v>
      </c>
      <c r="J42" s="70">
        <v>0</v>
      </c>
      <c r="K42" s="35">
        <v>0</v>
      </c>
      <c r="L42" s="70">
        <v>0</v>
      </c>
      <c r="M42" s="122">
        <v>52.92</v>
      </c>
      <c r="N42" s="71">
        <f t="shared" ref="N42" si="31">N37+N38-N39-N40</f>
        <v>26.96</v>
      </c>
      <c r="O42" s="122">
        <v>2153</v>
      </c>
      <c r="P42" s="71">
        <f t="shared" ref="P42" si="32">P37+P38-P39-P40</f>
        <v>2084.0000000000023</v>
      </c>
      <c r="Q42" s="122">
        <f>Q37+Q38-Q39-Q40</f>
        <v>14</v>
      </c>
      <c r="R42" s="71">
        <f>R37+R38-R39-R40</f>
        <v>27</v>
      </c>
      <c r="S42" s="35">
        <v>-2412</v>
      </c>
      <c r="T42" s="71">
        <v>0</v>
      </c>
      <c r="U42" s="35">
        <f>U37+U38-U39-U40</f>
        <v>599.09999999999945</v>
      </c>
      <c r="V42" s="71">
        <f t="shared" ref="V42" si="33">V37+V38-V39-V40</f>
        <v>533</v>
      </c>
      <c r="W42" s="35">
        <v>0</v>
      </c>
      <c r="X42" s="70">
        <v>0</v>
      </c>
      <c r="Y42" s="35">
        <v>0</v>
      </c>
      <c r="Z42" s="70">
        <v>0</v>
      </c>
      <c r="AA42" s="35">
        <v>0</v>
      </c>
      <c r="AB42" s="70">
        <v>0</v>
      </c>
      <c r="AC42" s="70">
        <v>0</v>
      </c>
      <c r="AD42" s="70">
        <v>0</v>
      </c>
      <c r="AE42" s="35">
        <f>AE37+AE38-AE39-AE40</f>
        <v>0</v>
      </c>
      <c r="AF42" s="124">
        <v>0</v>
      </c>
      <c r="AG42" s="35"/>
      <c r="AH42" s="37">
        <v>0</v>
      </c>
      <c r="AI42" s="120">
        <v>0</v>
      </c>
      <c r="AJ42" s="120"/>
    </row>
    <row r="43" spans="1:36" ht="18" customHeight="1">
      <c r="A43" s="140"/>
      <c r="B43" s="140"/>
      <c r="C43" s="62" t="s">
        <v>275</v>
      </c>
      <c r="D43" s="130" t="s">
        <v>276</v>
      </c>
      <c r="E43" s="89">
        <v>0</v>
      </c>
      <c r="F43" s="75">
        <v>0</v>
      </c>
      <c r="G43" s="35">
        <v>-32987.362000000001</v>
      </c>
      <c r="H43" s="75">
        <v>-36246.108</v>
      </c>
      <c r="I43" s="35">
        <v>8107</v>
      </c>
      <c r="J43" s="75">
        <v>7935</v>
      </c>
      <c r="K43" s="35">
        <v>3061</v>
      </c>
      <c r="L43" s="75">
        <v>2902</v>
      </c>
      <c r="M43" s="122">
        <v>851</v>
      </c>
      <c r="N43" s="76">
        <v>824</v>
      </c>
      <c r="O43" s="122">
        <v>27839</v>
      </c>
      <c r="P43" s="76">
        <v>25755</v>
      </c>
      <c r="Q43" s="122">
        <v>724</v>
      </c>
      <c r="R43" s="76">
        <v>697</v>
      </c>
      <c r="S43" s="35">
        <v>0</v>
      </c>
      <c r="T43" s="76">
        <v>0</v>
      </c>
      <c r="U43" s="35">
        <v>393.9</v>
      </c>
      <c r="V43" s="76">
        <v>290</v>
      </c>
      <c r="W43" s="35">
        <v>157.19999999999999</v>
      </c>
      <c r="X43" s="75">
        <f>148.5-1</f>
        <v>147.5</v>
      </c>
      <c r="Y43" s="35">
        <v>2771</v>
      </c>
      <c r="Z43" s="75">
        <v>2439</v>
      </c>
      <c r="AA43" s="35">
        <v>1238.9000000000001</v>
      </c>
      <c r="AB43" s="75">
        <v>1006.6</v>
      </c>
      <c r="AC43" s="35">
        <v>5025</v>
      </c>
      <c r="AD43" s="75">
        <v>3932</v>
      </c>
      <c r="AE43" s="35"/>
      <c r="AF43" s="125">
        <v>2374</v>
      </c>
      <c r="AG43" s="35"/>
      <c r="AH43" s="37">
        <v>2546</v>
      </c>
      <c r="AI43" s="120">
        <v>2206</v>
      </c>
      <c r="AJ43" s="120"/>
    </row>
    <row r="44" spans="1:36" ht="18" customHeight="1">
      <c r="A44" s="140"/>
      <c r="B44" s="140"/>
      <c r="C44" s="28" t="s">
        <v>277</v>
      </c>
      <c r="D44" s="48" t="s">
        <v>278</v>
      </c>
      <c r="E44" s="89">
        <f t="shared" ref="E44:J44" si="34">E41+E43</f>
        <v>8111.3970000000054</v>
      </c>
      <c r="F44" s="75">
        <f t="shared" si="34"/>
        <v>10952.381096999994</v>
      </c>
      <c r="G44" s="35">
        <f t="shared" si="34"/>
        <v>-36979.749000000003</v>
      </c>
      <c r="H44" s="75">
        <f t="shared" si="34"/>
        <v>-32987.358</v>
      </c>
      <c r="I44" s="35">
        <f t="shared" si="34"/>
        <v>6733</v>
      </c>
      <c r="J44" s="75">
        <f t="shared" si="34"/>
        <v>8108</v>
      </c>
      <c r="K44" s="35">
        <f>K41+K43</f>
        <v>3239</v>
      </c>
      <c r="L44" s="75">
        <f>L41+L43</f>
        <v>3160</v>
      </c>
      <c r="M44" s="122">
        <v>903.92</v>
      </c>
      <c r="N44" s="76">
        <f t="shared" ref="N44" si="35">N41+N43</f>
        <v>850.96</v>
      </c>
      <c r="O44" s="122">
        <v>29992</v>
      </c>
      <c r="P44" s="76">
        <f t="shared" ref="P44" si="36">P41+P43</f>
        <v>27839.000000000004</v>
      </c>
      <c r="Q44" s="122">
        <f>Q41+Q43</f>
        <v>738</v>
      </c>
      <c r="R44" s="76">
        <f t="shared" ref="R44" si="37">R41+R43</f>
        <v>724</v>
      </c>
      <c r="S44" s="35">
        <v>-2412</v>
      </c>
      <c r="T44" s="76">
        <f t="shared" ref="T44" si="38">T41+T43</f>
        <v>-115</v>
      </c>
      <c r="U44" s="35">
        <f>U41+U43</f>
        <v>992.99999999999943</v>
      </c>
      <c r="V44" s="76">
        <f t="shared" ref="V44:Z44" si="39">V41+V43</f>
        <v>823</v>
      </c>
      <c r="W44" s="35">
        <f t="shared" si="39"/>
        <v>165.89999999999998</v>
      </c>
      <c r="X44" s="75">
        <f t="shared" si="39"/>
        <v>156.30000000000001</v>
      </c>
      <c r="Y44" s="35">
        <f t="shared" si="39"/>
        <v>3086</v>
      </c>
      <c r="Z44" s="75">
        <f t="shared" si="39"/>
        <v>2771</v>
      </c>
      <c r="AA44" s="35">
        <v>1406.4</v>
      </c>
      <c r="AB44" s="75">
        <v>1238.9000000000001</v>
      </c>
      <c r="AC44" s="35">
        <f>AC41+AC43</f>
        <v>5412.1</v>
      </c>
      <c r="AD44" s="75">
        <f t="shared" ref="AD44" si="40">AD41+AD43</f>
        <v>4880.7</v>
      </c>
      <c r="AE44" s="35">
        <f>AE41+AE43</f>
        <v>0</v>
      </c>
      <c r="AF44" s="125">
        <f t="shared" ref="AF44" si="41">AF41+AF43</f>
        <v>2613.15</v>
      </c>
      <c r="AG44" s="35"/>
      <c r="AH44" s="37">
        <f t="shared" ref="AH44" si="42">AH41+AH43</f>
        <v>2206.66</v>
      </c>
      <c r="AI44" s="120">
        <v>2222</v>
      </c>
      <c r="AJ44" s="120"/>
    </row>
    <row r="45" spans="1:36" ht="14.1" customHeight="1">
      <c r="A45" s="8" t="s">
        <v>279</v>
      </c>
    </row>
    <row r="46" spans="1:36" ht="14.1" customHeight="1">
      <c r="A46" s="8" t="s">
        <v>280</v>
      </c>
    </row>
    <row r="47" spans="1:36">
      <c r="A47" s="139"/>
    </row>
  </sheetData>
  <mergeCells count="26">
    <mergeCell ref="C42:D42"/>
    <mergeCell ref="A15:A27"/>
    <mergeCell ref="B15:B18"/>
    <mergeCell ref="B19:B22"/>
    <mergeCell ref="B23:B26"/>
    <mergeCell ref="A28:A44"/>
    <mergeCell ref="B28:B34"/>
    <mergeCell ref="B35:B44"/>
    <mergeCell ref="AI6:AJ6"/>
    <mergeCell ref="A8:A14"/>
    <mergeCell ref="B9:B14"/>
    <mergeCell ref="Q6:R6"/>
    <mergeCell ref="S6:T6"/>
    <mergeCell ref="U6:V6"/>
    <mergeCell ref="W6:X6"/>
    <mergeCell ref="Y6:Z6"/>
    <mergeCell ref="AA6:AB6"/>
    <mergeCell ref="E6:F6"/>
    <mergeCell ref="G6:H6"/>
    <mergeCell ref="I6:J6"/>
    <mergeCell ref="K6:L6"/>
    <mergeCell ref="M6:N6"/>
    <mergeCell ref="O6:P6"/>
    <mergeCell ref="AC6:AD6"/>
    <mergeCell ref="AE6:AF6"/>
    <mergeCell ref="AG6:AH6"/>
  </mergeCells>
  <phoneticPr fontId="10"/>
  <pageMargins left="0.70866141732283472" right="0.23622047244094491" top="0.19685039370078741" bottom="0.23622047244094491" header="0.19685039370078741" footer="0.19685039370078741"/>
  <pageSetup paperSize="9" scale="30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2022-08-18T05:14:49Z</cp:lastPrinted>
  <dcterms:created xsi:type="dcterms:W3CDTF">1999-07-06T05:17:05Z</dcterms:created>
  <dcterms:modified xsi:type="dcterms:W3CDTF">2022-09-20T10:23:27Z</dcterms:modified>
</cp:coreProperties>
</file>