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71D292BD-7655-4742-B5B5-AEC6F756A710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'2.公営企業会計予算(R3-4年度)'!$A$1:$Q$49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'4.公営企業会計決算（R元-2年度）'!$A$1:$Q$49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6" l="1"/>
  <c r="H20" i="6"/>
  <c r="I19" i="6"/>
  <c r="F42" i="7" l="1"/>
  <c r="F32" i="7"/>
  <c r="N25" i="7" l="1"/>
  <c r="N23" i="7"/>
  <c r="N22" i="7"/>
  <c r="N21" i="7"/>
  <c r="N20" i="7"/>
  <c r="N19" i="7"/>
  <c r="N17" i="7"/>
  <c r="N12" i="7"/>
  <c r="N11" i="7"/>
  <c r="N10" i="7"/>
  <c r="N9" i="7"/>
  <c r="N8" i="7"/>
  <c r="N23" i="4"/>
  <c r="N22" i="4"/>
  <c r="N21" i="4"/>
  <c r="N20" i="4"/>
  <c r="N19" i="4"/>
  <c r="N17" i="4"/>
  <c r="N12" i="4"/>
  <c r="N11" i="4"/>
  <c r="N10" i="4"/>
  <c r="N9" i="4"/>
  <c r="N8" i="4"/>
  <c r="F42" i="4" l="1"/>
  <c r="F33" i="4"/>
  <c r="F32" i="4"/>
  <c r="O15" i="4" l="1"/>
  <c r="H14" i="4"/>
  <c r="I16" i="4"/>
  <c r="O24" i="7" l="1"/>
  <c r="O27" i="7" s="1"/>
  <c r="N24" i="7"/>
  <c r="N27" i="7" s="1"/>
  <c r="O16" i="7"/>
  <c r="N16" i="7"/>
  <c r="O15" i="7"/>
  <c r="N15" i="7"/>
  <c r="O14" i="7"/>
  <c r="N14" i="7"/>
  <c r="O25" i="4" l="1"/>
  <c r="O44" i="4"/>
  <c r="N44" i="4"/>
  <c r="O39" i="4"/>
  <c r="O45" i="4" s="1"/>
  <c r="N39" i="4"/>
  <c r="N45" i="4" s="1"/>
  <c r="O24" i="4"/>
  <c r="N24" i="4"/>
  <c r="N27" i="4" s="1"/>
  <c r="O16" i="4"/>
  <c r="N16" i="4"/>
  <c r="N15" i="4"/>
  <c r="O14" i="4"/>
  <c r="N14" i="4"/>
  <c r="O27" i="4" l="1"/>
  <c r="I9" i="2"/>
  <c r="F45" i="2"/>
  <c r="G45" i="2" s="1"/>
  <c r="F27" i="2"/>
  <c r="G27" i="2" s="1"/>
  <c r="F24" i="6"/>
  <c r="F22" i="6" s="1"/>
  <c r="E22" i="6"/>
  <c r="E19" i="6"/>
  <c r="E23" i="6" s="1"/>
  <c r="H45" i="5"/>
  <c r="F45" i="5"/>
  <c r="G44" i="5" s="1"/>
  <c r="H27" i="5"/>
  <c r="F27" i="5"/>
  <c r="G19" i="5" s="1"/>
  <c r="F44" i="4"/>
  <c r="F39" i="4"/>
  <c r="G18" i="2"/>
  <c r="H27" i="2"/>
  <c r="H45" i="2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 s="1"/>
  <c r="I31" i="8"/>
  <c r="I34" i="8" s="1"/>
  <c r="I37" i="8" s="1"/>
  <c r="I42" i="8" s="1"/>
  <c r="H31" i="8"/>
  <c r="H34" i="8" s="1"/>
  <c r="G31" i="8"/>
  <c r="G34" i="8" s="1"/>
  <c r="G41" i="8" s="1"/>
  <c r="G44" i="8" s="1"/>
  <c r="F31" i="8"/>
  <c r="F34" i="8" s="1"/>
  <c r="E31" i="8"/>
  <c r="E34" i="8" s="1"/>
  <c r="Q44" i="7"/>
  <c r="P44" i="7"/>
  <c r="M44" i="7"/>
  <c r="L44" i="7"/>
  <c r="K44" i="7"/>
  <c r="J44" i="7"/>
  <c r="I44" i="7"/>
  <c r="H44" i="7"/>
  <c r="G44" i="7"/>
  <c r="F44" i="7"/>
  <c r="Q39" i="7"/>
  <c r="Q45" i="7" s="1"/>
  <c r="P39" i="7"/>
  <c r="M39" i="7"/>
  <c r="L39" i="7"/>
  <c r="K39" i="7"/>
  <c r="J39" i="7"/>
  <c r="I39" i="7"/>
  <c r="H39" i="7"/>
  <c r="G39" i="7"/>
  <c r="F39" i="7"/>
  <c r="Q24" i="7"/>
  <c r="Q27" i="7" s="1"/>
  <c r="P24" i="7"/>
  <c r="P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Q16" i="7"/>
  <c r="P16" i="7"/>
  <c r="M16" i="7"/>
  <c r="L16" i="7"/>
  <c r="K16" i="7"/>
  <c r="J16" i="7"/>
  <c r="I16" i="7"/>
  <c r="H16" i="7"/>
  <c r="G16" i="7"/>
  <c r="F16" i="7"/>
  <c r="Q15" i="7"/>
  <c r="P15" i="7"/>
  <c r="M15" i="7"/>
  <c r="L15" i="7"/>
  <c r="K15" i="7"/>
  <c r="J15" i="7"/>
  <c r="I15" i="7"/>
  <c r="H15" i="7"/>
  <c r="G15" i="7"/>
  <c r="F15" i="7"/>
  <c r="Q14" i="7"/>
  <c r="P14" i="7"/>
  <c r="M14" i="7"/>
  <c r="L14" i="7"/>
  <c r="K14" i="7"/>
  <c r="J14" i="7"/>
  <c r="I14" i="7"/>
  <c r="H14" i="7"/>
  <c r="G14" i="7"/>
  <c r="F14" i="7"/>
  <c r="G20" i="6"/>
  <c r="F20" i="6"/>
  <c r="E20" i="6"/>
  <c r="I21" i="6"/>
  <c r="H19" i="6"/>
  <c r="H21" i="6"/>
  <c r="G19" i="6"/>
  <c r="F19" i="6"/>
  <c r="F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Q39" i="4"/>
  <c r="Q44" i="4"/>
  <c r="P39" i="4"/>
  <c r="P44" i="4"/>
  <c r="M39" i="4"/>
  <c r="M44" i="4"/>
  <c r="L39" i="4"/>
  <c r="L44" i="4"/>
  <c r="L45" i="4"/>
  <c r="K39" i="4"/>
  <c r="K44" i="4"/>
  <c r="J39" i="4"/>
  <c r="J44" i="4"/>
  <c r="I39" i="4"/>
  <c r="I44" i="4"/>
  <c r="H39" i="4"/>
  <c r="H44" i="4"/>
  <c r="G39" i="4"/>
  <c r="G44" i="4"/>
  <c r="G45" i="4" s="1"/>
  <c r="Q24" i="4"/>
  <c r="Q27" i="4" s="1"/>
  <c r="P24" i="4"/>
  <c r="P27" i="4" s="1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Q16" i="4"/>
  <c r="P16" i="4"/>
  <c r="Q15" i="4"/>
  <c r="P15" i="4"/>
  <c r="Q14" i="4"/>
  <c r="P14" i="4"/>
  <c r="K16" i="4"/>
  <c r="J16" i="4"/>
  <c r="K15" i="4"/>
  <c r="J15" i="4"/>
  <c r="K14" i="4"/>
  <c r="J14" i="4"/>
  <c r="H16" i="4"/>
  <c r="I15" i="4"/>
  <c r="H15" i="4"/>
  <c r="I14" i="4"/>
  <c r="G24" i="4"/>
  <c r="G27" i="4" s="1"/>
  <c r="G16" i="4"/>
  <c r="G15" i="4"/>
  <c r="G14" i="4"/>
  <c r="F24" i="4"/>
  <c r="F27" i="4" s="1"/>
  <c r="F16" i="4"/>
  <c r="F15" i="4"/>
  <c r="F14" i="4"/>
  <c r="G14" i="2"/>
  <c r="G16" i="2"/>
  <c r="E21" i="6"/>
  <c r="G29" i="5"/>
  <c r="G35" i="5"/>
  <c r="G41" i="5"/>
  <c r="G9" i="2"/>
  <c r="G41" i="2"/>
  <c r="G31" i="5"/>
  <c r="G33" i="5"/>
  <c r="G37" i="5"/>
  <c r="G39" i="5"/>
  <c r="G43" i="5"/>
  <c r="G21" i="2"/>
  <c r="G29" i="2"/>
  <c r="G45" i="5"/>
  <c r="G28" i="5"/>
  <c r="G30" i="5"/>
  <c r="G32" i="5"/>
  <c r="G34" i="5"/>
  <c r="G36" i="5"/>
  <c r="G38" i="5"/>
  <c r="G40" i="5"/>
  <c r="G42" i="5"/>
  <c r="M45" i="4" l="1"/>
  <c r="G28" i="2"/>
  <c r="P45" i="4"/>
  <c r="Q45" i="4"/>
  <c r="F45" i="4"/>
  <c r="J45" i="4"/>
  <c r="H45" i="4"/>
  <c r="I45" i="5"/>
  <c r="J41" i="8"/>
  <c r="J44" i="8" s="1"/>
  <c r="J37" i="8"/>
  <c r="J42" i="8" s="1"/>
  <c r="G45" i="7"/>
  <c r="K45" i="7"/>
  <c r="M45" i="7"/>
  <c r="J45" i="7"/>
  <c r="G24" i="6"/>
  <c r="H24" i="6" s="1"/>
  <c r="H23" i="6" s="1"/>
  <c r="K45" i="4"/>
  <c r="I45" i="4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P45" i="7"/>
  <c r="I23" i="6"/>
  <c r="H22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富山県</author>
  </authors>
  <commentList>
    <comment ref="P6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R2から法適用</t>
        </r>
      </text>
    </comment>
    <comment ref="L30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R2から法適用</t>
        </r>
      </text>
    </comment>
  </commentList>
</comments>
</file>

<file path=xl/sharedStrings.xml><?xml version="1.0" encoding="utf-8"?>
<sst xmlns="http://schemas.openxmlformats.org/spreadsheetml/2006/main" count="454" uniqueCount="265">
  <si>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</si>
  <si>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</si>
  <si>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</si>
  <si>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</si>
  <si>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</si>
  <si>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</si>
  <si>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</si>
  <si>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</si>
  <si>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</si>
  <si>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</si>
  <si>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</si>
  <si>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</si>
  <si>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</si>
  <si>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</si>
  <si>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</si>
  <si>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</si>
  <si>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</si>
  <si>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</si>
  <si>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</si>
  <si>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</si>
  <si>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</si>
  <si>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</si>
  <si>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</si>
  <si>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</si>
  <si>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</si>
  <si>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</si>
  <si>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</si>
  <si>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</si>
  <si>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</si>
  <si>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</si>
  <si>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</si>
  <si>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</si>
  <si>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</si>
  <si>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</si>
  <si>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</si>
  <si>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</si>
  <si>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</si>
  <si>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</si>
  <si>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</si>
  <si>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</si>
  <si>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</si>
  <si>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</si>
  <si>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</si>
  <si>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</si>
  <si>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</si>
  <si>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</si>
  <si>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</si>
  <si>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</si>
  <si>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</si>
  <si>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</si>
  <si>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</si>
  <si>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</si>
  <si>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</si>
  <si>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</si>
  <si>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</si>
  <si>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</si>
  <si>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</si>
  <si>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</si>
  <si>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</si>
  <si>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</si>
  <si>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</si>
  <si>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</si>
  <si>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</si>
  <si>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</si>
  <si>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</si>
  <si>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</si>
  <si>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</si>
  <si>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</si>
  <si>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</si>
  <si>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</si>
  <si>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</si>
  <si>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</si>
  <si>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</si>
  <si>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</si>
  <si>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</si>
  <si>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</si>
  <si>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</si>
  <si>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</si>
  <si>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</si>
  <si>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</si>
  <si>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</si>
  <si>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</si>
  <si>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2"/>
  </si>
  <si>
    <t>資本収支</t>
    <rPh sb="0" eb="2">
      <t>シホン</t>
    </rPh>
    <rPh sb="2" eb="4">
      <t>シュウシ</t>
    </rPh>
    <phoneticPr fontId="2"/>
  </si>
  <si>
    <t>収益的収支</t>
    <rPh sb="0" eb="3">
      <t>シュウエキテキ</t>
    </rPh>
    <rPh sb="3" eb="5">
      <t>シュウシ</t>
    </rPh>
    <phoneticPr fontId="2"/>
  </si>
  <si>
    <t>資本的収支</t>
    <rPh sb="0" eb="2">
      <t>シホン</t>
    </rPh>
    <rPh sb="2" eb="3">
      <t>テキ</t>
    </rPh>
    <rPh sb="3" eb="5">
      <t>シュウシ</t>
    </rPh>
    <phoneticPr fontId="2"/>
  </si>
  <si>
    <t>その他</t>
    <rPh sb="2" eb="3">
      <t>タ</t>
    </rPh>
    <phoneticPr fontId="2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</si>
  <si>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2"/>
  </si>
  <si>
    <t>歳　　　出</t>
    <rPh sb="0" eb="1">
      <t>トシ</t>
    </rPh>
    <rPh sb="4" eb="5">
      <t>デ</t>
    </rPh>
    <phoneticPr fontId="2"/>
  </si>
  <si>
    <t>歳　　　入</t>
    <rPh sb="0" eb="1">
      <t>トシ</t>
    </rPh>
    <rPh sb="4" eb="5">
      <t>イ</t>
    </rPh>
    <phoneticPr fontId="2"/>
  </si>
  <si>
    <t>予算額</t>
    <rPh sb="0" eb="2">
      <t>ヨサン</t>
    </rPh>
    <rPh sb="2" eb="3">
      <t>ガク</t>
    </rPh>
    <phoneticPr fontId="2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</si>
  <si>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2"/>
  </si>
  <si>
    <t>1.普通会計の状況</t>
    <rPh sb="2" eb="4">
      <t>フツウ</t>
    </rPh>
    <rPh sb="4" eb="6">
      <t>カイケイ</t>
    </rPh>
    <phoneticPr fontId="2"/>
  </si>
  <si>
    <t>うち不動産取得税</t>
    <phoneticPr fontId="2"/>
  </si>
  <si>
    <t>うち固定資産税</t>
    <phoneticPr fontId="2"/>
  </si>
  <si>
    <t xml:space="preserve"> </t>
    <phoneticPr fontId="2"/>
  </si>
  <si>
    <t>(b-e)</t>
    <phoneticPr fontId="3"/>
  </si>
  <si>
    <t>(c-f)</t>
    <phoneticPr fontId="3"/>
  </si>
  <si>
    <t>(a-d)</t>
    <phoneticPr fontId="3"/>
  </si>
  <si>
    <t>(g)</t>
    <phoneticPr fontId="3"/>
  </si>
  <si>
    <t>(h)</t>
    <phoneticPr fontId="3"/>
  </si>
  <si>
    <t>差引不足額 (▲)</t>
    <phoneticPr fontId="5"/>
  </si>
  <si>
    <t>(i=g-h)</t>
    <phoneticPr fontId="3"/>
  </si>
  <si>
    <t>(j)</t>
    <phoneticPr fontId="3"/>
  </si>
  <si>
    <t>補てん財源不足額(▲)</t>
    <phoneticPr fontId="5"/>
  </si>
  <si>
    <t>(i+j)</t>
    <phoneticPr fontId="3"/>
  </si>
  <si>
    <t>　　　　　　（単位：百万円）</t>
    <phoneticPr fontId="5"/>
  </si>
  <si>
    <t>(c=a-b)</t>
    <phoneticPr fontId="2"/>
  </si>
  <si>
    <t>(f=d-e)</t>
    <phoneticPr fontId="2"/>
  </si>
  <si>
    <t>(g=c+f)</t>
    <phoneticPr fontId="2"/>
  </si>
  <si>
    <t>（注）原則として表示単位未満を四捨五入して端数調整していないため、合計等と一致しない場合がある。</t>
    <phoneticPr fontId="5"/>
  </si>
  <si>
    <t>３.普通会計の状況</t>
    <phoneticPr fontId="2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</si>
  <si>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</si>
  <si>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</si>
  <si>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</si>
  <si>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2"/>
  </si>
  <si>
    <t xml:space="preserve">歳入総額    </t>
  </si>
  <si>
    <t>(a)</t>
    <phoneticPr fontId="2"/>
  </si>
  <si>
    <t>うち一般財源総額</t>
  </si>
  <si>
    <t>歳出総額</t>
  </si>
  <si>
    <t>歳入歳出差引</t>
  </si>
  <si>
    <t>翌年度への繰越財源</t>
  </si>
  <si>
    <t>実質収支</t>
    <phoneticPr fontId="5"/>
  </si>
  <si>
    <t>単年度収支</t>
    <rPh sb="0" eb="3">
      <t>タンネンド</t>
    </rPh>
    <rPh sb="3" eb="5">
      <t>シュウシ</t>
    </rPh>
    <phoneticPr fontId="5"/>
  </si>
  <si>
    <t>繰上償還金</t>
    <rPh sb="0" eb="2">
      <t>クリア</t>
    </rPh>
    <rPh sb="2" eb="5">
      <t>ショウカンキン</t>
    </rPh>
    <phoneticPr fontId="5"/>
  </si>
  <si>
    <t>実質単年度収支</t>
    <rPh sb="0" eb="2">
      <t>ジッシツ</t>
    </rPh>
    <phoneticPr fontId="5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</si>
  <si>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</si>
  <si>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</si>
  <si>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</si>
  <si>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</si>
  <si>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2"/>
  </si>
  <si>
    <t>地方債現在高の一般財源総額比</t>
  </si>
  <si>
    <t>(e/b)</t>
    <phoneticPr fontId="2"/>
  </si>
  <si>
    <t>後年度財政負担の一般財源総額比</t>
  </si>
  <si>
    <t>(f/b)</t>
    <phoneticPr fontId="2"/>
  </si>
  <si>
    <t>一人あたり地方債現在高</t>
  </si>
  <si>
    <t>(e/g、円)</t>
    <rPh sb="5" eb="6">
      <t>エン</t>
    </rPh>
    <phoneticPr fontId="5"/>
  </si>
  <si>
    <t>一人あたり後年度財政負担</t>
  </si>
  <si>
    <t>(f/g、円)</t>
    <rPh sb="5" eb="6">
      <t>エン</t>
    </rPh>
    <phoneticPr fontId="5"/>
  </si>
  <si>
    <t>人口　（注 1）</t>
    <rPh sb="4" eb="5">
      <t>チュウ</t>
    </rPh>
    <phoneticPr fontId="2"/>
  </si>
  <si>
    <t>(g、人)</t>
    <rPh sb="3" eb="4">
      <t>ニン</t>
    </rPh>
    <phoneticPr fontId="5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</si>
  <si>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</si>
  <si>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</si>
  <si>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</si>
  <si>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</si>
  <si>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</si>
  <si>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2"/>
  </si>
  <si>
    <t>実質赤字比率</t>
    <rPh sb="0" eb="2">
      <t>ジッシツ</t>
    </rPh>
    <rPh sb="2" eb="4">
      <t>アカジ</t>
    </rPh>
    <rPh sb="4" eb="6">
      <t>ヒリツ</t>
    </rPh>
    <phoneticPr fontId="5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</si>
  <si>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5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</si>
  <si>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5"/>
  </si>
  <si>
    <t>将来負担比率</t>
    <rPh sb="0" eb="2">
      <t>ショウライ</t>
    </rPh>
    <rPh sb="2" eb="4">
      <t>フタン</t>
    </rPh>
    <rPh sb="4" eb="6">
      <t>ヒリツ</t>
    </rPh>
    <phoneticPr fontId="5"/>
  </si>
  <si>
    <t>４.公営企業会計の状況</t>
    <phoneticPr fontId="5"/>
  </si>
  <si>
    <t>(b-e)</t>
    <phoneticPr fontId="3"/>
  </si>
  <si>
    <t>(c-f)</t>
    <phoneticPr fontId="3"/>
  </si>
  <si>
    <t>(a-d)</t>
    <phoneticPr fontId="3"/>
  </si>
  <si>
    <t>(g)</t>
    <phoneticPr fontId="3"/>
  </si>
  <si>
    <t>(h)</t>
    <phoneticPr fontId="3"/>
  </si>
  <si>
    <t>差引不足額 (▲)</t>
    <phoneticPr fontId="5"/>
  </si>
  <si>
    <t>(i=g-h)</t>
    <phoneticPr fontId="3"/>
  </si>
  <si>
    <t>(j)</t>
    <phoneticPr fontId="3"/>
  </si>
  <si>
    <t>補てん財源不足額(▲)</t>
    <phoneticPr fontId="5"/>
  </si>
  <si>
    <t>(i+j)</t>
    <phoneticPr fontId="3"/>
  </si>
  <si>
    <t>　　　　　　（単位：百万円）</t>
    <phoneticPr fontId="5"/>
  </si>
  <si>
    <t>(c=a-b)</t>
    <phoneticPr fontId="2"/>
  </si>
  <si>
    <t>(f=d-e)</t>
    <phoneticPr fontId="2"/>
  </si>
  <si>
    <t>(g=c+f)</t>
    <phoneticPr fontId="2"/>
  </si>
  <si>
    <t>（注）原則として表示単位未満を四捨五入して端数調整していないため、合計等と一致しない場合がある。</t>
    <phoneticPr fontId="5"/>
  </si>
  <si>
    <t>５.第三セクター(公社・株式会社形態の三セク)の状況</t>
    <phoneticPr fontId="5"/>
  </si>
  <si>
    <t>　（単位：百万円）</t>
  </si>
  <si>
    <t>出資状況</t>
    <rPh sb="0" eb="2">
      <t>シュッシ</t>
    </rPh>
    <rPh sb="2" eb="4">
      <t>ジョウキョウ</t>
    </rPh>
    <phoneticPr fontId="5"/>
  </si>
  <si>
    <t>出資団体数</t>
  </si>
  <si>
    <t>出資金額</t>
    <rPh sb="0" eb="2">
      <t>シュッシ</t>
    </rPh>
    <rPh sb="2" eb="4">
      <t>キンガク</t>
    </rPh>
    <phoneticPr fontId="2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</si>
  <si>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</si>
  <si>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</si>
  <si>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</si>
  <si>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</si>
  <si>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</si>
  <si>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</si>
  <si>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</si>
  <si>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2"/>
  </si>
  <si>
    <t>流動資産</t>
  </si>
  <si>
    <t>固定資産</t>
  </si>
  <si>
    <t>繰延資産</t>
  </si>
  <si>
    <t>資産合計</t>
  </si>
  <si>
    <t>負債</t>
    <rPh sb="0" eb="2">
      <t>フサイ</t>
    </rPh>
    <phoneticPr fontId="2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</si>
  <si>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</si>
  <si>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</si>
  <si>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</si>
  <si>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</si>
  <si>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2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</si>
  <si>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</si>
  <si>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</si>
  <si>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</si>
  <si>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</si>
  <si>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</si>
  <si>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5"/>
  </si>
  <si>
    <t>事業・経常損益</t>
    <rPh sb="0" eb="2">
      <t>ジギョウ</t>
    </rPh>
    <rPh sb="3" eb="5">
      <t>ケイジョウ</t>
    </rPh>
    <rPh sb="5" eb="7">
      <t>ソンエキ</t>
    </rPh>
    <phoneticPr fontId="2"/>
  </si>
  <si>
    <t>営業収益</t>
  </si>
  <si>
    <t>営業費用</t>
  </si>
  <si>
    <t>一般管理費</t>
    <rPh sb="0" eb="2">
      <t>イッパン</t>
    </rPh>
    <rPh sb="2" eb="5">
      <t>カンリヒ</t>
    </rPh>
    <phoneticPr fontId="5"/>
  </si>
  <si>
    <t>(c)</t>
    <phoneticPr fontId="5"/>
  </si>
  <si>
    <t xml:space="preserve">営業利益          </t>
  </si>
  <si>
    <t>(d=a-b-c)</t>
    <phoneticPr fontId="5"/>
  </si>
  <si>
    <t>営業外収益</t>
  </si>
  <si>
    <t>(e)</t>
    <phoneticPr fontId="5"/>
  </si>
  <si>
    <t>営業外費用</t>
  </si>
  <si>
    <t>(f)</t>
    <phoneticPr fontId="5"/>
  </si>
  <si>
    <t xml:space="preserve">経常利益      </t>
  </si>
  <si>
    <t>(g=d+e-f)</t>
    <phoneticPr fontId="5"/>
  </si>
  <si>
    <t>特別損失</t>
    <rPh sb="0" eb="2">
      <t>トクベツ</t>
    </rPh>
    <rPh sb="2" eb="4">
      <t>ソンシツ</t>
    </rPh>
    <phoneticPr fontId="2"/>
  </si>
  <si>
    <t>特別利益</t>
  </si>
  <si>
    <t>(h)</t>
    <phoneticPr fontId="5"/>
  </si>
  <si>
    <t>特別損失</t>
  </si>
  <si>
    <t>(i)</t>
    <phoneticPr fontId="5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</si>
  <si>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5"/>
  </si>
  <si>
    <t>(j=g+h-i)</t>
    <phoneticPr fontId="5"/>
  </si>
  <si>
    <t>特定準備金取崩</t>
    <rPh sb="0" eb="2">
      <t>トクテイ</t>
    </rPh>
    <rPh sb="2" eb="5">
      <t>ジュンビキン</t>
    </rPh>
    <rPh sb="5" eb="7">
      <t>トリクズシ</t>
    </rPh>
    <phoneticPr fontId="5"/>
  </si>
  <si>
    <t>(k)</t>
    <phoneticPr fontId="5"/>
  </si>
  <si>
    <t>特定準備金繰入</t>
    <rPh sb="0" eb="2">
      <t>トクテイ</t>
    </rPh>
    <rPh sb="2" eb="5">
      <t>ジュンビキン</t>
    </rPh>
    <rPh sb="5" eb="7">
      <t>クリイレ</t>
    </rPh>
    <phoneticPr fontId="5"/>
  </si>
  <si>
    <t>(l)</t>
    <phoneticPr fontId="5"/>
  </si>
  <si>
    <t>法人税等</t>
  </si>
  <si>
    <t>(m)</t>
    <phoneticPr fontId="5"/>
  </si>
  <si>
    <t xml:space="preserve">当期利益  </t>
  </si>
  <si>
    <t>(ｎ=g+h-i-m)</t>
    <phoneticPr fontId="5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</si>
  <si>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5"/>
  </si>
  <si>
    <t>前期繰越利益</t>
  </si>
  <si>
    <t>(o)</t>
    <phoneticPr fontId="5"/>
  </si>
  <si>
    <t xml:space="preserve">当期未処分利益    </t>
  </si>
  <si>
    <t>(p=n+o)</t>
    <phoneticPr fontId="5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</si>
  <si>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5"/>
  </si>
  <si>
    <t>（注２）原則として表示単位未満を四捨五入して端数調整していないため、合計等と一致しない場合がある。</t>
    <phoneticPr fontId="5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</si>
  <si>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2"/>
  </si>
  <si>
    <t>令和４年度</t>
    <rPh sb="0" eb="2">
      <t>レイワ</t>
    </rPh>
    <rPh sb="3" eb="5">
      <t>ネンド</t>
    </rPh>
    <phoneticPr fontId="7"/>
  </si>
  <si>
    <t>令和３年度</t>
    <rPh sb="0" eb="2">
      <t>レイワ</t>
    </rPh>
    <rPh sb="3" eb="5">
      <t>ネンド</t>
    </rPh>
    <phoneticPr fontId="7"/>
  </si>
  <si>
    <t>令和４年度</t>
    <rPh sb="0" eb="1">
      <t>レイ</t>
    </rPh>
    <rPh sb="1" eb="2">
      <t>ワ</t>
    </rPh>
    <phoneticPr fontId="7"/>
  </si>
  <si>
    <t>（1）令和２年度普通会計決算の状況</t>
    <phoneticPr fontId="6"/>
  </si>
  <si>
    <t>令和２年度</t>
    <rPh sb="0" eb="2">
      <t>レイワ</t>
    </rPh>
    <rPh sb="3" eb="5">
      <t>ネンド</t>
    </rPh>
    <phoneticPr fontId="7"/>
  </si>
  <si>
    <t>令和元年度</t>
    <rPh sb="2" eb="5">
      <t>ガンネンド</t>
    </rPh>
    <phoneticPr fontId="7"/>
  </si>
  <si>
    <t>（注1）平成28年度～令和元年度は平成27年度国勢調査、令和2年度は令和2年度国勢調査を基に計上している。</t>
    <phoneticPr fontId="2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</si>
  <si>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</si>
  <si>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</si>
  <si>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(令和２年度決算ﾍﾞｰｽ）</t>
    <phoneticPr fontId="6"/>
  </si>
  <si>
    <t>令和元年度</t>
    <rPh sb="0" eb="2">
      <t>レイワ</t>
    </rPh>
    <rPh sb="2" eb="5">
      <t>ガンネンド</t>
    </rPh>
    <phoneticPr fontId="7"/>
  </si>
  <si>
    <t>(令和２年度決算額）</t>
    <phoneticPr fontId="6"/>
  </si>
  <si>
    <t>令和元年度</t>
    <rPh sb="0" eb="2">
      <t>レイワ</t>
    </rPh>
    <rPh sb="2" eb="4">
      <t>ガンネン</t>
    </rPh>
    <rPh sb="3" eb="5">
      <t>ネンド</t>
    </rPh>
    <phoneticPr fontId="7"/>
  </si>
  <si>
    <t>予算額</t>
    <phoneticPr fontId="2"/>
  </si>
  <si>
    <t>決算額</t>
    <phoneticPr fontId="6"/>
  </si>
  <si>
    <t>電気事業</t>
  </si>
  <si>
    <t>水道事業</t>
  </si>
  <si>
    <t>工業用水道事業</t>
  </si>
  <si>
    <t>地域開発事業</t>
  </si>
  <si>
    <t>病院事業</t>
    <rPh sb="0" eb="2">
      <t>ビョウイン</t>
    </rPh>
    <rPh sb="2" eb="4">
      <t>ジギョウ</t>
    </rPh>
    <phoneticPr fontId="5"/>
  </si>
  <si>
    <t>下水道事業</t>
    <rPh sb="0" eb="3">
      <t>ゲスイドウ</t>
    </rPh>
    <rPh sb="3" eb="5">
      <t>ジギョウ</t>
    </rPh>
    <phoneticPr fontId="5"/>
  </si>
  <si>
    <t>宅地造成事業（臨海）</t>
    <rPh sb="0" eb="2">
      <t>タクチ</t>
    </rPh>
    <rPh sb="2" eb="4">
      <t>ゾウセイ</t>
    </rPh>
    <rPh sb="4" eb="6">
      <t>ジギョウ</t>
    </rPh>
    <rPh sb="7" eb="9">
      <t>リンカイ</t>
    </rPh>
    <phoneticPr fontId="4"/>
  </si>
  <si>
    <t>宅地造成事業（その他）</t>
    <rPh sb="0" eb="2">
      <t>タクチ</t>
    </rPh>
    <rPh sb="2" eb="4">
      <t>ゾウセイ</t>
    </rPh>
    <rPh sb="4" eb="6">
      <t>ジギョウ</t>
    </rPh>
    <rPh sb="9" eb="10">
      <t>タ</t>
    </rPh>
    <phoneticPr fontId="4"/>
  </si>
  <si>
    <t>港湾整備事業</t>
    <rPh sb="0" eb="2">
      <t>コウワン</t>
    </rPh>
    <rPh sb="2" eb="4">
      <t>セイビ</t>
    </rPh>
    <rPh sb="4" eb="6">
      <t>ジギョウ</t>
    </rPh>
    <phoneticPr fontId="4"/>
  </si>
  <si>
    <t>下水道事業（流域）</t>
    <rPh sb="0" eb="3">
      <t>ゲスイドウ</t>
    </rPh>
    <rPh sb="3" eb="5">
      <t>ジギョウ</t>
    </rPh>
    <rPh sb="6" eb="8">
      <t>リュウイキ</t>
    </rPh>
    <phoneticPr fontId="4"/>
  </si>
  <si>
    <t>富山県道路公社</t>
    <rPh sb="0" eb="3">
      <t>トヤマケン</t>
    </rPh>
    <rPh sb="3" eb="5">
      <t>ドウロ</t>
    </rPh>
    <rPh sb="5" eb="7">
      <t>コウシャ</t>
    </rPh>
    <phoneticPr fontId="4"/>
  </si>
  <si>
    <t>あいの風とやま鉄道㈱</t>
    <rPh sb="3" eb="4">
      <t>カゼ</t>
    </rPh>
    <rPh sb="7" eb="9">
      <t>テツドウ</t>
    </rPh>
    <phoneticPr fontId="4"/>
  </si>
  <si>
    <t>富山県</t>
    <rPh sb="0" eb="3">
      <t>トヤマケン</t>
    </rPh>
    <phoneticPr fontId="2"/>
  </si>
  <si>
    <t>-</t>
    <phoneticPr fontId="6"/>
  </si>
  <si>
    <r>
      <t>(令和</t>
    </r>
    <r>
      <rPr>
        <sz val="11"/>
        <color theme="1"/>
        <rFont val="Meiryo UI"/>
        <family val="1"/>
        <charset val="128"/>
      </rPr>
      <t>4</t>
    </r>
    <r>
      <rPr>
        <sz val="11"/>
        <color theme="1"/>
        <rFont val="明朝"/>
        <family val="1"/>
        <charset val="128"/>
      </rPr>
      <t>年度予算ﾍﾞｰｽ）</t>
    </r>
    <rPh sb="6" eb="8">
      <t>ヨサン</t>
    </rPh>
    <phoneticPr fontId="5"/>
  </si>
  <si>
    <r>
      <t>2</t>
    </r>
    <r>
      <rPr>
        <sz val="11"/>
        <color theme="1"/>
        <rFont val="游ゴシック"/>
        <family val="1"/>
        <charset val="128"/>
      </rPr>
      <t>8</t>
    </r>
    <r>
      <rPr>
        <sz val="11"/>
        <color theme="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</si>
  <si>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color theme="1"/>
        <rFont val="游ゴシック"/>
        <family val="1"/>
        <charset val="128"/>
      </rPr>
      <t>29</t>
    </r>
    <r>
      <rPr>
        <sz val="11"/>
        <color theme="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</si>
  <si>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color theme="1"/>
        <rFont val="游ゴシック"/>
        <family val="1"/>
        <charset val="128"/>
      </rPr>
      <t>30</t>
    </r>
    <r>
      <rPr>
        <sz val="11"/>
        <color theme="1"/>
        <rFont val="明朝"/>
        <family val="1"/>
        <charset val="128"/>
      </rPr>
      <t>年度</t>
    </r>
    <rPh sb="2" eb="4">
      <t>ネンド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</si>
</sst>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4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明朝"/>
      <family val="1"/>
      <charset val="128"/>
    </font>
    <font>
      <sz val="6"/>
      <name val="明朝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明朝"/>
      <family val="1"/>
      <charset val="128"/>
    </font>
    <font>
      <b/>
      <sz val="11"/>
      <color theme="1"/>
      <name val="明朝"/>
      <family val="1"/>
      <charset val="128"/>
    </font>
    <font>
      <u/>
      <sz val="11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b/>
      <sz val="12"/>
      <color theme="1"/>
      <name val="ｺﾞｼｯｸ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Meiryo UI"/>
      <family val="1"/>
      <charset val="128"/>
    </font>
    <font>
      <sz val="11"/>
      <color theme="1"/>
      <name val="ｺﾞｼｯｸ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1"/>
      <charset val="128"/>
    </font>
    <font>
      <sz val="8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4" fillId="0" borderId="0"/>
  </cellStyleXfs>
  <cellXfs count="128">
    <xf numFmtId="0" fontId="0" fillId="0" borderId="0" xfId="0"/>
    <xf numFmtId="41" fontId="9" fillId="0" borderId="5" xfId="0" applyNumberFormat="1" applyFont="1" applyFill="1" applyBorder="1" applyAlignment="1">
      <alignment horizontal="centerContinuous" vertical="center"/>
    </xf>
    <xf numFmtId="0" fontId="10" fillId="0" borderId="5" xfId="0" applyNumberFormat="1" applyFont="1" applyFill="1" applyBorder="1" applyAlignment="1">
      <alignment horizontal="distributed" vertical="center" justifyLastLine="1"/>
    </xf>
    <xf numFmtId="41" fontId="11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3" fillId="0" borderId="0" xfId="0" applyNumberFormat="1" applyFont="1" applyFill="1" applyAlignment="1">
      <alignment vertical="center"/>
    </xf>
    <xf numFmtId="41" fontId="14" fillId="0" borderId="0" xfId="0" applyNumberFormat="1" applyFont="1" applyFill="1" applyAlignment="1">
      <alignment horizontal="left" vertical="center"/>
    </xf>
    <xf numFmtId="41" fontId="9" fillId="0" borderId="0" xfId="0" applyNumberFormat="1" applyFont="1" applyFill="1" applyAlignment="1">
      <alignment vertical="center"/>
    </xf>
    <xf numFmtId="41" fontId="12" fillId="0" borderId="0" xfId="0" quotePrefix="1" applyNumberFormat="1" applyFont="1" applyFill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41" fontId="9" fillId="0" borderId="1" xfId="0" applyNumberFormat="1" applyFont="1" applyFill="1" applyBorder="1" applyAlignment="1">
      <alignment vertical="center"/>
    </xf>
    <xf numFmtId="41" fontId="12" fillId="0" borderId="2" xfId="0" applyNumberFormat="1" applyFont="1" applyFill="1" applyBorder="1" applyAlignment="1">
      <alignment vertical="center"/>
    </xf>
    <xf numFmtId="41" fontId="12" fillId="0" borderId="7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Fill="1" applyBorder="1" applyAlignment="1">
      <alignment horizontal="centerContinuous" vertical="center" wrapText="1"/>
    </xf>
    <xf numFmtId="41" fontId="12" fillId="0" borderId="4" xfId="0" applyNumberFormat="1" applyFont="1" applyFill="1" applyBorder="1" applyAlignment="1">
      <alignment horizontal="centerContinuous" vertical="center"/>
    </xf>
    <xf numFmtId="41" fontId="12" fillId="0" borderId="5" xfId="0" applyNumberFormat="1" applyFont="1" applyFill="1" applyBorder="1" applyAlignment="1">
      <alignment horizontal="centerContinuous" vertical="center"/>
    </xf>
    <xf numFmtId="41" fontId="12" fillId="0" borderId="6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vertical="center"/>
    </xf>
    <xf numFmtId="41" fontId="12" fillId="0" borderId="11" xfId="0" applyNumberFormat="1" applyFont="1" applyFill="1" applyBorder="1" applyAlignment="1">
      <alignment horizontal="left" vertical="center"/>
    </xf>
    <xf numFmtId="41" fontId="12" fillId="0" borderId="10" xfId="0" applyNumberFormat="1" applyFont="1" applyFill="1" applyBorder="1" applyAlignment="1">
      <alignment horizontal="left" vertical="center"/>
    </xf>
    <xf numFmtId="177" fontId="12" fillId="0" borderId="10" xfId="1" applyNumberFormat="1" applyFont="1" applyFill="1" applyBorder="1" applyAlignment="1">
      <alignment vertical="center"/>
    </xf>
    <xf numFmtId="178" fontId="12" fillId="0" borderId="10" xfId="1" applyNumberFormat="1" applyFont="1" applyFill="1" applyBorder="1" applyAlignment="1">
      <alignment vertical="center"/>
    </xf>
    <xf numFmtId="179" fontId="12" fillId="0" borderId="0" xfId="0" applyNumberFormat="1" applyFont="1" applyFill="1" applyAlignment="1">
      <alignment vertical="center"/>
    </xf>
    <xf numFmtId="41" fontId="12" fillId="0" borderId="12" xfId="0" applyNumberFormat="1" applyFont="1" applyFill="1" applyBorder="1" applyAlignment="1">
      <alignment vertical="center"/>
    </xf>
    <xf numFmtId="41" fontId="12" fillId="0" borderId="7" xfId="0" applyNumberFormat="1" applyFont="1" applyFill="1" applyBorder="1" applyAlignment="1">
      <alignment horizontal="left" vertical="center"/>
    </xf>
    <xf numFmtId="41" fontId="12" fillId="0" borderId="10" xfId="0" applyNumberFormat="1" applyFont="1" applyFill="1" applyBorder="1" applyAlignment="1">
      <alignment vertical="center"/>
    </xf>
    <xf numFmtId="41" fontId="12" fillId="0" borderId="6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vertical="center"/>
    </xf>
    <xf numFmtId="41" fontId="12" fillId="0" borderId="13" xfId="0" applyNumberFormat="1" applyFont="1" applyFill="1" applyBorder="1" applyAlignment="1">
      <alignment vertical="center"/>
    </xf>
    <xf numFmtId="41" fontId="16" fillId="0" borderId="10" xfId="0" applyNumberFormat="1" applyFont="1" applyFill="1" applyBorder="1" applyAlignment="1">
      <alignment vertical="center"/>
    </xf>
    <xf numFmtId="178" fontId="12" fillId="0" borderId="10" xfId="0" applyNumberFormat="1" applyFont="1" applyFill="1" applyBorder="1" applyAlignment="1">
      <alignment vertical="center"/>
    </xf>
    <xf numFmtId="41" fontId="17" fillId="0" borderId="0" xfId="0" applyNumberFormat="1" applyFont="1" applyFill="1" applyAlignment="1">
      <alignment vertical="center"/>
    </xf>
    <xf numFmtId="41" fontId="17" fillId="0" borderId="0" xfId="0" applyNumberFormat="1" applyFont="1" applyFill="1" applyAlignment="1">
      <alignment horizontal="left" vertical="center"/>
    </xf>
    <xf numFmtId="41" fontId="12" fillId="0" borderId="0" xfId="0" applyNumberFormat="1" applyFont="1" applyFill="1" applyBorder="1" applyAlignment="1">
      <alignment vertical="center"/>
    </xf>
    <xf numFmtId="0" fontId="10" fillId="0" borderId="5" xfId="0" applyNumberFormat="1" applyFont="1" applyBorder="1" applyAlignment="1">
      <alignment horizontal="distributed" vertical="center" justifyLastLine="1"/>
    </xf>
    <xf numFmtId="41" fontId="12" fillId="0" borderId="0" xfId="0" applyNumberFormat="1" applyFont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horizontal="left" vertical="center"/>
    </xf>
    <xf numFmtId="41" fontId="12" fillId="0" borderId="10" xfId="0" applyNumberFormat="1" applyFont="1" applyBorder="1" applyAlignment="1">
      <alignment horizontal="left" vertical="center"/>
    </xf>
    <xf numFmtId="41" fontId="12" fillId="0" borderId="10" xfId="0" applyNumberFormat="1" applyFont="1" applyBorder="1" applyAlignment="1">
      <alignment horizontal="right" vertical="center"/>
    </xf>
    <xf numFmtId="177" fontId="12" fillId="0" borderId="10" xfId="1" applyNumberFormat="1" applyFont="1" applyBorder="1" applyAlignment="1">
      <alignment vertical="center"/>
    </xf>
    <xf numFmtId="41" fontId="12" fillId="0" borderId="13" xfId="0" applyNumberFormat="1" applyFont="1" applyBorder="1" applyAlignment="1">
      <alignment horizontal="left" vertical="center"/>
    </xf>
    <xf numFmtId="41" fontId="12" fillId="0" borderId="10" xfId="0" applyNumberFormat="1" applyFont="1" applyBorder="1" applyAlignment="1">
      <alignment vertical="center"/>
    </xf>
    <xf numFmtId="0" fontId="9" fillId="0" borderId="5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horizontal="distributed" vertical="center"/>
    </xf>
    <xf numFmtId="41" fontId="18" fillId="0" borderId="0" xfId="0" applyNumberFormat="1" applyFont="1" applyFill="1" applyAlignment="1">
      <alignment horizontal="left" vertical="center"/>
    </xf>
    <xf numFmtId="41" fontId="12" fillId="0" borderId="5" xfId="0" applyNumberFormat="1" applyFont="1" applyFill="1" applyBorder="1" applyAlignment="1">
      <alignment horizontal="left" vertical="center"/>
    </xf>
    <xf numFmtId="41" fontId="12" fillId="0" borderId="0" xfId="0" quotePrefix="1" applyNumberFormat="1" applyFont="1" applyFill="1" applyAlignment="1">
      <alignment horizontal="right" vertical="center"/>
    </xf>
    <xf numFmtId="41" fontId="12" fillId="0" borderId="1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Alignment="1">
      <alignment vertical="center"/>
    </xf>
    <xf numFmtId="177" fontId="12" fillId="0" borderId="10" xfId="0" quotePrefix="1" applyNumberFormat="1" applyFont="1" applyFill="1" applyBorder="1" applyAlignment="1">
      <alignment horizontal="right" vertical="center"/>
    </xf>
    <xf numFmtId="177" fontId="12" fillId="0" borderId="10" xfId="1" quotePrefix="1" applyNumberFormat="1" applyFont="1" applyFill="1" applyBorder="1" applyAlignment="1">
      <alignment horizontal="right" vertical="center"/>
    </xf>
    <xf numFmtId="41" fontId="12" fillId="0" borderId="13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quotePrefix="1" applyNumberFormat="1" applyFont="1" applyFill="1" applyAlignment="1">
      <alignment horizontal="right" vertical="center"/>
    </xf>
    <xf numFmtId="176" fontId="12" fillId="0" borderId="0" xfId="0" applyNumberFormat="1" applyFont="1" applyFill="1" applyBorder="1" applyAlignment="1">
      <alignment horizontal="center" vertical="center"/>
    </xf>
    <xf numFmtId="177" fontId="12" fillId="0" borderId="0" xfId="1" applyNumberFormat="1" applyFont="1" applyFill="1" applyBorder="1" applyAlignment="1">
      <alignment vertical="center"/>
    </xf>
    <xf numFmtId="177" fontId="12" fillId="0" borderId="0" xfId="1" quotePrefix="1" applyNumberFormat="1" applyFont="1" applyFill="1" applyBorder="1" applyAlignment="1">
      <alignment horizontal="right" vertical="center"/>
    </xf>
    <xf numFmtId="41" fontId="12" fillId="0" borderId="0" xfId="0" applyNumberFormat="1" applyFont="1" applyAlignment="1">
      <alignment horizontal="right" vertical="center"/>
    </xf>
    <xf numFmtId="178" fontId="12" fillId="0" borderId="10" xfId="1" applyNumberFormat="1" applyFont="1" applyBorder="1" applyAlignment="1">
      <alignment vertical="center"/>
    </xf>
    <xf numFmtId="178" fontId="12" fillId="0" borderId="10" xfId="0" applyNumberFormat="1" applyFont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Continuous" vertical="center"/>
    </xf>
    <xf numFmtId="41" fontId="9" fillId="0" borderId="0" xfId="0" applyNumberFormat="1" applyFont="1" applyBorder="1" applyAlignment="1">
      <alignment horizontal="distributed" vertical="center"/>
    </xf>
    <xf numFmtId="41" fontId="14" fillId="0" borderId="0" xfId="0" applyNumberFormat="1" applyFont="1" applyAlignment="1">
      <alignment vertical="center"/>
    </xf>
    <xf numFmtId="41" fontId="12" fillId="0" borderId="10" xfId="0" applyNumberFormat="1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/>
    </xf>
    <xf numFmtId="41" fontId="12" fillId="0" borderId="10" xfId="0" applyNumberFormat="1" applyFont="1" applyBorder="1" applyAlignment="1">
      <alignment horizontal="center" vertical="center"/>
    </xf>
    <xf numFmtId="41" fontId="12" fillId="0" borderId="0" xfId="0" applyNumberFormat="1" applyFont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 shrinkToFit="1"/>
    </xf>
    <xf numFmtId="177" fontId="12" fillId="0" borderId="10" xfId="0" applyNumberFormat="1" applyFont="1" applyBorder="1" applyAlignment="1">
      <alignment vertical="center"/>
    </xf>
    <xf numFmtId="177" fontId="12" fillId="0" borderId="10" xfId="1" applyNumberFormat="1" applyFont="1" applyFill="1" applyBorder="1" applyAlignment="1">
      <alignment horizontal="right" vertical="center"/>
    </xf>
    <xf numFmtId="177" fontId="12" fillId="0" borderId="10" xfId="1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177" fontId="12" fillId="0" borderId="18" xfId="0" applyNumberFormat="1" applyFont="1" applyBorder="1" applyAlignment="1">
      <alignment vertical="center"/>
    </xf>
    <xf numFmtId="182" fontId="12" fillId="0" borderId="10" xfId="0" applyNumberFormat="1" applyFont="1" applyBorder="1" applyAlignment="1">
      <alignment vertical="center"/>
    </xf>
    <xf numFmtId="182" fontId="12" fillId="0" borderId="10" xfId="1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41" fontId="12" fillId="0" borderId="0" xfId="0" applyNumberFormat="1" applyFont="1" applyAlignment="1">
      <alignment horizontal="left"/>
    </xf>
    <xf numFmtId="176" fontId="12" fillId="0" borderId="7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distributed" vertical="center"/>
    </xf>
    <xf numFmtId="41" fontId="14" fillId="0" borderId="5" xfId="0" applyNumberFormat="1" applyFont="1" applyFill="1" applyBorder="1" applyAlignment="1">
      <alignment horizontal="left" vertical="center"/>
    </xf>
    <xf numFmtId="41" fontId="12" fillId="0" borderId="1" xfId="0" applyNumberFormat="1" applyFont="1" applyFill="1" applyBorder="1" applyAlignment="1">
      <alignment horizontal="centerContinuous" vertical="center"/>
    </xf>
    <xf numFmtId="41" fontId="12" fillId="0" borderId="2" xfId="0" applyNumberFormat="1" applyFont="1" applyFill="1" applyBorder="1" applyAlignment="1">
      <alignment horizontal="centerContinuous" vertical="center"/>
    </xf>
    <xf numFmtId="41" fontId="12" fillId="0" borderId="7" xfId="0" applyNumberFormat="1" applyFont="1" applyFill="1" applyBorder="1" applyAlignment="1">
      <alignment horizontal="centerContinuous" vertical="center"/>
    </xf>
    <xf numFmtId="4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177" fontId="12" fillId="0" borderId="10" xfId="1" applyNumberFormat="1" applyFont="1" applyFill="1" applyBorder="1" applyAlignment="1">
      <alignment horizontal="center" vertical="center"/>
    </xf>
    <xf numFmtId="41" fontId="12" fillId="0" borderId="10" xfId="0" quotePrefix="1" applyNumberFormat="1" applyFont="1" applyFill="1" applyBorder="1" applyAlignment="1">
      <alignment horizontal="right" vertical="center"/>
    </xf>
    <xf numFmtId="41" fontId="12" fillId="0" borderId="3" xfId="0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horizontal="left" vertical="center"/>
    </xf>
    <xf numFmtId="0" fontId="12" fillId="0" borderId="10" xfId="0" applyFont="1" applyFill="1" applyBorder="1" applyAlignment="1">
      <alignment horizontal="center" vertical="center" textRotation="255"/>
    </xf>
    <xf numFmtId="41" fontId="12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177" fontId="12" fillId="0" borderId="10" xfId="1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12" fillId="0" borderId="16" xfId="1" applyNumberFormat="1" applyFont="1" applyFill="1" applyBorder="1" applyAlignment="1">
      <alignment vertical="center"/>
    </xf>
    <xf numFmtId="177" fontId="12" fillId="0" borderId="17" xfId="0" applyNumberFormat="1" applyFont="1" applyFill="1" applyBorder="1" applyAlignment="1">
      <alignment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center" vertical="center"/>
    </xf>
    <xf numFmtId="180" fontId="21" fillId="0" borderId="10" xfId="1" applyNumberFormat="1" applyFont="1" applyFill="1" applyBorder="1" applyAlignment="1">
      <alignment vertical="center" textRotation="255"/>
    </xf>
    <xf numFmtId="0" fontId="15" fillId="0" borderId="10" xfId="3" applyFont="1" applyFill="1" applyBorder="1" applyAlignment="1">
      <alignment vertical="center"/>
    </xf>
    <xf numFmtId="0" fontId="20" fillId="0" borderId="10" xfId="2" applyNumberFormat="1" applyFont="1" applyFill="1" applyBorder="1" applyAlignment="1">
      <alignment horizontal="distributed" vertical="center" justifyLastLine="1"/>
    </xf>
    <xf numFmtId="0" fontId="20" fillId="0" borderId="10" xfId="0" applyFont="1" applyFill="1" applyBorder="1" applyAlignment="1">
      <alignment horizontal="distributed" vertical="center" justifyLastLine="1"/>
    </xf>
    <xf numFmtId="0" fontId="20" fillId="0" borderId="10" xfId="0" applyNumberFormat="1" applyFont="1" applyFill="1" applyBorder="1" applyAlignment="1">
      <alignment horizontal="distributed" vertical="center" justifyLastLine="1"/>
    </xf>
    <xf numFmtId="4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5" fillId="0" borderId="10" xfId="3" applyFont="1" applyFill="1" applyBorder="1" applyAlignment="1">
      <alignment vertical="center" textRotation="255"/>
    </xf>
    <xf numFmtId="0" fontId="12" fillId="0" borderId="10" xfId="0" applyNumberFormat="1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41" fontId="23" fillId="0" borderId="10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center" vertical="center" textRotation="255"/>
    </xf>
    <xf numFmtId="41" fontId="12" fillId="0" borderId="14" xfId="0" applyNumberFormat="1" applyFont="1" applyFill="1" applyBorder="1" applyAlignment="1">
      <alignment horizontal="center" vertical="center"/>
    </xf>
    <xf numFmtId="41" fontId="12" fillId="0" borderId="15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/>
    </xf>
    <xf numFmtId="41" fontId="12" fillId="0" borderId="8" xfId="0" applyNumberFormat="1" applyFont="1" applyFill="1" applyBorder="1" applyAlignment="1">
      <alignment horizontal="center" vertical="center"/>
    </xf>
    <xf numFmtId="41" fontId="12" fillId="0" borderId="9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2" sqref="F2"/>
    </sheetView>
  </sheetViews>
  <sheetFormatPr defaultRowHeight="13.5"/>
  <cols>
    <col min="1" max="2" width="3.625" style="4" customWidth="1"/>
    <col min="3" max="4" width="1.625" style="4" customWidth="1"/>
    <col min="5" max="5" width="32.625" style="4" customWidth="1"/>
    <col min="6" max="6" width="15.625" style="4" customWidth="1"/>
    <col min="7" max="7" width="10.625" style="4" customWidth="1"/>
    <col min="8" max="8" width="15.625" style="4" customWidth="1"/>
    <col min="9" max="9" width="10.625" style="4" customWidth="1"/>
    <col min="10" max="11" width="9" style="4"/>
    <col min="12" max="12" width="9.875" style="4" customWidth="1"/>
    <col min="13" max="16384" width="9" style="4"/>
  </cols>
  <sheetData>
    <row r="1" spans="1:11" ht="33.950000000000003" customHeight="1">
      <c r="A1" s="1" t="s">
        <v>0</v>
      </c>
      <c r="B1" s="1"/>
      <c r="C1" s="1"/>
      <c r="D1" s="1"/>
      <c r="E1" s="2" t="s">
        <v>259</v>
      </c>
      <c r="F1" s="3"/>
    </row>
    <row r="3" spans="1:11" ht="14.25">
      <c r="A3" s="5" t="s">
        <v>92</v>
      </c>
    </row>
    <row r="5" spans="1:11">
      <c r="A5" s="6" t="s">
        <v>231</v>
      </c>
      <c r="B5" s="6"/>
      <c r="C5" s="6"/>
      <c r="D5" s="6"/>
      <c r="E5" s="6"/>
    </row>
    <row r="6" spans="1:11" ht="14.25">
      <c r="A6" s="7"/>
      <c r="H6" s="8"/>
      <c r="I6" s="9" t="s">
        <v>1</v>
      </c>
    </row>
    <row r="7" spans="1:11" ht="27" customHeight="1">
      <c r="A7" s="10"/>
      <c r="B7" s="11"/>
      <c r="C7" s="11"/>
      <c r="D7" s="11"/>
      <c r="E7" s="12"/>
      <c r="F7" s="13" t="s">
        <v>232</v>
      </c>
      <c r="G7" s="13"/>
      <c r="H7" s="13" t="s">
        <v>233</v>
      </c>
      <c r="I7" s="14" t="s">
        <v>21</v>
      </c>
    </row>
    <row r="8" spans="1:11" ht="17.100000000000001" customHeight="1">
      <c r="A8" s="15"/>
      <c r="B8" s="16"/>
      <c r="C8" s="16"/>
      <c r="D8" s="16"/>
      <c r="E8" s="17"/>
      <c r="F8" s="18" t="s">
        <v>90</v>
      </c>
      <c r="G8" s="18" t="s">
        <v>2</v>
      </c>
      <c r="H8" s="18" t="s">
        <v>245</v>
      </c>
      <c r="I8" s="19"/>
    </row>
    <row r="9" spans="1:11" ht="18" customHeight="1">
      <c r="A9" s="98" t="s">
        <v>87</v>
      </c>
      <c r="B9" s="98" t="s">
        <v>89</v>
      </c>
      <c r="C9" s="20" t="s">
        <v>3</v>
      </c>
      <c r="D9" s="21"/>
      <c r="E9" s="21"/>
      <c r="F9" s="22">
        <v>161470</v>
      </c>
      <c r="G9" s="23">
        <f>F9/$F$27*100</f>
        <v>27.108428678155612</v>
      </c>
      <c r="H9" s="22">
        <v>149782</v>
      </c>
      <c r="I9" s="23">
        <f>(F9/H9-1)*100</f>
        <v>7.8033408553764838</v>
      </c>
      <c r="K9" s="24"/>
    </row>
    <row r="10" spans="1:11" ht="18" customHeight="1">
      <c r="A10" s="98"/>
      <c r="B10" s="98"/>
      <c r="C10" s="25"/>
      <c r="D10" s="26" t="s">
        <v>22</v>
      </c>
      <c r="E10" s="21"/>
      <c r="F10" s="22">
        <v>43890</v>
      </c>
      <c r="G10" s="23">
        <f t="shared" ref="G10:G26" si="0">F10/$F$27*100</f>
        <v>7.3684829050860836</v>
      </c>
      <c r="H10" s="22">
        <v>41248</v>
      </c>
      <c r="I10" s="23">
        <f t="shared" ref="I10:I27" si="1">(F10/H10-1)*100</f>
        <v>6.4051590380139745</v>
      </c>
    </row>
    <row r="11" spans="1:11" ht="18" customHeight="1">
      <c r="A11" s="98"/>
      <c r="B11" s="98"/>
      <c r="C11" s="25"/>
      <c r="D11" s="25"/>
      <c r="E11" s="27" t="s">
        <v>23</v>
      </c>
      <c r="F11" s="22">
        <v>35882</v>
      </c>
      <c r="G11" s="23">
        <f t="shared" si="0"/>
        <v>6.0240579539826573</v>
      </c>
      <c r="H11" s="22">
        <v>34811</v>
      </c>
      <c r="I11" s="23">
        <f t="shared" si="1"/>
        <v>3.076613714055898</v>
      </c>
    </row>
    <row r="12" spans="1:11" ht="18" customHeight="1">
      <c r="A12" s="98"/>
      <c r="B12" s="98"/>
      <c r="C12" s="25"/>
      <c r="D12" s="25"/>
      <c r="E12" s="27" t="s">
        <v>24</v>
      </c>
      <c r="F12" s="22">
        <v>1850</v>
      </c>
      <c r="G12" s="23">
        <f t="shared" si="0"/>
        <v>0.31058768226040678</v>
      </c>
      <c r="H12" s="22">
        <v>750</v>
      </c>
      <c r="I12" s="23">
        <f t="shared" si="1"/>
        <v>146.66666666666669</v>
      </c>
    </row>
    <row r="13" spans="1:11" ht="18" customHeight="1">
      <c r="A13" s="98"/>
      <c r="B13" s="98"/>
      <c r="C13" s="25"/>
      <c r="D13" s="28"/>
      <c r="E13" s="27" t="s">
        <v>25</v>
      </c>
      <c r="F13" s="22">
        <v>192</v>
      </c>
      <c r="G13" s="23">
        <f t="shared" si="0"/>
        <v>3.2233964861620598E-2</v>
      </c>
      <c r="H13" s="22">
        <v>175</v>
      </c>
      <c r="I13" s="23">
        <f t="shared" si="1"/>
        <v>9.7142857142857189</v>
      </c>
    </row>
    <row r="14" spans="1:11" ht="18" customHeight="1">
      <c r="A14" s="98"/>
      <c r="B14" s="98"/>
      <c r="C14" s="25"/>
      <c r="D14" s="20" t="s">
        <v>26</v>
      </c>
      <c r="E14" s="21"/>
      <c r="F14" s="22">
        <v>34449</v>
      </c>
      <c r="G14" s="23">
        <f t="shared" si="0"/>
        <v>5.7834784141560824</v>
      </c>
      <c r="H14" s="22">
        <v>26365</v>
      </c>
      <c r="I14" s="23">
        <f t="shared" si="1"/>
        <v>30.661862317466348</v>
      </c>
    </row>
    <row r="15" spans="1:11" ht="18" customHeight="1">
      <c r="A15" s="98"/>
      <c r="B15" s="98"/>
      <c r="C15" s="25"/>
      <c r="D15" s="25"/>
      <c r="E15" s="27" t="s">
        <v>27</v>
      </c>
      <c r="F15" s="22">
        <v>1350</v>
      </c>
      <c r="G15" s="23">
        <f t="shared" si="0"/>
        <v>0.22664506543326979</v>
      </c>
      <c r="H15" s="22">
        <v>1025</v>
      </c>
      <c r="I15" s="23">
        <f t="shared" si="1"/>
        <v>31.707317073170739</v>
      </c>
    </row>
    <row r="16" spans="1:11" ht="18" customHeight="1">
      <c r="A16" s="98"/>
      <c r="B16" s="98"/>
      <c r="C16" s="25"/>
      <c r="D16" s="28"/>
      <c r="E16" s="27" t="s">
        <v>28</v>
      </c>
      <c r="F16" s="22">
        <v>33099</v>
      </c>
      <c r="G16" s="23">
        <f t="shared" si="0"/>
        <v>5.5568333487228134</v>
      </c>
      <c r="H16" s="22">
        <v>25340</v>
      </c>
      <c r="I16" s="23">
        <f t="shared" si="1"/>
        <v>30.619573796369369</v>
      </c>
      <c r="K16" s="29"/>
    </row>
    <row r="17" spans="1:26" ht="18" customHeight="1">
      <c r="A17" s="98"/>
      <c r="B17" s="98"/>
      <c r="C17" s="25"/>
      <c r="D17" s="99" t="s">
        <v>29</v>
      </c>
      <c r="E17" s="100"/>
      <c r="F17" s="22">
        <v>50833</v>
      </c>
      <c r="G17" s="23">
        <f t="shared" si="0"/>
        <v>8.5341100823477074</v>
      </c>
      <c r="H17" s="22">
        <v>50335</v>
      </c>
      <c r="I17" s="23">
        <f t="shared" si="1"/>
        <v>0.98937121287374641</v>
      </c>
    </row>
    <row r="18" spans="1:26" ht="18" customHeight="1">
      <c r="A18" s="98"/>
      <c r="B18" s="98"/>
      <c r="C18" s="25"/>
      <c r="D18" s="99" t="s">
        <v>93</v>
      </c>
      <c r="E18" s="101"/>
      <c r="F18" s="22">
        <v>2441</v>
      </c>
      <c r="G18" s="23">
        <f t="shared" si="0"/>
        <v>0.40980785535008268</v>
      </c>
      <c r="H18" s="22">
        <v>2290</v>
      </c>
      <c r="I18" s="23">
        <f t="shared" si="1"/>
        <v>6.5938864628821037</v>
      </c>
    </row>
    <row r="19" spans="1:26" ht="18" customHeight="1">
      <c r="A19" s="98"/>
      <c r="B19" s="98"/>
      <c r="C19" s="30"/>
      <c r="D19" s="99" t="s">
        <v>94</v>
      </c>
      <c r="E19" s="101"/>
      <c r="F19" s="22">
        <v>0</v>
      </c>
      <c r="G19" s="23">
        <f t="shared" si="0"/>
        <v>0</v>
      </c>
      <c r="H19" s="22">
        <v>0</v>
      </c>
      <c r="I19" s="23">
        <v>0</v>
      </c>
      <c r="Z19" s="4" t="s">
        <v>95</v>
      </c>
    </row>
    <row r="20" spans="1:26" ht="18" customHeight="1">
      <c r="A20" s="98"/>
      <c r="B20" s="98"/>
      <c r="C20" s="21" t="s">
        <v>4</v>
      </c>
      <c r="D20" s="21"/>
      <c r="E20" s="21"/>
      <c r="F20" s="22">
        <v>20026</v>
      </c>
      <c r="G20" s="23">
        <f t="shared" si="0"/>
        <v>3.36206968916049</v>
      </c>
      <c r="H20" s="22">
        <v>13676</v>
      </c>
      <c r="I20" s="23">
        <f t="shared" si="1"/>
        <v>46.43170517695232</v>
      </c>
    </row>
    <row r="21" spans="1:26" ht="18" customHeight="1">
      <c r="A21" s="98"/>
      <c r="B21" s="98"/>
      <c r="C21" s="21" t="s">
        <v>5</v>
      </c>
      <c r="D21" s="21"/>
      <c r="E21" s="21"/>
      <c r="F21" s="22">
        <v>141100</v>
      </c>
      <c r="G21" s="23">
        <f t="shared" si="0"/>
        <v>23.688606468618055</v>
      </c>
      <c r="H21" s="22">
        <v>139300</v>
      </c>
      <c r="I21" s="23">
        <f t="shared" si="1"/>
        <v>1.2921751615218913</v>
      </c>
    </row>
    <row r="22" spans="1:26" ht="18" customHeight="1">
      <c r="A22" s="98"/>
      <c r="B22" s="98"/>
      <c r="C22" s="21" t="s">
        <v>30</v>
      </c>
      <c r="D22" s="21"/>
      <c r="E22" s="21"/>
      <c r="F22" s="22">
        <v>9576</v>
      </c>
      <c r="G22" s="23">
        <f t="shared" si="0"/>
        <v>1.6076689974733271</v>
      </c>
      <c r="H22" s="22">
        <v>9800</v>
      </c>
      <c r="I22" s="23">
        <f t="shared" si="1"/>
        <v>-2.2857142857142909</v>
      </c>
    </row>
    <row r="23" spans="1:26" ht="18" customHeight="1">
      <c r="A23" s="98"/>
      <c r="B23" s="98"/>
      <c r="C23" s="21" t="s">
        <v>6</v>
      </c>
      <c r="D23" s="21"/>
      <c r="E23" s="21"/>
      <c r="F23" s="22">
        <v>92221</v>
      </c>
      <c r="G23" s="23">
        <f t="shared" si="0"/>
        <v>15.482544132830798</v>
      </c>
      <c r="H23" s="22">
        <v>72539</v>
      </c>
      <c r="I23" s="23">
        <f t="shared" si="1"/>
        <v>27.132990529232547</v>
      </c>
    </row>
    <row r="24" spans="1:26" ht="18" customHeight="1">
      <c r="A24" s="98"/>
      <c r="B24" s="98"/>
      <c r="C24" s="21" t="s">
        <v>31</v>
      </c>
      <c r="D24" s="21"/>
      <c r="E24" s="21"/>
      <c r="F24" s="22">
        <v>861</v>
      </c>
      <c r="G24" s="23">
        <f t="shared" si="0"/>
        <v>0.14454918617632986</v>
      </c>
      <c r="H24" s="22">
        <v>849</v>
      </c>
      <c r="I24" s="23">
        <f t="shared" si="1"/>
        <v>1.4134275618374659</v>
      </c>
    </row>
    <row r="25" spans="1:26" ht="18" customHeight="1">
      <c r="A25" s="98"/>
      <c r="B25" s="98"/>
      <c r="C25" s="21" t="s">
        <v>7</v>
      </c>
      <c r="D25" s="21"/>
      <c r="E25" s="21"/>
      <c r="F25" s="22">
        <v>50737</v>
      </c>
      <c r="G25" s="23">
        <f t="shared" si="0"/>
        <v>8.5179930999168967</v>
      </c>
      <c r="H25" s="22">
        <v>78324</v>
      </c>
      <c r="I25" s="23">
        <f t="shared" si="1"/>
        <v>-35.221643429855476</v>
      </c>
    </row>
    <row r="26" spans="1:26" ht="18" customHeight="1">
      <c r="A26" s="98"/>
      <c r="B26" s="98"/>
      <c r="C26" s="21" t="s">
        <v>8</v>
      </c>
      <c r="D26" s="21"/>
      <c r="E26" s="21"/>
      <c r="F26" s="22">
        <v>119654</v>
      </c>
      <c r="G26" s="23">
        <f t="shared" si="0"/>
        <v>20.088139747668492</v>
      </c>
      <c r="H26" s="22">
        <v>128676</v>
      </c>
      <c r="I26" s="23">
        <f t="shared" si="1"/>
        <v>-7.011408498865368</v>
      </c>
    </row>
    <row r="27" spans="1:26" ht="18" customHeight="1">
      <c r="A27" s="98"/>
      <c r="B27" s="98"/>
      <c r="C27" s="21" t="s">
        <v>9</v>
      </c>
      <c r="D27" s="21"/>
      <c r="E27" s="21"/>
      <c r="F27" s="22">
        <f>SUM(F9,F20:F26)</f>
        <v>595645</v>
      </c>
      <c r="G27" s="23">
        <f>F27/$F$27*100</f>
        <v>100</v>
      </c>
      <c r="H27" s="22">
        <f>SUM(H9,H20:H26)</f>
        <v>592946</v>
      </c>
      <c r="I27" s="23">
        <f t="shared" si="1"/>
        <v>0.45518478917134786</v>
      </c>
    </row>
    <row r="28" spans="1:26" ht="18" customHeight="1">
      <c r="A28" s="98"/>
      <c r="B28" s="98" t="s">
        <v>88</v>
      </c>
      <c r="C28" s="20" t="s">
        <v>10</v>
      </c>
      <c r="D28" s="21"/>
      <c r="E28" s="21"/>
      <c r="F28" s="22">
        <v>227268</v>
      </c>
      <c r="G28" s="23">
        <f>F28/$F$45*100</f>
        <v>38.154941282139532</v>
      </c>
      <c r="H28" s="22">
        <v>227690</v>
      </c>
      <c r="I28" s="23">
        <f>(F28/H28-1)*100</f>
        <v>-0.18533971628090784</v>
      </c>
    </row>
    <row r="29" spans="1:26" ht="18" customHeight="1">
      <c r="A29" s="98"/>
      <c r="B29" s="98"/>
      <c r="C29" s="25"/>
      <c r="D29" s="21" t="s">
        <v>11</v>
      </c>
      <c r="E29" s="21"/>
      <c r="F29" s="22">
        <v>129216</v>
      </c>
      <c r="G29" s="23">
        <f t="shared" ref="G29:G44" si="2">F29/$F$45*100</f>
        <v>21.69345835187066</v>
      </c>
      <c r="H29" s="22">
        <v>129857</v>
      </c>
      <c r="I29" s="23">
        <f t="shared" ref="I29:I45" si="3">(F29/H29-1)*100</f>
        <v>-0.49361990497239772</v>
      </c>
    </row>
    <row r="30" spans="1:26" ht="18" customHeight="1">
      <c r="A30" s="98"/>
      <c r="B30" s="98"/>
      <c r="C30" s="25"/>
      <c r="D30" s="21" t="s">
        <v>32</v>
      </c>
      <c r="E30" s="21"/>
      <c r="F30" s="22">
        <v>7093</v>
      </c>
      <c r="G30" s="23">
        <f t="shared" si="2"/>
        <v>1.190809962309765</v>
      </c>
      <c r="H30" s="22">
        <v>7301</v>
      </c>
      <c r="I30" s="23">
        <f t="shared" si="3"/>
        <v>-2.8489248048212623</v>
      </c>
    </row>
    <row r="31" spans="1:26" ht="18" customHeight="1">
      <c r="A31" s="98"/>
      <c r="B31" s="98"/>
      <c r="C31" s="30"/>
      <c r="D31" s="21" t="s">
        <v>12</v>
      </c>
      <c r="E31" s="21"/>
      <c r="F31" s="22">
        <v>90959</v>
      </c>
      <c r="G31" s="23">
        <f t="shared" si="2"/>
        <v>15.270672967959104</v>
      </c>
      <c r="H31" s="22">
        <v>90532</v>
      </c>
      <c r="I31" s="23">
        <f t="shared" si="3"/>
        <v>0.47165643087527798</v>
      </c>
    </row>
    <row r="32" spans="1:26" ht="18" customHeight="1">
      <c r="A32" s="98"/>
      <c r="B32" s="98"/>
      <c r="C32" s="20" t="s">
        <v>13</v>
      </c>
      <c r="D32" s="21"/>
      <c r="E32" s="21"/>
      <c r="F32" s="22">
        <v>285720</v>
      </c>
      <c r="G32" s="23">
        <f t="shared" si="2"/>
        <v>47.968168959699149</v>
      </c>
      <c r="H32" s="22">
        <v>274920</v>
      </c>
      <c r="I32" s="23">
        <f t="shared" si="3"/>
        <v>3.9284155390659103</v>
      </c>
    </row>
    <row r="33" spans="1:9" ht="18" customHeight="1">
      <c r="A33" s="98"/>
      <c r="B33" s="98"/>
      <c r="C33" s="25"/>
      <c r="D33" s="21" t="s">
        <v>14</v>
      </c>
      <c r="E33" s="21"/>
      <c r="F33" s="22">
        <v>36965</v>
      </c>
      <c r="G33" s="23">
        <f t="shared" si="2"/>
        <v>6.2058776620302361</v>
      </c>
      <c r="H33" s="22">
        <v>25217</v>
      </c>
      <c r="I33" s="23">
        <f t="shared" si="3"/>
        <v>46.587619463060626</v>
      </c>
    </row>
    <row r="34" spans="1:9" ht="18" customHeight="1">
      <c r="A34" s="98"/>
      <c r="B34" s="98"/>
      <c r="C34" s="25"/>
      <c r="D34" s="21" t="s">
        <v>33</v>
      </c>
      <c r="E34" s="21"/>
      <c r="F34" s="22">
        <v>7218</v>
      </c>
      <c r="G34" s="23">
        <f t="shared" si="2"/>
        <v>1.2117956165165493</v>
      </c>
      <c r="H34" s="22">
        <v>7171</v>
      </c>
      <c r="I34" s="23">
        <f t="shared" si="3"/>
        <v>0.65541765444150357</v>
      </c>
    </row>
    <row r="35" spans="1:9" ht="18" customHeight="1">
      <c r="A35" s="98"/>
      <c r="B35" s="98"/>
      <c r="C35" s="25"/>
      <c r="D35" s="21" t="s">
        <v>34</v>
      </c>
      <c r="E35" s="21"/>
      <c r="F35" s="22">
        <v>141720</v>
      </c>
      <c r="G35" s="23">
        <f t="shared" si="2"/>
        <v>23.792695313483701</v>
      </c>
      <c r="H35" s="22">
        <v>129287</v>
      </c>
      <c r="I35" s="23">
        <f t="shared" si="3"/>
        <v>9.6165894482817205</v>
      </c>
    </row>
    <row r="36" spans="1:9" ht="18" customHeight="1">
      <c r="A36" s="98"/>
      <c r="B36" s="98"/>
      <c r="C36" s="25"/>
      <c r="D36" s="21" t="s">
        <v>35</v>
      </c>
      <c r="E36" s="21"/>
      <c r="F36" s="22">
        <v>6174</v>
      </c>
      <c r="G36" s="23">
        <f t="shared" si="2"/>
        <v>1.0365234325814872</v>
      </c>
      <c r="H36" s="22">
        <v>6170</v>
      </c>
      <c r="I36" s="23">
        <f t="shared" si="3"/>
        <v>6.4829821717982128E-2</v>
      </c>
    </row>
    <row r="37" spans="1:9" ht="18" customHeight="1">
      <c r="A37" s="98"/>
      <c r="B37" s="98"/>
      <c r="C37" s="25"/>
      <c r="D37" s="21" t="s">
        <v>15</v>
      </c>
      <c r="E37" s="21"/>
      <c r="F37" s="22">
        <v>2291</v>
      </c>
      <c r="G37" s="23">
        <f t="shared" si="2"/>
        <v>0.3846250703019416</v>
      </c>
      <c r="H37" s="22">
        <v>2170</v>
      </c>
      <c r="I37" s="23">
        <f t="shared" si="3"/>
        <v>5.5760368663594573</v>
      </c>
    </row>
    <row r="38" spans="1:9" ht="18" customHeight="1">
      <c r="A38" s="98"/>
      <c r="B38" s="98"/>
      <c r="C38" s="30"/>
      <c r="D38" s="21" t="s">
        <v>36</v>
      </c>
      <c r="E38" s="21"/>
      <c r="F38" s="22">
        <v>90847</v>
      </c>
      <c r="G38" s="23">
        <f t="shared" si="2"/>
        <v>15.251869821789823</v>
      </c>
      <c r="H38" s="22">
        <v>103700</v>
      </c>
      <c r="I38" s="23">
        <f t="shared" si="3"/>
        <v>-12.394406943105107</v>
      </c>
    </row>
    <row r="39" spans="1:9" ht="18" customHeight="1">
      <c r="A39" s="98"/>
      <c r="B39" s="98"/>
      <c r="C39" s="20" t="s">
        <v>16</v>
      </c>
      <c r="D39" s="21"/>
      <c r="E39" s="21"/>
      <c r="F39" s="22">
        <v>82657</v>
      </c>
      <c r="G39" s="23">
        <f t="shared" si="2"/>
        <v>13.876889758161321</v>
      </c>
      <c r="H39" s="22">
        <v>90336</v>
      </c>
      <c r="I39" s="23">
        <f t="shared" si="3"/>
        <v>-8.5004870704923796</v>
      </c>
    </row>
    <row r="40" spans="1:9" ht="18" customHeight="1">
      <c r="A40" s="98"/>
      <c r="B40" s="98"/>
      <c r="C40" s="25"/>
      <c r="D40" s="20" t="s">
        <v>17</v>
      </c>
      <c r="E40" s="21"/>
      <c r="F40" s="22">
        <v>77412</v>
      </c>
      <c r="G40" s="23">
        <f t="shared" si="2"/>
        <v>12.996331707644654</v>
      </c>
      <c r="H40" s="22">
        <v>85091</v>
      </c>
      <c r="I40" s="23">
        <f t="shared" si="3"/>
        <v>-9.0244561704528099</v>
      </c>
    </row>
    <row r="41" spans="1:9" ht="18" customHeight="1">
      <c r="A41" s="98"/>
      <c r="B41" s="98"/>
      <c r="C41" s="25"/>
      <c r="D41" s="25"/>
      <c r="E41" s="31" t="s">
        <v>91</v>
      </c>
      <c r="F41" s="22">
        <v>60563</v>
      </c>
      <c r="G41" s="23">
        <f t="shared" si="2"/>
        <v>10.167633405803793</v>
      </c>
      <c r="H41" s="22">
        <v>61771</v>
      </c>
      <c r="I41" s="32">
        <f t="shared" si="3"/>
        <v>-1.9556102378138651</v>
      </c>
    </row>
    <row r="42" spans="1:9" ht="18" customHeight="1">
      <c r="A42" s="98"/>
      <c r="B42" s="98"/>
      <c r="C42" s="25"/>
      <c r="D42" s="30"/>
      <c r="E42" s="27" t="s">
        <v>37</v>
      </c>
      <c r="F42" s="22">
        <v>16849</v>
      </c>
      <c r="G42" s="23">
        <f t="shared" si="2"/>
        <v>2.8286983018408618</v>
      </c>
      <c r="H42" s="22">
        <v>23320</v>
      </c>
      <c r="I42" s="32">
        <f t="shared" si="3"/>
        <v>-27.748713550600346</v>
      </c>
    </row>
    <row r="43" spans="1:9" ht="18" customHeight="1">
      <c r="A43" s="98"/>
      <c r="B43" s="98"/>
      <c r="C43" s="25"/>
      <c r="D43" s="21" t="s">
        <v>38</v>
      </c>
      <c r="E43" s="21"/>
      <c r="F43" s="22">
        <v>5245</v>
      </c>
      <c r="G43" s="23">
        <f t="shared" si="2"/>
        <v>0.8805580505166668</v>
      </c>
      <c r="H43" s="22">
        <v>5245</v>
      </c>
      <c r="I43" s="32">
        <f t="shared" si="3"/>
        <v>0</v>
      </c>
    </row>
    <row r="44" spans="1:9" ht="18" customHeight="1">
      <c r="A44" s="98"/>
      <c r="B44" s="98"/>
      <c r="C44" s="30"/>
      <c r="D44" s="21" t="s">
        <v>39</v>
      </c>
      <c r="E44" s="21"/>
      <c r="F44" s="22">
        <v>0</v>
      </c>
      <c r="G44" s="23">
        <f t="shared" si="2"/>
        <v>0</v>
      </c>
      <c r="H44" s="22">
        <v>0</v>
      </c>
      <c r="I44" s="23">
        <v>0</v>
      </c>
    </row>
    <row r="45" spans="1:9" ht="18" customHeight="1">
      <c r="A45" s="98"/>
      <c r="B45" s="98"/>
      <c r="C45" s="27" t="s">
        <v>18</v>
      </c>
      <c r="D45" s="27"/>
      <c r="E45" s="27"/>
      <c r="F45" s="22">
        <f>SUM(F28,F32,F39)</f>
        <v>595645</v>
      </c>
      <c r="G45" s="23">
        <f>F45/$F$45*100</f>
        <v>100</v>
      </c>
      <c r="H45" s="22">
        <f>SUM(H28,H32,H39)</f>
        <v>592946</v>
      </c>
      <c r="I45" s="23">
        <f t="shared" si="3"/>
        <v>0.45518478917134786</v>
      </c>
    </row>
    <row r="46" spans="1:9">
      <c r="A46" s="33" t="s">
        <v>19</v>
      </c>
    </row>
    <row r="47" spans="1:9">
      <c r="A47" s="34" t="s">
        <v>20</v>
      </c>
    </row>
    <row r="48" spans="1:9">
      <c r="A48" s="34"/>
    </row>
    <row r="57" spans="9:9">
      <c r="I57" s="35"/>
    </row>
    <row r="58" spans="9:9">
      <c r="I58" s="35"/>
    </row>
  </sheetData>
  <mergeCells count="6">
    <mergeCell ref="A9:A45"/>
    <mergeCell ref="B9:B27"/>
    <mergeCell ref="B28:B45"/>
    <mergeCell ref="D17:E17"/>
    <mergeCell ref="D18:E18"/>
    <mergeCell ref="D19:E19"/>
  </mergeCells>
  <phoneticPr fontId="2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"/>
  <sheetViews>
    <sheetView view="pageBreakPreview" zoomScale="94" zoomScaleNormal="100" zoomScaleSheetLayoutView="94" workbookViewId="0">
      <pane xSplit="5" ySplit="7" topLeftCell="F11" activePane="bottomRight" state="frozen"/>
      <selection activeCell="L8" sqref="L8"/>
      <selection pane="topRight" activeCell="L8" sqref="L8"/>
      <selection pane="bottomLeft" activeCell="L8" sqref="L8"/>
      <selection pane="bottomRight" activeCell="R20" sqref="R20"/>
    </sheetView>
  </sheetViews>
  <sheetFormatPr defaultRowHeight="13.5"/>
  <cols>
    <col min="1" max="1" width="3.625" style="4" customWidth="1"/>
    <col min="2" max="3" width="1.625" style="4" customWidth="1"/>
    <col min="4" max="4" width="22.625" style="4" customWidth="1"/>
    <col min="5" max="5" width="10.625" style="4" customWidth="1"/>
    <col min="6" max="11" width="13.625" style="4" customWidth="1"/>
    <col min="12" max="12" width="13.625" style="35" customWidth="1"/>
    <col min="13" max="23" width="13.625" style="4" customWidth="1"/>
    <col min="24" max="27" width="12" style="4" customWidth="1"/>
    <col min="28" max="16384" width="9" style="4"/>
  </cols>
  <sheetData>
    <row r="1" spans="1:27" ht="33.950000000000003" customHeight="1">
      <c r="A1" s="45" t="s">
        <v>0</v>
      </c>
      <c r="B1" s="46"/>
      <c r="C1" s="46"/>
      <c r="D1" s="2" t="s">
        <v>259</v>
      </c>
      <c r="E1" s="47"/>
      <c r="F1" s="47"/>
      <c r="G1" s="47"/>
    </row>
    <row r="2" spans="1:27" ht="15" customHeight="1"/>
    <row r="3" spans="1:27" ht="15" customHeight="1">
      <c r="A3" s="48" t="s">
        <v>46</v>
      </c>
      <c r="B3" s="48"/>
      <c r="C3" s="48"/>
      <c r="D3" s="48"/>
    </row>
    <row r="4" spans="1:27" ht="15" customHeight="1">
      <c r="A4" s="48"/>
      <c r="B4" s="48"/>
      <c r="C4" s="48"/>
      <c r="D4" s="48"/>
    </row>
    <row r="5" spans="1:27" ht="15.95" customHeight="1">
      <c r="A5" s="49" t="s">
        <v>261</v>
      </c>
      <c r="B5" s="49"/>
      <c r="C5" s="49"/>
      <c r="D5" s="49"/>
      <c r="K5" s="50"/>
      <c r="O5" s="50"/>
      <c r="Q5" s="50" t="s">
        <v>47</v>
      </c>
    </row>
    <row r="6" spans="1:27" ht="15.95" customHeight="1">
      <c r="A6" s="113" t="s">
        <v>48</v>
      </c>
      <c r="B6" s="114"/>
      <c r="C6" s="114"/>
      <c r="D6" s="114"/>
      <c r="E6" s="114"/>
      <c r="F6" s="106" t="s">
        <v>247</v>
      </c>
      <c r="G6" s="107"/>
      <c r="H6" s="106" t="s">
        <v>248</v>
      </c>
      <c r="I6" s="107"/>
      <c r="J6" s="106" t="s">
        <v>249</v>
      </c>
      <c r="K6" s="107"/>
      <c r="L6" s="106" t="s">
        <v>250</v>
      </c>
      <c r="M6" s="107"/>
      <c r="N6" s="106" t="s">
        <v>251</v>
      </c>
      <c r="O6" s="107"/>
      <c r="P6" s="106" t="s">
        <v>252</v>
      </c>
      <c r="Q6" s="107"/>
    </row>
    <row r="7" spans="1:27" ht="15.95" customHeight="1">
      <c r="A7" s="114"/>
      <c r="B7" s="114"/>
      <c r="C7" s="114"/>
      <c r="D7" s="114"/>
      <c r="E7" s="114"/>
      <c r="F7" s="18" t="s">
        <v>234</v>
      </c>
      <c r="G7" s="18" t="s">
        <v>233</v>
      </c>
      <c r="H7" s="18" t="s">
        <v>234</v>
      </c>
      <c r="I7" s="18" t="s">
        <v>233</v>
      </c>
      <c r="J7" s="18" t="s">
        <v>234</v>
      </c>
      <c r="K7" s="18" t="s">
        <v>233</v>
      </c>
      <c r="L7" s="18" t="s">
        <v>234</v>
      </c>
      <c r="M7" s="18" t="s">
        <v>233</v>
      </c>
      <c r="N7" s="18" t="s">
        <v>234</v>
      </c>
      <c r="O7" s="18" t="s">
        <v>233</v>
      </c>
      <c r="P7" s="18" t="s">
        <v>234</v>
      </c>
      <c r="Q7" s="18" t="s">
        <v>233</v>
      </c>
    </row>
    <row r="8" spans="1:27" ht="15.95" customHeight="1">
      <c r="A8" s="111" t="s">
        <v>82</v>
      </c>
      <c r="B8" s="20" t="s">
        <v>49</v>
      </c>
      <c r="C8" s="21"/>
      <c r="D8" s="21"/>
      <c r="E8" s="51" t="s">
        <v>40</v>
      </c>
      <c r="F8" s="22">
        <v>5410.1170000000002</v>
      </c>
      <c r="G8" s="22">
        <v>5721</v>
      </c>
      <c r="H8" s="22">
        <v>1746.9839999999999</v>
      </c>
      <c r="I8" s="22">
        <v>1891</v>
      </c>
      <c r="J8" s="22">
        <v>2272.9679999999998</v>
      </c>
      <c r="K8" s="22">
        <v>2276</v>
      </c>
      <c r="L8" s="22">
        <v>68.27</v>
      </c>
      <c r="M8" s="22">
        <v>68</v>
      </c>
      <c r="N8" s="22">
        <f>30753+969</f>
        <v>31722</v>
      </c>
      <c r="O8" s="22">
        <v>31066</v>
      </c>
      <c r="P8" s="22">
        <v>7758</v>
      </c>
      <c r="Q8" s="22">
        <v>7527</v>
      </c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ht="15.95" customHeight="1">
      <c r="A9" s="111"/>
      <c r="B9" s="25"/>
      <c r="C9" s="21" t="s">
        <v>50</v>
      </c>
      <c r="D9" s="21"/>
      <c r="E9" s="51" t="s">
        <v>41</v>
      </c>
      <c r="F9" s="22">
        <v>5392.277</v>
      </c>
      <c r="G9" s="22">
        <v>5721</v>
      </c>
      <c r="H9" s="22">
        <v>1746.9839999999999</v>
      </c>
      <c r="I9" s="22">
        <v>1891</v>
      </c>
      <c r="J9" s="22">
        <v>2272.9679999999998</v>
      </c>
      <c r="K9" s="22">
        <v>2276</v>
      </c>
      <c r="L9" s="22">
        <v>68.27</v>
      </c>
      <c r="M9" s="22">
        <v>68</v>
      </c>
      <c r="N9" s="22">
        <f>30752+894</f>
        <v>31646</v>
      </c>
      <c r="O9" s="22">
        <v>30996</v>
      </c>
      <c r="P9" s="22">
        <v>7758</v>
      </c>
      <c r="Q9" s="22">
        <v>7527</v>
      </c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15.95" customHeight="1">
      <c r="A10" s="111"/>
      <c r="B10" s="30"/>
      <c r="C10" s="21" t="s">
        <v>51</v>
      </c>
      <c r="D10" s="21"/>
      <c r="E10" s="51" t="s">
        <v>42</v>
      </c>
      <c r="F10" s="22">
        <v>17.84</v>
      </c>
      <c r="G10" s="22">
        <v>0</v>
      </c>
      <c r="H10" s="22">
        <v>0</v>
      </c>
      <c r="I10" s="22">
        <v>0</v>
      </c>
      <c r="J10" s="53">
        <v>0</v>
      </c>
      <c r="K10" s="53">
        <v>0</v>
      </c>
      <c r="L10" s="22">
        <v>0</v>
      </c>
      <c r="M10" s="22">
        <v>0</v>
      </c>
      <c r="N10" s="22">
        <f>1+75</f>
        <v>76</v>
      </c>
      <c r="O10" s="22">
        <v>70</v>
      </c>
      <c r="P10" s="22">
        <v>0</v>
      </c>
      <c r="Q10" s="22">
        <v>0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ht="15.95" customHeight="1">
      <c r="A11" s="111"/>
      <c r="B11" s="20" t="s">
        <v>52</v>
      </c>
      <c r="C11" s="21"/>
      <c r="D11" s="21"/>
      <c r="E11" s="51" t="s">
        <v>43</v>
      </c>
      <c r="F11" s="22">
        <v>4388.0709999999999</v>
      </c>
      <c r="G11" s="22">
        <v>4221</v>
      </c>
      <c r="H11" s="22">
        <v>1663.3340000000001</v>
      </c>
      <c r="I11" s="22">
        <v>1802</v>
      </c>
      <c r="J11" s="22">
        <v>1664.056</v>
      </c>
      <c r="K11" s="22">
        <v>1750</v>
      </c>
      <c r="L11" s="22">
        <v>48.076000000000001</v>
      </c>
      <c r="M11" s="22">
        <v>50</v>
      </c>
      <c r="N11" s="22">
        <f>30628+929</f>
        <v>31557</v>
      </c>
      <c r="O11" s="22">
        <v>30908</v>
      </c>
      <c r="P11" s="22">
        <v>7514</v>
      </c>
      <c r="Q11" s="22">
        <v>7489</v>
      </c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15.95" customHeight="1">
      <c r="A12" s="111"/>
      <c r="B12" s="25"/>
      <c r="C12" s="21" t="s">
        <v>53</v>
      </c>
      <c r="D12" s="21"/>
      <c r="E12" s="51" t="s">
        <v>44</v>
      </c>
      <c r="F12" s="22">
        <v>4353.0510000000004</v>
      </c>
      <c r="G12" s="22">
        <v>4221</v>
      </c>
      <c r="H12" s="22">
        <v>1663.3340000000001</v>
      </c>
      <c r="I12" s="22">
        <v>1802</v>
      </c>
      <c r="J12" s="22">
        <v>1664.056</v>
      </c>
      <c r="K12" s="22">
        <v>1750</v>
      </c>
      <c r="L12" s="22">
        <v>48.076000000000001</v>
      </c>
      <c r="M12" s="22">
        <v>50</v>
      </c>
      <c r="N12" s="22">
        <f>30627+929</f>
        <v>31556</v>
      </c>
      <c r="O12" s="22">
        <v>30907</v>
      </c>
      <c r="P12" s="22">
        <v>7514</v>
      </c>
      <c r="Q12" s="22">
        <v>7489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15.95" customHeight="1">
      <c r="A13" s="111"/>
      <c r="B13" s="30"/>
      <c r="C13" s="21" t="s">
        <v>54</v>
      </c>
      <c r="D13" s="21"/>
      <c r="E13" s="51" t="s">
        <v>45</v>
      </c>
      <c r="F13" s="22">
        <v>35.020000000000003</v>
      </c>
      <c r="G13" s="22">
        <v>0</v>
      </c>
      <c r="H13" s="53">
        <v>0</v>
      </c>
      <c r="I13" s="53">
        <v>0</v>
      </c>
      <c r="J13" s="53">
        <v>0</v>
      </c>
      <c r="K13" s="53">
        <v>0</v>
      </c>
      <c r="L13" s="22">
        <v>0</v>
      </c>
      <c r="M13" s="22">
        <v>0</v>
      </c>
      <c r="N13" s="22">
        <v>1</v>
      </c>
      <c r="O13" s="22">
        <v>1</v>
      </c>
      <c r="P13" s="22">
        <v>0</v>
      </c>
      <c r="Q13" s="22">
        <v>0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5.95" customHeight="1">
      <c r="A14" s="111"/>
      <c r="B14" s="21" t="s">
        <v>55</v>
      </c>
      <c r="C14" s="21"/>
      <c r="D14" s="21"/>
      <c r="E14" s="51" t="s">
        <v>96</v>
      </c>
      <c r="F14" s="22">
        <f t="shared" ref="F14:Q14" si="0">F9-F12</f>
        <v>1039.2259999999997</v>
      </c>
      <c r="G14" s="22">
        <f t="shared" si="0"/>
        <v>1500</v>
      </c>
      <c r="H14" s="22">
        <f>H9-H12</f>
        <v>83.649999999999864</v>
      </c>
      <c r="I14" s="22">
        <f t="shared" si="0"/>
        <v>89</v>
      </c>
      <c r="J14" s="22">
        <f t="shared" si="0"/>
        <v>608.91199999999981</v>
      </c>
      <c r="K14" s="22">
        <f t="shared" si="0"/>
        <v>526</v>
      </c>
      <c r="L14" s="22">
        <f t="shared" si="0"/>
        <v>20.193999999999996</v>
      </c>
      <c r="M14" s="22">
        <f t="shared" si="0"/>
        <v>18</v>
      </c>
      <c r="N14" s="22">
        <f t="shared" ref="N14:O14" si="1">N9-N12</f>
        <v>90</v>
      </c>
      <c r="O14" s="22">
        <f t="shared" si="1"/>
        <v>89</v>
      </c>
      <c r="P14" s="22">
        <f t="shared" si="0"/>
        <v>244</v>
      </c>
      <c r="Q14" s="22">
        <f t="shared" si="0"/>
        <v>38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15.95" customHeight="1">
      <c r="A15" s="111"/>
      <c r="B15" s="21" t="s">
        <v>56</v>
      </c>
      <c r="C15" s="21"/>
      <c r="D15" s="21"/>
      <c r="E15" s="51" t="s">
        <v>97</v>
      </c>
      <c r="F15" s="22">
        <f t="shared" ref="F15:Q15" si="2">F10-F13</f>
        <v>-17.180000000000003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ref="N15" si="3">N10-N13</f>
        <v>75</v>
      </c>
      <c r="O15" s="22">
        <f>O10-O13</f>
        <v>69</v>
      </c>
      <c r="P15" s="22">
        <f t="shared" si="2"/>
        <v>0</v>
      </c>
      <c r="Q15" s="22">
        <f t="shared" si="2"/>
        <v>0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15.95" customHeight="1">
      <c r="A16" s="111"/>
      <c r="B16" s="21" t="s">
        <v>57</v>
      </c>
      <c r="C16" s="21"/>
      <c r="D16" s="21"/>
      <c r="E16" s="51" t="s">
        <v>98</v>
      </c>
      <c r="F16" s="22">
        <f t="shared" ref="F16:Q16" si="4">F8-F11</f>
        <v>1022.0460000000003</v>
      </c>
      <c r="G16" s="22">
        <f t="shared" si="4"/>
        <v>1500</v>
      </c>
      <c r="H16" s="22">
        <f t="shared" si="4"/>
        <v>83.649999999999864</v>
      </c>
      <c r="I16" s="22">
        <f>I8-I11</f>
        <v>89</v>
      </c>
      <c r="J16" s="22">
        <f t="shared" si="4"/>
        <v>608.91199999999981</v>
      </c>
      <c r="K16" s="22">
        <f t="shared" si="4"/>
        <v>526</v>
      </c>
      <c r="L16" s="22">
        <f t="shared" si="4"/>
        <v>20.193999999999996</v>
      </c>
      <c r="M16" s="22">
        <f t="shared" si="4"/>
        <v>18</v>
      </c>
      <c r="N16" s="22">
        <f t="shared" ref="N16:O16" si="5">N8-N11</f>
        <v>165</v>
      </c>
      <c r="O16" s="22">
        <f t="shared" si="5"/>
        <v>158</v>
      </c>
      <c r="P16" s="22">
        <f t="shared" si="4"/>
        <v>244</v>
      </c>
      <c r="Q16" s="22">
        <f t="shared" si="4"/>
        <v>38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15.95" customHeight="1">
      <c r="A17" s="111"/>
      <c r="B17" s="21" t="s">
        <v>58</v>
      </c>
      <c r="C17" s="21"/>
      <c r="D17" s="21"/>
      <c r="E17" s="18"/>
      <c r="F17" s="22">
        <v>0</v>
      </c>
      <c r="G17" s="22">
        <v>0</v>
      </c>
      <c r="H17" s="53">
        <v>0</v>
      </c>
      <c r="I17" s="53">
        <v>0</v>
      </c>
      <c r="J17" s="22">
        <v>0</v>
      </c>
      <c r="K17" s="22">
        <v>0</v>
      </c>
      <c r="L17" s="22">
        <v>3007</v>
      </c>
      <c r="M17" s="22">
        <v>3026</v>
      </c>
      <c r="N17" s="53">
        <f>6033+203</f>
        <v>6236</v>
      </c>
      <c r="O17" s="54">
        <v>6396</v>
      </c>
      <c r="P17" s="53">
        <v>0</v>
      </c>
      <c r="Q17" s="54">
        <v>0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15.95" customHeight="1">
      <c r="A18" s="111"/>
      <c r="B18" s="21" t="s">
        <v>59</v>
      </c>
      <c r="C18" s="21"/>
      <c r="D18" s="21"/>
      <c r="E18" s="18"/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15.95" customHeight="1">
      <c r="A19" s="111" t="s">
        <v>83</v>
      </c>
      <c r="B19" s="20" t="s">
        <v>60</v>
      </c>
      <c r="C19" s="21"/>
      <c r="D19" s="21"/>
      <c r="E19" s="51"/>
      <c r="F19" s="22">
        <v>2876.76</v>
      </c>
      <c r="G19" s="22">
        <v>270</v>
      </c>
      <c r="H19" s="22">
        <v>609.23900000000003</v>
      </c>
      <c r="I19" s="22">
        <v>390</v>
      </c>
      <c r="J19" s="22">
        <v>1582.463</v>
      </c>
      <c r="K19" s="22">
        <v>1780</v>
      </c>
      <c r="L19" s="22">
        <v>0.1</v>
      </c>
      <c r="M19" s="22">
        <v>0</v>
      </c>
      <c r="N19" s="22">
        <f>1381+594</f>
        <v>1975</v>
      </c>
      <c r="O19" s="22">
        <v>1112</v>
      </c>
      <c r="P19" s="22">
        <v>2421</v>
      </c>
      <c r="Q19" s="22">
        <v>2070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5.95" customHeight="1">
      <c r="A20" s="111"/>
      <c r="B20" s="30"/>
      <c r="C20" s="21" t="s">
        <v>61</v>
      </c>
      <c r="D20" s="21"/>
      <c r="E20" s="51"/>
      <c r="F20" s="22">
        <v>2786.74</v>
      </c>
      <c r="G20" s="22">
        <v>180</v>
      </c>
      <c r="H20" s="22">
        <v>565</v>
      </c>
      <c r="I20" s="22">
        <v>346</v>
      </c>
      <c r="J20" s="22">
        <v>466.8</v>
      </c>
      <c r="K20" s="53">
        <v>504</v>
      </c>
      <c r="L20" s="22">
        <v>0</v>
      </c>
      <c r="M20" s="22">
        <v>0</v>
      </c>
      <c r="N20" s="22">
        <f>1071+317</f>
        <v>1388</v>
      </c>
      <c r="O20" s="22">
        <v>536</v>
      </c>
      <c r="P20" s="22">
        <v>385</v>
      </c>
      <c r="Q20" s="22">
        <v>288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1:27" ht="15.95" customHeight="1">
      <c r="A21" s="111"/>
      <c r="B21" s="21" t="s">
        <v>62</v>
      </c>
      <c r="C21" s="21"/>
      <c r="D21" s="21"/>
      <c r="E21" s="51" t="s">
        <v>99</v>
      </c>
      <c r="F21" s="22">
        <v>2876.76</v>
      </c>
      <c r="G21" s="22">
        <v>270</v>
      </c>
      <c r="H21" s="22">
        <v>609.23900000000003</v>
      </c>
      <c r="I21" s="22">
        <v>390</v>
      </c>
      <c r="J21" s="22">
        <v>1582.463</v>
      </c>
      <c r="K21" s="22">
        <v>1780</v>
      </c>
      <c r="L21" s="22">
        <v>0.1</v>
      </c>
      <c r="M21" s="22">
        <v>0</v>
      </c>
      <c r="N21" s="22">
        <f>1381+594</f>
        <v>1975</v>
      </c>
      <c r="O21" s="22">
        <v>1112</v>
      </c>
      <c r="P21" s="22">
        <v>2421</v>
      </c>
      <c r="Q21" s="22">
        <v>2070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.95" customHeight="1">
      <c r="A22" s="111"/>
      <c r="B22" s="20" t="s">
        <v>63</v>
      </c>
      <c r="C22" s="21"/>
      <c r="D22" s="21"/>
      <c r="E22" s="51" t="s">
        <v>100</v>
      </c>
      <c r="F22" s="22">
        <v>3748.846</v>
      </c>
      <c r="G22" s="22">
        <v>740</v>
      </c>
      <c r="H22" s="22">
        <v>1461.3810000000001</v>
      </c>
      <c r="I22" s="22">
        <v>1103</v>
      </c>
      <c r="J22" s="22">
        <v>3388.8519999999999</v>
      </c>
      <c r="K22" s="22">
        <v>3188</v>
      </c>
      <c r="L22" s="22">
        <v>44.662999999999997</v>
      </c>
      <c r="M22" s="22">
        <v>44</v>
      </c>
      <c r="N22" s="22">
        <f>3558+594</f>
        <v>4152</v>
      </c>
      <c r="O22" s="22">
        <v>3145</v>
      </c>
      <c r="P22" s="22">
        <v>2667</v>
      </c>
      <c r="Q22" s="22">
        <v>2353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5.95" customHeight="1">
      <c r="A23" s="111"/>
      <c r="B23" s="30" t="s">
        <v>64</v>
      </c>
      <c r="C23" s="21" t="s">
        <v>65</v>
      </c>
      <c r="D23" s="21"/>
      <c r="E23" s="51"/>
      <c r="F23" s="22">
        <v>264.92500000000001</v>
      </c>
      <c r="G23" s="22">
        <v>289</v>
      </c>
      <c r="H23" s="22">
        <v>329.40600000000001</v>
      </c>
      <c r="I23" s="22">
        <v>370</v>
      </c>
      <c r="J23" s="22">
        <v>151.98400000000001</v>
      </c>
      <c r="K23" s="22">
        <v>169</v>
      </c>
      <c r="L23" s="22">
        <v>0</v>
      </c>
      <c r="M23" s="22">
        <v>0</v>
      </c>
      <c r="N23" s="22">
        <f>2223+276</f>
        <v>2499</v>
      </c>
      <c r="O23" s="22">
        <v>2331</v>
      </c>
      <c r="P23" s="22">
        <v>1041</v>
      </c>
      <c r="Q23" s="22">
        <v>1021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ht="15.95" customHeight="1">
      <c r="A24" s="111"/>
      <c r="B24" s="21" t="s">
        <v>101</v>
      </c>
      <c r="C24" s="21"/>
      <c r="D24" s="21"/>
      <c r="E24" s="51" t="s">
        <v>102</v>
      </c>
      <c r="F24" s="22">
        <f t="shared" ref="F24:Q24" si="6">F21-F22</f>
        <v>-872.08599999999979</v>
      </c>
      <c r="G24" s="22">
        <f t="shared" si="6"/>
        <v>-470</v>
      </c>
      <c r="H24" s="22">
        <f t="shared" si="6"/>
        <v>-852.14200000000005</v>
      </c>
      <c r="I24" s="22">
        <f t="shared" si="6"/>
        <v>-713</v>
      </c>
      <c r="J24" s="22">
        <f t="shared" si="6"/>
        <v>-1806.3889999999999</v>
      </c>
      <c r="K24" s="22">
        <f t="shared" si="6"/>
        <v>-1408</v>
      </c>
      <c r="L24" s="22">
        <f t="shared" si="6"/>
        <v>-44.562999999999995</v>
      </c>
      <c r="M24" s="22">
        <f t="shared" si="6"/>
        <v>-44</v>
      </c>
      <c r="N24" s="22">
        <f t="shared" ref="N24:O24" si="7">N21-N22</f>
        <v>-2177</v>
      </c>
      <c r="O24" s="22">
        <f t="shared" si="7"/>
        <v>-2033</v>
      </c>
      <c r="P24" s="22">
        <f t="shared" si="6"/>
        <v>-246</v>
      </c>
      <c r="Q24" s="22">
        <f t="shared" si="6"/>
        <v>-283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ht="15.95" customHeight="1">
      <c r="A25" s="111"/>
      <c r="B25" s="20" t="s">
        <v>66</v>
      </c>
      <c r="C25" s="20"/>
      <c r="D25" s="20"/>
      <c r="E25" s="116" t="s">
        <v>103</v>
      </c>
      <c r="F25" s="102">
        <v>872</v>
      </c>
      <c r="G25" s="102">
        <v>470</v>
      </c>
      <c r="H25" s="102">
        <v>852</v>
      </c>
      <c r="I25" s="104">
        <v>713</v>
      </c>
      <c r="J25" s="102">
        <v>1806</v>
      </c>
      <c r="K25" s="104">
        <v>1408</v>
      </c>
      <c r="L25" s="102">
        <v>45</v>
      </c>
      <c r="M25" s="104">
        <v>44</v>
      </c>
      <c r="N25" s="102">
        <v>2177</v>
      </c>
      <c r="O25" s="104">
        <f>0+2033</f>
        <v>2033</v>
      </c>
      <c r="P25" s="102">
        <v>246</v>
      </c>
      <c r="Q25" s="104">
        <v>283</v>
      </c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ht="15.95" customHeight="1">
      <c r="A26" s="111"/>
      <c r="B26" s="55" t="s">
        <v>67</v>
      </c>
      <c r="C26" s="55"/>
      <c r="D26" s="55"/>
      <c r="E26" s="117"/>
      <c r="F26" s="103"/>
      <c r="G26" s="103"/>
      <c r="H26" s="103"/>
      <c r="I26" s="105"/>
      <c r="J26" s="103"/>
      <c r="K26" s="105"/>
      <c r="L26" s="103"/>
      <c r="M26" s="105"/>
      <c r="N26" s="103"/>
      <c r="O26" s="105"/>
      <c r="P26" s="103"/>
      <c r="Q26" s="105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15.95" customHeight="1">
      <c r="A27" s="111"/>
      <c r="B27" s="21" t="s">
        <v>104</v>
      </c>
      <c r="C27" s="21"/>
      <c r="D27" s="21"/>
      <c r="E27" s="51" t="s">
        <v>105</v>
      </c>
      <c r="F27" s="22">
        <f>F24+F25</f>
        <v>-8.5999999999785359E-2</v>
      </c>
      <c r="G27" s="22">
        <f t="shared" ref="G27:Q27" si="8">G24+G25</f>
        <v>0</v>
      </c>
      <c r="H27" s="22">
        <f t="shared" si="8"/>
        <v>-0.14200000000005275</v>
      </c>
      <c r="I27" s="22">
        <f t="shared" si="8"/>
        <v>0</v>
      </c>
      <c r="J27" s="22">
        <f t="shared" si="8"/>
        <v>-0.38899999999989632</v>
      </c>
      <c r="K27" s="22">
        <f t="shared" si="8"/>
        <v>0</v>
      </c>
      <c r="L27" s="22">
        <f t="shared" si="8"/>
        <v>0.43700000000000472</v>
      </c>
      <c r="M27" s="22">
        <f t="shared" si="8"/>
        <v>0</v>
      </c>
      <c r="N27" s="22">
        <f t="shared" ref="N27:O27" si="9">N24+N25</f>
        <v>0</v>
      </c>
      <c r="O27" s="22">
        <f t="shared" si="9"/>
        <v>0</v>
      </c>
      <c r="P27" s="22">
        <f t="shared" si="8"/>
        <v>0</v>
      </c>
      <c r="Q27" s="22">
        <f t="shared" si="8"/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ht="15.95" customHeight="1">
      <c r="F28" s="52"/>
      <c r="G28" s="52"/>
      <c r="H28" s="52"/>
      <c r="I28" s="52"/>
      <c r="J28" s="52"/>
      <c r="K28" s="52"/>
      <c r="L28" s="56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5.95" customHeight="1">
      <c r="A29" s="49"/>
      <c r="F29" s="52"/>
      <c r="G29" s="52"/>
      <c r="H29" s="52"/>
      <c r="I29" s="52"/>
      <c r="J29" s="57"/>
      <c r="K29" s="57"/>
      <c r="L29" s="56"/>
      <c r="M29" s="52"/>
      <c r="N29" s="52"/>
      <c r="O29" s="57"/>
      <c r="P29" s="52"/>
      <c r="Q29" s="57" t="s">
        <v>106</v>
      </c>
      <c r="R29" s="52"/>
      <c r="S29" s="52"/>
      <c r="T29" s="52"/>
      <c r="U29" s="52"/>
      <c r="V29" s="52"/>
      <c r="W29" s="52"/>
      <c r="X29" s="52"/>
      <c r="Y29" s="52"/>
      <c r="Z29" s="52"/>
      <c r="AA29" s="57"/>
    </row>
    <row r="30" spans="1:27" ht="15.95" customHeight="1">
      <c r="A30" s="115" t="s">
        <v>68</v>
      </c>
      <c r="B30" s="115"/>
      <c r="C30" s="115"/>
      <c r="D30" s="115"/>
      <c r="E30" s="115"/>
      <c r="F30" s="109" t="s">
        <v>253</v>
      </c>
      <c r="G30" s="110"/>
      <c r="H30" s="109" t="s">
        <v>254</v>
      </c>
      <c r="I30" s="110"/>
      <c r="J30" s="109" t="s">
        <v>255</v>
      </c>
      <c r="K30" s="110"/>
      <c r="L30" s="108"/>
      <c r="M30" s="108"/>
      <c r="N30" s="108"/>
      <c r="O30" s="108"/>
      <c r="P30" s="108"/>
      <c r="Q30" s="108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ht="15.95" customHeight="1">
      <c r="A31" s="115"/>
      <c r="B31" s="115"/>
      <c r="C31" s="115"/>
      <c r="D31" s="115"/>
      <c r="E31" s="115"/>
      <c r="F31" s="18" t="s">
        <v>234</v>
      </c>
      <c r="G31" s="18" t="s">
        <v>233</v>
      </c>
      <c r="H31" s="18" t="s">
        <v>234</v>
      </c>
      <c r="I31" s="18" t="s">
        <v>233</v>
      </c>
      <c r="J31" s="18" t="s">
        <v>234</v>
      </c>
      <c r="K31" s="18" t="s">
        <v>233</v>
      </c>
      <c r="L31" s="18" t="s">
        <v>234</v>
      </c>
      <c r="M31" s="18" t="s">
        <v>233</v>
      </c>
      <c r="N31" s="18" t="s">
        <v>234</v>
      </c>
      <c r="O31" s="18" t="s">
        <v>233</v>
      </c>
      <c r="P31" s="18" t="s">
        <v>234</v>
      </c>
      <c r="Q31" s="18" t="s">
        <v>233</v>
      </c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ht="15.95" customHeight="1">
      <c r="A32" s="111" t="s">
        <v>84</v>
      </c>
      <c r="B32" s="20" t="s">
        <v>49</v>
      </c>
      <c r="C32" s="21"/>
      <c r="D32" s="21"/>
      <c r="E32" s="51" t="s">
        <v>40</v>
      </c>
      <c r="F32" s="22">
        <f>25+105</f>
        <v>130</v>
      </c>
      <c r="G32" s="22">
        <v>143</v>
      </c>
      <c r="H32" s="22">
        <v>3</v>
      </c>
      <c r="I32" s="22">
        <v>3</v>
      </c>
      <c r="J32" s="22">
        <v>858</v>
      </c>
      <c r="K32" s="22">
        <v>805</v>
      </c>
      <c r="L32" s="22"/>
      <c r="M32" s="22"/>
      <c r="N32" s="22"/>
      <c r="O32" s="22"/>
      <c r="P32" s="22"/>
      <c r="Q32" s="22"/>
      <c r="R32" s="59"/>
      <c r="S32" s="59"/>
      <c r="T32" s="59"/>
      <c r="U32" s="59"/>
      <c r="V32" s="60"/>
      <c r="W32" s="60"/>
      <c r="X32" s="59"/>
      <c r="Y32" s="59"/>
      <c r="Z32" s="60"/>
      <c r="AA32" s="60"/>
    </row>
    <row r="33" spans="1:27" ht="15.95" customHeight="1">
      <c r="A33" s="118"/>
      <c r="B33" s="25"/>
      <c r="C33" s="20" t="s">
        <v>69</v>
      </c>
      <c r="D33" s="21"/>
      <c r="E33" s="51"/>
      <c r="F33" s="22">
        <f>25</f>
        <v>25</v>
      </c>
      <c r="G33" s="22">
        <v>23</v>
      </c>
      <c r="H33" s="22">
        <v>3</v>
      </c>
      <c r="I33" s="22">
        <v>3</v>
      </c>
      <c r="J33" s="22">
        <v>484</v>
      </c>
      <c r="K33" s="22">
        <v>521</v>
      </c>
      <c r="L33" s="22"/>
      <c r="M33" s="22"/>
      <c r="N33" s="22"/>
      <c r="O33" s="22"/>
      <c r="P33" s="22"/>
      <c r="Q33" s="22"/>
      <c r="R33" s="59"/>
      <c r="S33" s="59"/>
      <c r="T33" s="59"/>
      <c r="U33" s="59"/>
      <c r="V33" s="60"/>
      <c r="W33" s="60"/>
      <c r="X33" s="59"/>
      <c r="Y33" s="59"/>
      <c r="Z33" s="60"/>
      <c r="AA33" s="60"/>
    </row>
    <row r="34" spans="1:27" ht="15.95" customHeight="1">
      <c r="A34" s="118"/>
      <c r="B34" s="25"/>
      <c r="C34" s="30"/>
      <c r="D34" s="21" t="s">
        <v>70</v>
      </c>
      <c r="E34" s="51"/>
      <c r="F34" s="22">
        <v>0</v>
      </c>
      <c r="G34" s="22">
        <v>0</v>
      </c>
      <c r="H34" s="22">
        <v>3</v>
      </c>
      <c r="I34" s="22">
        <v>3</v>
      </c>
      <c r="J34" s="22">
        <v>484</v>
      </c>
      <c r="K34" s="22">
        <v>521</v>
      </c>
      <c r="L34" s="22"/>
      <c r="M34" s="22"/>
      <c r="N34" s="22"/>
      <c r="O34" s="22"/>
      <c r="P34" s="22"/>
      <c r="Q34" s="22"/>
      <c r="R34" s="59"/>
      <c r="S34" s="59"/>
      <c r="T34" s="59"/>
      <c r="U34" s="59"/>
      <c r="V34" s="60"/>
      <c r="W34" s="60"/>
      <c r="X34" s="59"/>
      <c r="Y34" s="59"/>
      <c r="Z34" s="60"/>
      <c r="AA34" s="60"/>
    </row>
    <row r="35" spans="1:27" ht="15.95" customHeight="1">
      <c r="A35" s="118"/>
      <c r="B35" s="30"/>
      <c r="C35" s="21" t="s">
        <v>71</v>
      </c>
      <c r="D35" s="21"/>
      <c r="E35" s="51"/>
      <c r="F35" s="22">
        <v>105</v>
      </c>
      <c r="G35" s="22">
        <v>120</v>
      </c>
      <c r="H35" s="22">
        <v>0</v>
      </c>
      <c r="I35" s="22">
        <v>0</v>
      </c>
      <c r="J35" s="54">
        <v>374</v>
      </c>
      <c r="K35" s="54">
        <v>284</v>
      </c>
      <c r="L35" s="22"/>
      <c r="M35" s="22"/>
      <c r="N35" s="22"/>
      <c r="O35" s="22"/>
      <c r="P35" s="22"/>
      <c r="Q35" s="22"/>
      <c r="R35" s="59"/>
      <c r="S35" s="59"/>
      <c r="T35" s="59"/>
      <c r="U35" s="59"/>
      <c r="V35" s="60"/>
      <c r="W35" s="60"/>
      <c r="X35" s="59"/>
      <c r="Y35" s="59"/>
      <c r="Z35" s="60"/>
      <c r="AA35" s="60"/>
    </row>
    <row r="36" spans="1:27" ht="15.95" customHeight="1">
      <c r="A36" s="118"/>
      <c r="B36" s="20" t="s">
        <v>52</v>
      </c>
      <c r="C36" s="21"/>
      <c r="D36" s="21"/>
      <c r="E36" s="51" t="s">
        <v>41</v>
      </c>
      <c r="F36" s="22">
        <v>17</v>
      </c>
      <c r="G36" s="22">
        <v>16</v>
      </c>
      <c r="H36" s="22">
        <v>0</v>
      </c>
      <c r="I36" s="22">
        <v>0</v>
      </c>
      <c r="J36" s="22">
        <v>393</v>
      </c>
      <c r="K36" s="22">
        <v>363</v>
      </c>
      <c r="L36" s="22"/>
      <c r="M36" s="22"/>
      <c r="N36" s="22"/>
      <c r="O36" s="22"/>
      <c r="P36" s="22"/>
      <c r="Q36" s="22"/>
      <c r="R36" s="59"/>
      <c r="S36" s="59"/>
      <c r="T36" s="59"/>
      <c r="U36" s="59"/>
      <c r="V36" s="59"/>
      <c r="W36" s="59"/>
      <c r="X36" s="59"/>
      <c r="Y36" s="59"/>
      <c r="Z36" s="60"/>
      <c r="AA36" s="60"/>
    </row>
    <row r="37" spans="1:27" ht="15.95" customHeight="1">
      <c r="A37" s="118"/>
      <c r="B37" s="25"/>
      <c r="C37" s="21" t="s">
        <v>72</v>
      </c>
      <c r="D37" s="21"/>
      <c r="E37" s="51"/>
      <c r="F37" s="22">
        <v>5</v>
      </c>
      <c r="G37" s="22">
        <v>4</v>
      </c>
      <c r="H37" s="22">
        <v>0</v>
      </c>
      <c r="I37" s="22">
        <v>0</v>
      </c>
      <c r="J37" s="22">
        <v>300</v>
      </c>
      <c r="K37" s="22">
        <v>277</v>
      </c>
      <c r="L37" s="22"/>
      <c r="M37" s="22"/>
      <c r="N37" s="22"/>
      <c r="O37" s="22"/>
      <c r="P37" s="22"/>
      <c r="Q37" s="22"/>
      <c r="R37" s="59"/>
      <c r="S37" s="59"/>
      <c r="T37" s="59"/>
      <c r="U37" s="59"/>
      <c r="V37" s="59"/>
      <c r="W37" s="59"/>
      <c r="X37" s="59"/>
      <c r="Y37" s="59"/>
      <c r="Z37" s="60"/>
      <c r="AA37" s="60"/>
    </row>
    <row r="38" spans="1:27" ht="15.95" customHeight="1">
      <c r="A38" s="118"/>
      <c r="B38" s="30"/>
      <c r="C38" s="21" t="s">
        <v>73</v>
      </c>
      <c r="D38" s="21"/>
      <c r="E38" s="51"/>
      <c r="F38" s="22">
        <v>12</v>
      </c>
      <c r="G38" s="22">
        <v>12</v>
      </c>
      <c r="H38" s="22">
        <v>0</v>
      </c>
      <c r="I38" s="22">
        <v>0</v>
      </c>
      <c r="J38" s="22">
        <v>93</v>
      </c>
      <c r="K38" s="54">
        <v>86</v>
      </c>
      <c r="L38" s="22"/>
      <c r="M38" s="22"/>
      <c r="N38" s="22"/>
      <c r="O38" s="22"/>
      <c r="P38" s="22"/>
      <c r="Q38" s="22"/>
      <c r="R38" s="59"/>
      <c r="S38" s="59"/>
      <c r="T38" s="60"/>
      <c r="U38" s="60"/>
      <c r="V38" s="59"/>
      <c r="W38" s="59"/>
      <c r="X38" s="59"/>
      <c r="Y38" s="59"/>
      <c r="Z38" s="60"/>
      <c r="AA38" s="60"/>
    </row>
    <row r="39" spans="1:27" ht="15.95" customHeight="1">
      <c r="A39" s="118"/>
      <c r="B39" s="27" t="s">
        <v>74</v>
      </c>
      <c r="C39" s="27"/>
      <c r="D39" s="27"/>
      <c r="E39" s="51" t="s">
        <v>107</v>
      </c>
      <c r="F39" s="22">
        <f>F32-F36</f>
        <v>113</v>
      </c>
      <c r="G39" s="22">
        <f t="shared" ref="G39:Q39" si="10">G32-G36</f>
        <v>127</v>
      </c>
      <c r="H39" s="22">
        <f t="shared" si="10"/>
        <v>3</v>
      </c>
      <c r="I39" s="22">
        <f t="shared" si="10"/>
        <v>3</v>
      </c>
      <c r="J39" s="22">
        <f t="shared" si="10"/>
        <v>465</v>
      </c>
      <c r="K39" s="22">
        <f t="shared" si="10"/>
        <v>442</v>
      </c>
      <c r="L39" s="22">
        <f t="shared" si="10"/>
        <v>0</v>
      </c>
      <c r="M39" s="22">
        <f t="shared" si="10"/>
        <v>0</v>
      </c>
      <c r="N39" s="22">
        <f t="shared" ref="N39:O39" si="11">N32-N36</f>
        <v>0</v>
      </c>
      <c r="O39" s="22">
        <f t="shared" si="11"/>
        <v>0</v>
      </c>
      <c r="P39" s="22">
        <f t="shared" si="10"/>
        <v>0</v>
      </c>
      <c r="Q39" s="22">
        <f t="shared" si="10"/>
        <v>0</v>
      </c>
      <c r="R39" s="59"/>
      <c r="S39" s="59"/>
      <c r="T39" s="59"/>
      <c r="U39" s="59"/>
      <c r="V39" s="59"/>
      <c r="W39" s="59"/>
      <c r="X39" s="59"/>
      <c r="Y39" s="59"/>
      <c r="Z39" s="60"/>
      <c r="AA39" s="60"/>
    </row>
    <row r="40" spans="1:27" ht="15.95" customHeight="1">
      <c r="A40" s="111" t="s">
        <v>85</v>
      </c>
      <c r="B40" s="20" t="s">
        <v>75</v>
      </c>
      <c r="C40" s="21"/>
      <c r="D40" s="21"/>
      <c r="E40" s="51" t="s">
        <v>43</v>
      </c>
      <c r="F40" s="22">
        <v>0</v>
      </c>
      <c r="G40" s="22">
        <v>0</v>
      </c>
      <c r="H40" s="22">
        <v>0</v>
      </c>
      <c r="I40" s="22">
        <v>0</v>
      </c>
      <c r="J40" s="22">
        <v>1791</v>
      </c>
      <c r="K40" s="22">
        <v>806</v>
      </c>
      <c r="L40" s="22"/>
      <c r="M40" s="22"/>
      <c r="N40" s="22"/>
      <c r="O40" s="22"/>
      <c r="P40" s="22"/>
      <c r="Q40" s="22"/>
      <c r="R40" s="59"/>
      <c r="S40" s="59"/>
      <c r="T40" s="59"/>
      <c r="U40" s="59"/>
      <c r="V40" s="60"/>
      <c r="W40" s="60"/>
      <c r="X40" s="60"/>
      <c r="Y40" s="60"/>
      <c r="Z40" s="59"/>
      <c r="AA40" s="59"/>
    </row>
    <row r="41" spans="1:27" ht="15.95" customHeight="1">
      <c r="A41" s="112"/>
      <c r="B41" s="30"/>
      <c r="C41" s="21" t="s">
        <v>76</v>
      </c>
      <c r="D41" s="21"/>
      <c r="E41" s="51"/>
      <c r="F41" s="54">
        <v>0</v>
      </c>
      <c r="G41" s="54">
        <v>0</v>
      </c>
      <c r="H41" s="54">
        <v>0</v>
      </c>
      <c r="I41" s="54">
        <v>0</v>
      </c>
      <c r="J41" s="22">
        <v>1791</v>
      </c>
      <c r="K41" s="22">
        <v>806</v>
      </c>
      <c r="L41" s="22"/>
      <c r="M41" s="22"/>
      <c r="N41" s="22"/>
      <c r="O41" s="22"/>
      <c r="P41" s="22"/>
      <c r="Q41" s="22"/>
      <c r="R41" s="60"/>
      <c r="S41" s="60"/>
      <c r="T41" s="60"/>
      <c r="U41" s="60"/>
      <c r="V41" s="60"/>
      <c r="W41" s="60"/>
      <c r="X41" s="60"/>
      <c r="Y41" s="60"/>
      <c r="Z41" s="59"/>
      <c r="AA41" s="59"/>
    </row>
    <row r="42" spans="1:27" ht="15.95" customHeight="1">
      <c r="A42" s="112"/>
      <c r="B42" s="20" t="s">
        <v>63</v>
      </c>
      <c r="C42" s="21"/>
      <c r="D42" s="21"/>
      <c r="E42" s="51" t="s">
        <v>44</v>
      </c>
      <c r="F42" s="22">
        <f>8+105</f>
        <v>113</v>
      </c>
      <c r="G42" s="22">
        <v>127</v>
      </c>
      <c r="H42" s="22">
        <v>3</v>
      </c>
      <c r="I42" s="22">
        <v>3</v>
      </c>
      <c r="J42" s="22">
        <v>2374</v>
      </c>
      <c r="K42" s="22">
        <v>1285</v>
      </c>
      <c r="L42" s="22"/>
      <c r="M42" s="22"/>
      <c r="N42" s="22"/>
      <c r="O42" s="22"/>
      <c r="P42" s="22"/>
      <c r="Q42" s="22"/>
      <c r="R42" s="59"/>
      <c r="S42" s="59"/>
      <c r="T42" s="59"/>
      <c r="U42" s="59"/>
      <c r="V42" s="60"/>
      <c r="W42" s="60"/>
      <c r="X42" s="59"/>
      <c r="Y42" s="59"/>
      <c r="Z42" s="59"/>
      <c r="AA42" s="59"/>
    </row>
    <row r="43" spans="1:27" ht="15.95" customHeight="1">
      <c r="A43" s="112"/>
      <c r="B43" s="30"/>
      <c r="C43" s="21" t="s">
        <v>77</v>
      </c>
      <c r="D43" s="21"/>
      <c r="E43" s="51"/>
      <c r="F43" s="22">
        <v>103</v>
      </c>
      <c r="G43" s="22">
        <v>118</v>
      </c>
      <c r="H43" s="22">
        <v>0</v>
      </c>
      <c r="I43" s="22">
        <v>0</v>
      </c>
      <c r="J43" s="54">
        <v>1085</v>
      </c>
      <c r="K43" s="54">
        <v>970</v>
      </c>
      <c r="L43" s="22"/>
      <c r="M43" s="22"/>
      <c r="N43" s="22"/>
      <c r="O43" s="22"/>
      <c r="P43" s="22"/>
      <c r="Q43" s="22"/>
      <c r="R43" s="59"/>
      <c r="S43" s="59"/>
      <c r="T43" s="60"/>
      <c r="U43" s="59"/>
      <c r="V43" s="60"/>
      <c r="W43" s="60"/>
      <c r="X43" s="59"/>
      <c r="Y43" s="59"/>
      <c r="Z43" s="60"/>
      <c r="AA43" s="60"/>
    </row>
    <row r="44" spans="1:27" ht="15.95" customHeight="1">
      <c r="A44" s="112"/>
      <c r="B44" s="21" t="s">
        <v>74</v>
      </c>
      <c r="C44" s="21"/>
      <c r="D44" s="21"/>
      <c r="E44" s="51" t="s">
        <v>108</v>
      </c>
      <c r="F44" s="54">
        <f>F40-F42</f>
        <v>-113</v>
      </c>
      <c r="G44" s="54">
        <f t="shared" ref="G44:Q44" si="12">G40-G42</f>
        <v>-127</v>
      </c>
      <c r="H44" s="54">
        <f t="shared" si="12"/>
        <v>-3</v>
      </c>
      <c r="I44" s="54">
        <f t="shared" si="12"/>
        <v>-3</v>
      </c>
      <c r="J44" s="54">
        <f t="shared" si="12"/>
        <v>-583</v>
      </c>
      <c r="K44" s="54">
        <f t="shared" si="12"/>
        <v>-479</v>
      </c>
      <c r="L44" s="54">
        <f t="shared" si="12"/>
        <v>0</v>
      </c>
      <c r="M44" s="54">
        <f t="shared" si="12"/>
        <v>0</v>
      </c>
      <c r="N44" s="54">
        <f t="shared" ref="N44:O44" si="13">N40-N42</f>
        <v>0</v>
      </c>
      <c r="O44" s="54">
        <f t="shared" si="13"/>
        <v>0</v>
      </c>
      <c r="P44" s="54">
        <f t="shared" si="12"/>
        <v>0</v>
      </c>
      <c r="Q44" s="54">
        <f t="shared" si="12"/>
        <v>0</v>
      </c>
      <c r="R44" s="60"/>
      <c r="S44" s="60"/>
      <c r="T44" s="59"/>
      <c r="U44" s="59"/>
      <c r="V44" s="60"/>
      <c r="W44" s="60"/>
      <c r="X44" s="59"/>
      <c r="Y44" s="59"/>
      <c r="Z44" s="59"/>
      <c r="AA44" s="59"/>
    </row>
    <row r="45" spans="1:27" ht="15.95" customHeight="1">
      <c r="A45" s="111" t="s">
        <v>86</v>
      </c>
      <c r="B45" s="27" t="s">
        <v>78</v>
      </c>
      <c r="C45" s="27"/>
      <c r="D45" s="27"/>
      <c r="E45" s="51" t="s">
        <v>109</v>
      </c>
      <c r="F45" s="22">
        <f>F39+F44</f>
        <v>0</v>
      </c>
      <c r="G45" s="22">
        <f t="shared" ref="G45:Q45" si="14">G39+G44</f>
        <v>0</v>
      </c>
      <c r="H45" s="22">
        <f t="shared" si="14"/>
        <v>0</v>
      </c>
      <c r="I45" s="22">
        <f t="shared" si="14"/>
        <v>0</v>
      </c>
      <c r="J45" s="22">
        <f t="shared" si="14"/>
        <v>-118</v>
      </c>
      <c r="K45" s="22">
        <f t="shared" si="14"/>
        <v>-37</v>
      </c>
      <c r="L45" s="22">
        <f t="shared" si="14"/>
        <v>0</v>
      </c>
      <c r="M45" s="22">
        <f t="shared" si="14"/>
        <v>0</v>
      </c>
      <c r="N45" s="22">
        <f t="shared" ref="N45:O45" si="15">N39+N44</f>
        <v>0</v>
      </c>
      <c r="O45" s="22">
        <f t="shared" si="15"/>
        <v>0</v>
      </c>
      <c r="P45" s="22">
        <f t="shared" si="14"/>
        <v>0</v>
      </c>
      <c r="Q45" s="22">
        <f t="shared" si="14"/>
        <v>0</v>
      </c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spans="1:27" ht="15.95" customHeight="1">
      <c r="A46" s="112"/>
      <c r="B46" s="21" t="s">
        <v>79</v>
      </c>
      <c r="C46" s="21"/>
      <c r="D46" s="21"/>
      <c r="E46" s="21"/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/>
      <c r="L46" s="22"/>
      <c r="M46" s="22"/>
      <c r="N46" s="54"/>
      <c r="O46" s="54"/>
      <c r="P46" s="54"/>
      <c r="Q46" s="54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5.95" customHeight="1">
      <c r="A47" s="112"/>
      <c r="B47" s="21" t="s">
        <v>80</v>
      </c>
      <c r="C47" s="21"/>
      <c r="D47" s="21"/>
      <c r="E47" s="21"/>
      <c r="F47" s="22">
        <v>1464</v>
      </c>
      <c r="G47" s="22">
        <v>1400</v>
      </c>
      <c r="H47" s="22">
        <v>91</v>
      </c>
      <c r="I47" s="22">
        <v>92</v>
      </c>
      <c r="J47" s="22">
        <v>561</v>
      </c>
      <c r="K47" s="22">
        <v>643</v>
      </c>
      <c r="L47" s="22"/>
      <c r="M47" s="22"/>
      <c r="N47" s="22"/>
      <c r="O47" s="22"/>
      <c r="P47" s="22"/>
      <c r="Q47" s="22"/>
      <c r="R47" s="59"/>
      <c r="S47" s="59"/>
      <c r="T47" s="59"/>
      <c r="U47" s="59"/>
      <c r="V47" s="59"/>
      <c r="W47" s="59"/>
      <c r="X47" s="59"/>
      <c r="Y47" s="59"/>
      <c r="Z47" s="59"/>
      <c r="AA47" s="59"/>
    </row>
    <row r="48" spans="1:27" ht="15.95" customHeight="1">
      <c r="A48" s="112"/>
      <c r="B48" s="21" t="s">
        <v>81</v>
      </c>
      <c r="C48" s="21"/>
      <c r="D48" s="21"/>
      <c r="E48" s="21"/>
      <c r="F48" s="22">
        <v>1464</v>
      </c>
      <c r="G48" s="22">
        <v>1400</v>
      </c>
      <c r="H48" s="22">
        <v>0</v>
      </c>
      <c r="I48" s="22">
        <v>0</v>
      </c>
      <c r="J48" s="22">
        <v>561</v>
      </c>
      <c r="K48" s="22">
        <v>643</v>
      </c>
      <c r="L48" s="22"/>
      <c r="M48" s="22"/>
      <c r="N48" s="22"/>
      <c r="O48" s="22"/>
      <c r="P48" s="22"/>
      <c r="Q48" s="22"/>
      <c r="R48" s="59"/>
      <c r="S48" s="59"/>
      <c r="T48" s="59"/>
      <c r="U48" s="59"/>
      <c r="V48" s="59"/>
      <c r="W48" s="59"/>
      <c r="X48" s="59"/>
      <c r="Y48" s="59"/>
      <c r="Z48" s="59"/>
      <c r="AA48" s="59"/>
    </row>
    <row r="49" spans="1:18" ht="15.95" customHeight="1">
      <c r="A49" s="4" t="s">
        <v>110</v>
      </c>
      <c r="O49" s="35"/>
      <c r="Q49" s="35"/>
      <c r="R49" s="35"/>
    </row>
    <row r="50" spans="1:18" ht="15.95" customHeight="1">
      <c r="O50" s="35"/>
      <c r="Q50" s="35"/>
      <c r="R50" s="35"/>
    </row>
  </sheetData>
  <mergeCells count="32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P30:Q30"/>
    <mergeCell ref="F30:G30"/>
    <mergeCell ref="H30:I30"/>
    <mergeCell ref="J30:K30"/>
    <mergeCell ref="L30:M30"/>
    <mergeCell ref="N30:O30"/>
    <mergeCell ref="P25:P26"/>
    <mergeCell ref="Q25:Q26"/>
    <mergeCell ref="P6:Q6"/>
    <mergeCell ref="L6:M6"/>
    <mergeCell ref="J6:K6"/>
    <mergeCell ref="L25:L26"/>
    <mergeCell ref="M25:M26"/>
    <mergeCell ref="N6:O6"/>
    <mergeCell ref="N25:N26"/>
    <mergeCell ref="O25:O26"/>
  </mergeCells>
  <phoneticPr fontId="2"/>
  <printOptions horizontalCentered="1" gridLinesSet="0"/>
  <pageMargins left="0.78740157480314965" right="0.27" top="0.38" bottom="0.34" header="0.19685039370078741" footer="0.19685039370078741"/>
  <pageSetup paperSize="9" scale="68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27" activePane="bottomRight" state="frozen"/>
      <selection activeCell="L8" sqref="L8"/>
      <selection pane="topRight" activeCell="L8" sqref="L8"/>
      <selection pane="bottomLeft" activeCell="L8" sqref="L8"/>
      <selection pane="bottomRight" activeCell="I45" sqref="I45"/>
    </sheetView>
  </sheetViews>
  <sheetFormatPr defaultRowHeight="13.5"/>
  <cols>
    <col min="1" max="2" width="3.625" style="4" customWidth="1"/>
    <col min="3" max="4" width="1.625" style="4" customWidth="1"/>
    <col min="5" max="5" width="32.625" style="4" customWidth="1"/>
    <col min="6" max="6" width="15.625" style="4" customWidth="1"/>
    <col min="7" max="7" width="10.625" style="4" customWidth="1"/>
    <col min="8" max="8" width="15.625" style="4" customWidth="1"/>
    <col min="9" max="9" width="10.625" style="4" customWidth="1"/>
    <col min="10" max="11" width="9" style="4"/>
    <col min="12" max="12" width="9.875" style="4" customWidth="1"/>
    <col min="13" max="16384" width="9" style="4"/>
  </cols>
  <sheetData>
    <row r="1" spans="1:9" ht="33.950000000000003" customHeight="1">
      <c r="A1" s="1" t="s">
        <v>0</v>
      </c>
      <c r="B1" s="1"/>
      <c r="C1" s="1"/>
      <c r="D1" s="1"/>
      <c r="E1" s="2" t="s">
        <v>259</v>
      </c>
      <c r="F1" s="3"/>
    </row>
    <row r="3" spans="1:9" ht="14.25">
      <c r="A3" s="5" t="s">
        <v>111</v>
      </c>
    </row>
    <row r="5" spans="1:9">
      <c r="A5" s="6" t="s">
        <v>235</v>
      </c>
      <c r="B5" s="6"/>
      <c r="C5" s="6"/>
      <c r="D5" s="6"/>
      <c r="E5" s="6"/>
    </row>
    <row r="6" spans="1:9" ht="14.25">
      <c r="A6" s="7"/>
      <c r="H6" s="8"/>
      <c r="I6" s="9" t="s">
        <v>1</v>
      </c>
    </row>
    <row r="7" spans="1:9" ht="27" customHeight="1">
      <c r="A7" s="10"/>
      <c r="B7" s="11"/>
      <c r="C7" s="11"/>
      <c r="D7" s="11"/>
      <c r="E7" s="12"/>
      <c r="F7" s="13" t="s">
        <v>236</v>
      </c>
      <c r="G7" s="13"/>
      <c r="H7" s="13" t="s">
        <v>237</v>
      </c>
      <c r="I7" s="64" t="s">
        <v>21</v>
      </c>
    </row>
    <row r="8" spans="1:9" ht="17.100000000000001" customHeight="1">
      <c r="A8" s="15"/>
      <c r="B8" s="16"/>
      <c r="C8" s="16"/>
      <c r="D8" s="16"/>
      <c r="E8" s="17"/>
      <c r="F8" s="18" t="s">
        <v>246</v>
      </c>
      <c r="G8" s="18" t="s">
        <v>2</v>
      </c>
      <c r="H8" s="18" t="s">
        <v>246</v>
      </c>
      <c r="I8" s="19"/>
    </row>
    <row r="9" spans="1:9" ht="18" customHeight="1">
      <c r="A9" s="98" t="s">
        <v>87</v>
      </c>
      <c r="B9" s="98" t="s">
        <v>89</v>
      </c>
      <c r="C9" s="20" t="s">
        <v>3</v>
      </c>
      <c r="D9" s="21"/>
      <c r="E9" s="21"/>
      <c r="F9" s="22">
        <v>156210</v>
      </c>
      <c r="G9" s="23">
        <f>F9/$F$27*100</f>
        <v>25.321318634292467</v>
      </c>
      <c r="H9" s="22">
        <v>152045</v>
      </c>
      <c r="I9" s="23">
        <f t="shared" ref="I9:I45" si="0">(F9/H9-1)*100</f>
        <v>2.7393205958762268</v>
      </c>
    </row>
    <row r="10" spans="1:9" ht="18" customHeight="1">
      <c r="A10" s="98"/>
      <c r="B10" s="98"/>
      <c r="C10" s="25"/>
      <c r="D10" s="20" t="s">
        <v>22</v>
      </c>
      <c r="E10" s="21"/>
      <c r="F10" s="22">
        <v>44502</v>
      </c>
      <c r="G10" s="23">
        <f t="shared" ref="G10:G27" si="1">F10/$F$27*100</f>
        <v>7.2136823626098412</v>
      </c>
      <c r="H10" s="22">
        <v>45274</v>
      </c>
      <c r="I10" s="23">
        <f t="shared" si="0"/>
        <v>-1.7051729469452659</v>
      </c>
    </row>
    <row r="11" spans="1:9" ht="18" customHeight="1">
      <c r="A11" s="98"/>
      <c r="B11" s="98"/>
      <c r="C11" s="25"/>
      <c r="D11" s="25"/>
      <c r="E11" s="27" t="s">
        <v>23</v>
      </c>
      <c r="F11" s="22">
        <v>37108</v>
      </c>
      <c r="G11" s="23">
        <f t="shared" si="1"/>
        <v>6.0151302213771523</v>
      </c>
      <c r="H11" s="22">
        <v>37014</v>
      </c>
      <c r="I11" s="23">
        <f t="shared" si="0"/>
        <v>0.25395796185228026</v>
      </c>
    </row>
    <row r="12" spans="1:9" ht="18" customHeight="1">
      <c r="A12" s="98"/>
      <c r="B12" s="98"/>
      <c r="C12" s="25"/>
      <c r="D12" s="25"/>
      <c r="E12" s="27" t="s">
        <v>24</v>
      </c>
      <c r="F12" s="22">
        <v>2154</v>
      </c>
      <c r="G12" s="23">
        <f t="shared" si="1"/>
        <v>0.34915895485734572</v>
      </c>
      <c r="H12" s="22">
        <v>3393</v>
      </c>
      <c r="I12" s="23">
        <f t="shared" si="0"/>
        <v>-36.516357206012373</v>
      </c>
    </row>
    <row r="13" spans="1:9" ht="18" customHeight="1">
      <c r="A13" s="98"/>
      <c r="B13" s="98"/>
      <c r="C13" s="25"/>
      <c r="D13" s="30"/>
      <c r="E13" s="27" t="s">
        <v>25</v>
      </c>
      <c r="F13" s="22">
        <v>263</v>
      </c>
      <c r="G13" s="23">
        <f t="shared" si="1"/>
        <v>4.2631757255098386E-2</v>
      </c>
      <c r="H13" s="22">
        <v>268</v>
      </c>
      <c r="I13" s="23">
        <f t="shared" si="0"/>
        <v>-1.8656716417910446</v>
      </c>
    </row>
    <row r="14" spans="1:9" ht="18" customHeight="1">
      <c r="A14" s="98"/>
      <c r="B14" s="98"/>
      <c r="C14" s="25"/>
      <c r="D14" s="20" t="s">
        <v>26</v>
      </c>
      <c r="E14" s="21"/>
      <c r="F14" s="22">
        <v>31162</v>
      </c>
      <c r="G14" s="23">
        <f t="shared" si="1"/>
        <v>5.0512958919519999</v>
      </c>
      <c r="H14" s="22">
        <v>32646</v>
      </c>
      <c r="I14" s="23">
        <f t="shared" si="0"/>
        <v>-4.5457330147644415</v>
      </c>
    </row>
    <row r="15" spans="1:9" ht="18" customHeight="1">
      <c r="A15" s="98"/>
      <c r="B15" s="98"/>
      <c r="C15" s="25"/>
      <c r="D15" s="25"/>
      <c r="E15" s="27" t="s">
        <v>27</v>
      </c>
      <c r="F15" s="22">
        <v>1273</v>
      </c>
      <c r="G15" s="23">
        <f t="shared" si="1"/>
        <v>0.20635067294958268</v>
      </c>
      <c r="H15" s="22">
        <v>1236</v>
      </c>
      <c r="I15" s="23">
        <f t="shared" si="0"/>
        <v>2.9935275080906099</v>
      </c>
    </row>
    <row r="16" spans="1:9" ht="18" customHeight="1">
      <c r="A16" s="98"/>
      <c r="B16" s="98"/>
      <c r="C16" s="25"/>
      <c r="D16" s="30"/>
      <c r="E16" s="27" t="s">
        <v>28</v>
      </c>
      <c r="F16" s="22">
        <v>29889</v>
      </c>
      <c r="G16" s="23">
        <f t="shared" si="1"/>
        <v>4.8449452190024171</v>
      </c>
      <c r="H16" s="22">
        <v>31410</v>
      </c>
      <c r="I16" s="23">
        <f t="shared" si="0"/>
        <v>-4.8424068767908279</v>
      </c>
    </row>
    <row r="17" spans="1:9" ht="18" customHeight="1">
      <c r="A17" s="98"/>
      <c r="B17" s="98"/>
      <c r="C17" s="25"/>
      <c r="D17" s="99" t="s">
        <v>29</v>
      </c>
      <c r="E17" s="100"/>
      <c r="F17" s="22">
        <v>40411</v>
      </c>
      <c r="G17" s="23">
        <f t="shared" si="1"/>
        <v>6.5505397050790144</v>
      </c>
      <c r="H17" s="22">
        <v>31652</v>
      </c>
      <c r="I17" s="23">
        <f t="shared" si="0"/>
        <v>27.672816883609251</v>
      </c>
    </row>
    <row r="18" spans="1:9" ht="18" customHeight="1">
      <c r="A18" s="98"/>
      <c r="B18" s="98"/>
      <c r="C18" s="25"/>
      <c r="D18" s="99" t="s">
        <v>93</v>
      </c>
      <c r="E18" s="101"/>
      <c r="F18" s="22">
        <v>2595</v>
      </c>
      <c r="G18" s="23">
        <f t="shared" si="1"/>
        <v>0.42064414477939277</v>
      </c>
      <c r="H18" s="22">
        <v>2285</v>
      </c>
      <c r="I18" s="23">
        <f t="shared" si="0"/>
        <v>13.566739606126909</v>
      </c>
    </row>
    <row r="19" spans="1:9" ht="18" customHeight="1">
      <c r="A19" s="98"/>
      <c r="B19" s="98"/>
      <c r="C19" s="30"/>
      <c r="D19" s="99" t="s">
        <v>94</v>
      </c>
      <c r="E19" s="101"/>
      <c r="F19" s="22">
        <v>0</v>
      </c>
      <c r="G19" s="23">
        <f t="shared" si="1"/>
        <v>0</v>
      </c>
      <c r="H19" s="22">
        <v>0</v>
      </c>
      <c r="I19" s="23">
        <v>0</v>
      </c>
    </row>
    <row r="20" spans="1:9" ht="18" customHeight="1">
      <c r="A20" s="98"/>
      <c r="B20" s="98"/>
      <c r="C20" s="21" t="s">
        <v>4</v>
      </c>
      <c r="D20" s="21"/>
      <c r="E20" s="21"/>
      <c r="F20" s="22">
        <v>17254</v>
      </c>
      <c r="G20" s="23">
        <f t="shared" si="1"/>
        <v>2.7968377934580517</v>
      </c>
      <c r="H20" s="22">
        <v>19827</v>
      </c>
      <c r="I20" s="23">
        <f t="shared" si="0"/>
        <v>-12.977253240530596</v>
      </c>
    </row>
    <row r="21" spans="1:9" ht="18" customHeight="1">
      <c r="A21" s="98"/>
      <c r="B21" s="98"/>
      <c r="C21" s="21" t="s">
        <v>5</v>
      </c>
      <c r="D21" s="21"/>
      <c r="E21" s="21"/>
      <c r="F21" s="22">
        <v>133878</v>
      </c>
      <c r="G21" s="23">
        <f t="shared" si="1"/>
        <v>21.701347520144722</v>
      </c>
      <c r="H21" s="22">
        <v>129307</v>
      </c>
      <c r="I21" s="23">
        <f t="shared" si="0"/>
        <v>3.534998105284326</v>
      </c>
    </row>
    <row r="22" spans="1:9" ht="18" customHeight="1">
      <c r="A22" s="98"/>
      <c r="B22" s="98"/>
      <c r="C22" s="21" t="s">
        <v>30</v>
      </c>
      <c r="D22" s="21"/>
      <c r="E22" s="21"/>
      <c r="F22" s="22">
        <v>9322</v>
      </c>
      <c r="G22" s="23">
        <f t="shared" si="1"/>
        <v>1.5110769624791907</v>
      </c>
      <c r="H22" s="22">
        <v>9704</v>
      </c>
      <c r="I22" s="23">
        <f t="shared" si="0"/>
        <v>-3.9365210222588654</v>
      </c>
    </row>
    <row r="23" spans="1:9" ht="18" customHeight="1">
      <c r="A23" s="98"/>
      <c r="B23" s="98"/>
      <c r="C23" s="21" t="s">
        <v>6</v>
      </c>
      <c r="D23" s="21"/>
      <c r="E23" s="21"/>
      <c r="F23" s="22">
        <v>114055</v>
      </c>
      <c r="G23" s="23">
        <f t="shared" si="1"/>
        <v>18.488080128251887</v>
      </c>
      <c r="H23" s="22">
        <v>62429</v>
      </c>
      <c r="I23" s="23">
        <f t="shared" si="0"/>
        <v>82.695542135866333</v>
      </c>
    </row>
    <row r="24" spans="1:9" ht="18" customHeight="1">
      <c r="A24" s="98"/>
      <c r="B24" s="98"/>
      <c r="C24" s="21" t="s">
        <v>31</v>
      </c>
      <c r="D24" s="21"/>
      <c r="E24" s="21"/>
      <c r="F24" s="22">
        <v>1568</v>
      </c>
      <c r="G24" s="23">
        <f t="shared" si="1"/>
        <v>0.25416956416727859</v>
      </c>
      <c r="H24" s="22">
        <v>939</v>
      </c>
      <c r="I24" s="23">
        <f t="shared" si="0"/>
        <v>66.98615548455804</v>
      </c>
    </row>
    <row r="25" spans="1:9" ht="18" customHeight="1">
      <c r="A25" s="98"/>
      <c r="B25" s="98"/>
      <c r="C25" s="21" t="s">
        <v>7</v>
      </c>
      <c r="D25" s="21"/>
      <c r="E25" s="21"/>
      <c r="F25" s="22">
        <v>82412</v>
      </c>
      <c r="G25" s="23">
        <f t="shared" si="1"/>
        <v>13.358815128924595</v>
      </c>
      <c r="H25" s="22">
        <v>78006</v>
      </c>
      <c r="I25" s="23">
        <f t="shared" si="0"/>
        <v>5.6482834653744485</v>
      </c>
    </row>
    <row r="26" spans="1:9" ht="18" customHeight="1">
      <c r="A26" s="98"/>
      <c r="B26" s="98"/>
      <c r="C26" s="21" t="s">
        <v>8</v>
      </c>
      <c r="D26" s="21"/>
      <c r="E26" s="21"/>
      <c r="F26" s="22">
        <v>102212</v>
      </c>
      <c r="G26" s="23">
        <f t="shared" si="1"/>
        <v>16.568354268281809</v>
      </c>
      <c r="H26" s="22">
        <v>51105</v>
      </c>
      <c r="I26" s="23">
        <f t="shared" si="0"/>
        <v>100.0039135113981</v>
      </c>
    </row>
    <row r="27" spans="1:9" ht="18" customHeight="1">
      <c r="A27" s="98"/>
      <c r="B27" s="98"/>
      <c r="C27" s="21" t="s">
        <v>9</v>
      </c>
      <c r="D27" s="21"/>
      <c r="E27" s="21"/>
      <c r="F27" s="22">
        <f>SUM(F9,F20:F26)</f>
        <v>616911</v>
      </c>
      <c r="G27" s="23">
        <f t="shared" si="1"/>
        <v>100</v>
      </c>
      <c r="H27" s="22">
        <f>SUM(H9,H20:H26)</f>
        <v>503362</v>
      </c>
      <c r="I27" s="23">
        <f t="shared" si="0"/>
        <v>22.558119206455785</v>
      </c>
    </row>
    <row r="28" spans="1:9" ht="18" customHeight="1">
      <c r="A28" s="98"/>
      <c r="B28" s="98" t="s">
        <v>88</v>
      </c>
      <c r="C28" s="20" t="s">
        <v>10</v>
      </c>
      <c r="D28" s="21"/>
      <c r="E28" s="21"/>
      <c r="F28" s="22">
        <v>223895</v>
      </c>
      <c r="G28" s="23">
        <f t="shared" ref="G28:G45" si="2">F28/$F$45*100</f>
        <v>37.689144307701113</v>
      </c>
      <c r="H28" s="22">
        <v>223889</v>
      </c>
      <c r="I28" s="23">
        <f t="shared" si="0"/>
        <v>2.6798994144483501E-3</v>
      </c>
    </row>
    <row r="29" spans="1:9" ht="18" customHeight="1">
      <c r="A29" s="98"/>
      <c r="B29" s="98"/>
      <c r="C29" s="25"/>
      <c r="D29" s="21" t="s">
        <v>11</v>
      </c>
      <c r="E29" s="21"/>
      <c r="F29" s="22">
        <v>129609</v>
      </c>
      <c r="G29" s="23">
        <f t="shared" si="2"/>
        <v>21.817603361293614</v>
      </c>
      <c r="H29" s="22">
        <v>129601</v>
      </c>
      <c r="I29" s="23">
        <f t="shared" si="0"/>
        <v>6.172791876601913E-3</v>
      </c>
    </row>
    <row r="30" spans="1:9" ht="18" customHeight="1">
      <c r="A30" s="98"/>
      <c r="B30" s="98"/>
      <c r="C30" s="25"/>
      <c r="D30" s="21" t="s">
        <v>32</v>
      </c>
      <c r="E30" s="21"/>
      <c r="F30" s="22">
        <v>6287</v>
      </c>
      <c r="G30" s="23">
        <f t="shared" si="2"/>
        <v>1.0583159528462756</v>
      </c>
      <c r="H30" s="22">
        <v>5706</v>
      </c>
      <c r="I30" s="23">
        <f t="shared" si="0"/>
        <v>10.182264283210651</v>
      </c>
    </row>
    <row r="31" spans="1:9" ht="18" customHeight="1">
      <c r="A31" s="98"/>
      <c r="B31" s="98"/>
      <c r="C31" s="30"/>
      <c r="D31" s="21" t="s">
        <v>12</v>
      </c>
      <c r="E31" s="21"/>
      <c r="F31" s="22">
        <v>87999</v>
      </c>
      <c r="G31" s="23">
        <f t="shared" si="2"/>
        <v>14.813224993561224</v>
      </c>
      <c r="H31" s="22">
        <v>88582</v>
      </c>
      <c r="I31" s="23">
        <f t="shared" si="0"/>
        <v>-0.65814725339233826</v>
      </c>
    </row>
    <row r="32" spans="1:9" ht="18" customHeight="1">
      <c r="A32" s="98"/>
      <c r="B32" s="98"/>
      <c r="C32" s="20" t="s">
        <v>13</v>
      </c>
      <c r="D32" s="21"/>
      <c r="E32" s="21"/>
      <c r="F32" s="22">
        <v>261101</v>
      </c>
      <c r="G32" s="23">
        <f t="shared" si="2"/>
        <v>43.95217967299434</v>
      </c>
      <c r="H32" s="22">
        <v>157510</v>
      </c>
      <c r="I32" s="23">
        <f t="shared" si="0"/>
        <v>65.767887753158533</v>
      </c>
    </row>
    <row r="33" spans="1:9" ht="18" customHeight="1">
      <c r="A33" s="98"/>
      <c r="B33" s="98"/>
      <c r="C33" s="25"/>
      <c r="D33" s="21" t="s">
        <v>14</v>
      </c>
      <c r="E33" s="21"/>
      <c r="F33" s="22">
        <v>24166</v>
      </c>
      <c r="G33" s="23">
        <f t="shared" si="2"/>
        <v>4.0679598085705582</v>
      </c>
      <c r="H33" s="22">
        <v>21010</v>
      </c>
      <c r="I33" s="23">
        <f t="shared" si="0"/>
        <v>15.021418372203721</v>
      </c>
    </row>
    <row r="34" spans="1:9" ht="18" customHeight="1">
      <c r="A34" s="98"/>
      <c r="B34" s="98"/>
      <c r="C34" s="25"/>
      <c r="D34" s="21" t="s">
        <v>33</v>
      </c>
      <c r="E34" s="21"/>
      <c r="F34" s="22">
        <v>8205</v>
      </c>
      <c r="G34" s="23">
        <f t="shared" si="2"/>
        <v>1.3811805937814048</v>
      </c>
      <c r="H34" s="22">
        <v>6060</v>
      </c>
      <c r="I34" s="23">
        <f t="shared" si="0"/>
        <v>35.396039603960403</v>
      </c>
    </row>
    <row r="35" spans="1:9" ht="18" customHeight="1">
      <c r="A35" s="98"/>
      <c r="B35" s="98"/>
      <c r="C35" s="25"/>
      <c r="D35" s="21" t="s">
        <v>34</v>
      </c>
      <c r="E35" s="21"/>
      <c r="F35" s="22">
        <v>150126</v>
      </c>
      <c r="G35" s="23">
        <f t="shared" si="2"/>
        <v>25.271312348815012</v>
      </c>
      <c r="H35" s="22">
        <v>104806</v>
      </c>
      <c r="I35" s="23">
        <f t="shared" si="0"/>
        <v>43.241799133637393</v>
      </c>
    </row>
    <row r="36" spans="1:9" ht="18" customHeight="1">
      <c r="A36" s="98"/>
      <c r="B36" s="98"/>
      <c r="C36" s="25"/>
      <c r="D36" s="21" t="s">
        <v>35</v>
      </c>
      <c r="E36" s="21"/>
      <c r="F36" s="22">
        <v>5214</v>
      </c>
      <c r="G36" s="23">
        <f t="shared" si="2"/>
        <v>0.87769355465889631</v>
      </c>
      <c r="H36" s="22">
        <v>6197</v>
      </c>
      <c r="I36" s="23">
        <f t="shared" si="0"/>
        <v>-15.86251411973536</v>
      </c>
    </row>
    <row r="37" spans="1:9" ht="18" customHeight="1">
      <c r="A37" s="98"/>
      <c r="B37" s="98"/>
      <c r="C37" s="25"/>
      <c r="D37" s="21" t="s">
        <v>15</v>
      </c>
      <c r="E37" s="21"/>
      <c r="F37" s="22">
        <v>4074</v>
      </c>
      <c r="G37" s="23">
        <f t="shared" si="2"/>
        <v>0.68579277746074874</v>
      </c>
      <c r="H37" s="22">
        <v>2792</v>
      </c>
      <c r="I37" s="23">
        <f t="shared" si="0"/>
        <v>45.91690544412608</v>
      </c>
    </row>
    <row r="38" spans="1:9" ht="18" customHeight="1">
      <c r="A38" s="98"/>
      <c r="B38" s="98"/>
      <c r="C38" s="30"/>
      <c r="D38" s="21" t="s">
        <v>36</v>
      </c>
      <c r="E38" s="21"/>
      <c r="F38" s="22">
        <v>69317</v>
      </c>
      <c r="G38" s="23">
        <f t="shared" si="2"/>
        <v>11.668408923722808</v>
      </c>
      <c r="H38" s="22">
        <v>16645</v>
      </c>
      <c r="I38" s="23">
        <f t="shared" si="0"/>
        <v>316.44337638930608</v>
      </c>
    </row>
    <row r="39" spans="1:9" ht="18" customHeight="1">
      <c r="A39" s="98"/>
      <c r="B39" s="98"/>
      <c r="C39" s="20" t="s">
        <v>16</v>
      </c>
      <c r="D39" s="21"/>
      <c r="E39" s="21"/>
      <c r="F39" s="22">
        <v>109061</v>
      </c>
      <c r="G39" s="23">
        <f t="shared" si="2"/>
        <v>18.358676019304546</v>
      </c>
      <c r="H39" s="22">
        <v>106190</v>
      </c>
      <c r="I39" s="23">
        <f t="shared" si="0"/>
        <v>2.7036444109614921</v>
      </c>
    </row>
    <row r="40" spans="1:9" ht="18" customHeight="1">
      <c r="A40" s="98"/>
      <c r="B40" s="98"/>
      <c r="C40" s="25"/>
      <c r="D40" s="20" t="s">
        <v>17</v>
      </c>
      <c r="E40" s="21"/>
      <c r="F40" s="22">
        <v>107935</v>
      </c>
      <c r="G40" s="23">
        <f t="shared" si="2"/>
        <v>18.169131918317603</v>
      </c>
      <c r="H40" s="22">
        <v>104519</v>
      </c>
      <c r="I40" s="23">
        <f t="shared" si="0"/>
        <v>3.2683052842066962</v>
      </c>
    </row>
    <row r="41" spans="1:9" ht="18" customHeight="1">
      <c r="A41" s="98"/>
      <c r="B41" s="98"/>
      <c r="C41" s="25"/>
      <c r="D41" s="25"/>
      <c r="E41" s="31" t="s">
        <v>91</v>
      </c>
      <c r="F41" s="22">
        <v>86973</v>
      </c>
      <c r="G41" s="23">
        <f t="shared" si="2"/>
        <v>14.640514294082891</v>
      </c>
      <c r="H41" s="22">
        <v>74268</v>
      </c>
      <c r="I41" s="32">
        <f t="shared" si="0"/>
        <v>17.106963968330913</v>
      </c>
    </row>
    <row r="42" spans="1:9" ht="18" customHeight="1">
      <c r="A42" s="98"/>
      <c r="B42" s="98"/>
      <c r="C42" s="25"/>
      <c r="D42" s="30"/>
      <c r="E42" s="27" t="s">
        <v>37</v>
      </c>
      <c r="F42" s="22">
        <v>20907</v>
      </c>
      <c r="G42" s="23">
        <f t="shared" si="2"/>
        <v>3.5193592534049767</v>
      </c>
      <c r="H42" s="22">
        <v>30251</v>
      </c>
      <c r="I42" s="32">
        <f t="shared" si="0"/>
        <v>-30.888235099666129</v>
      </c>
    </row>
    <row r="43" spans="1:9" ht="18" customHeight="1">
      <c r="A43" s="98"/>
      <c r="B43" s="98"/>
      <c r="C43" s="25"/>
      <c r="D43" s="21" t="s">
        <v>38</v>
      </c>
      <c r="E43" s="21"/>
      <c r="F43" s="22">
        <v>1126</v>
      </c>
      <c r="G43" s="23">
        <f t="shared" si="2"/>
        <v>0.18954410098694233</v>
      </c>
      <c r="H43" s="22">
        <v>1671</v>
      </c>
      <c r="I43" s="32">
        <f t="shared" si="0"/>
        <v>-32.615200478755234</v>
      </c>
    </row>
    <row r="44" spans="1:9" ht="18" customHeight="1">
      <c r="A44" s="98"/>
      <c r="B44" s="98"/>
      <c r="C44" s="30"/>
      <c r="D44" s="21" t="s">
        <v>39</v>
      </c>
      <c r="E44" s="21"/>
      <c r="F44" s="22">
        <v>0</v>
      </c>
      <c r="G44" s="23">
        <f t="shared" si="2"/>
        <v>0</v>
      </c>
      <c r="H44" s="22">
        <v>0</v>
      </c>
      <c r="I44" s="23">
        <v>0</v>
      </c>
    </row>
    <row r="45" spans="1:9" ht="18" customHeight="1">
      <c r="A45" s="98"/>
      <c r="B45" s="98"/>
      <c r="C45" s="27" t="s">
        <v>18</v>
      </c>
      <c r="D45" s="27"/>
      <c r="E45" s="27"/>
      <c r="F45" s="22">
        <f>SUM(F28,F32,F39)</f>
        <v>594057</v>
      </c>
      <c r="G45" s="23">
        <f t="shared" si="2"/>
        <v>100</v>
      </c>
      <c r="H45" s="22">
        <f>SUM(H28,H32,H39)</f>
        <v>487589</v>
      </c>
      <c r="I45" s="23">
        <f t="shared" si="0"/>
        <v>21.835603346260889</v>
      </c>
    </row>
    <row r="46" spans="1:9">
      <c r="A46" s="33" t="s">
        <v>19</v>
      </c>
    </row>
    <row r="47" spans="1:9">
      <c r="A47" s="34" t="s">
        <v>20</v>
      </c>
    </row>
    <row r="57" spans="9:9">
      <c r="I57" s="35"/>
    </row>
    <row r="58" spans="9:9">
      <c r="I58" s="35"/>
    </row>
  </sheetData>
  <mergeCells count="6">
    <mergeCell ref="A9:A45"/>
    <mergeCell ref="B9:B27"/>
    <mergeCell ref="D17:E17"/>
    <mergeCell ref="D18:E18"/>
    <mergeCell ref="D19:E19"/>
    <mergeCell ref="B28:B45"/>
  </mergeCells>
  <phoneticPr fontId="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25" activePane="bottomRight" state="frozen"/>
      <selection activeCell="L8" sqref="L8"/>
      <selection pane="topRight" activeCell="L8" sqref="L8"/>
      <selection pane="bottomLeft" activeCell="L8" sqref="L8"/>
      <selection pane="bottomRight" activeCell="L24" sqref="L24"/>
    </sheetView>
  </sheetViews>
  <sheetFormatPr defaultRowHeight="13.5"/>
  <cols>
    <col min="1" max="1" width="5.375" style="37" customWidth="1"/>
    <col min="2" max="2" width="3.125" style="37" customWidth="1"/>
    <col min="3" max="3" width="34.75" style="37" customWidth="1"/>
    <col min="4" max="9" width="11.875" style="37" customWidth="1"/>
    <col min="10" max="16384" width="9" style="37"/>
  </cols>
  <sheetData>
    <row r="1" spans="1:9" ht="33.950000000000003" customHeight="1">
      <c r="A1" s="65" t="s">
        <v>0</v>
      </c>
      <c r="B1" s="65"/>
      <c r="C1" s="36" t="s">
        <v>259</v>
      </c>
      <c r="D1" s="66"/>
      <c r="E1" s="66"/>
    </row>
    <row r="4" spans="1:9">
      <c r="A4" s="67" t="s">
        <v>112</v>
      </c>
    </row>
    <row r="5" spans="1:9">
      <c r="I5" s="61" t="s">
        <v>113</v>
      </c>
    </row>
    <row r="6" spans="1:9" s="71" customFormat="1" ht="29.25" customHeight="1">
      <c r="A6" s="68" t="s">
        <v>114</v>
      </c>
      <c r="B6" s="69"/>
      <c r="C6" s="69"/>
      <c r="D6" s="69"/>
      <c r="E6" s="70" t="s">
        <v>262</v>
      </c>
      <c r="F6" s="70" t="s">
        <v>263</v>
      </c>
      <c r="G6" s="70" t="s">
        <v>264</v>
      </c>
      <c r="H6" s="70" t="s">
        <v>239</v>
      </c>
      <c r="I6" s="70" t="s">
        <v>240</v>
      </c>
    </row>
    <row r="7" spans="1:9" ht="27" customHeight="1">
      <c r="A7" s="119" t="s">
        <v>115</v>
      </c>
      <c r="B7" s="39" t="s">
        <v>116</v>
      </c>
      <c r="C7" s="40"/>
      <c r="D7" s="41" t="s">
        <v>117</v>
      </c>
      <c r="E7" s="72">
        <v>508721</v>
      </c>
      <c r="F7" s="70">
        <v>495553</v>
      </c>
      <c r="G7" s="70">
        <v>499328</v>
      </c>
      <c r="H7" s="70">
        <v>503362</v>
      </c>
      <c r="I7" s="70">
        <v>616911</v>
      </c>
    </row>
    <row r="8" spans="1:9" ht="27" customHeight="1">
      <c r="A8" s="120"/>
      <c r="B8" s="43"/>
      <c r="C8" s="40" t="s">
        <v>118</v>
      </c>
      <c r="D8" s="41" t="s">
        <v>41</v>
      </c>
      <c r="E8" s="73">
        <v>295915</v>
      </c>
      <c r="F8" s="73">
        <v>297575</v>
      </c>
      <c r="G8" s="73">
        <v>302575</v>
      </c>
      <c r="H8" s="73">
        <v>302488</v>
      </c>
      <c r="I8" s="74">
        <v>308066</v>
      </c>
    </row>
    <row r="9" spans="1:9" ht="27" customHeight="1">
      <c r="A9" s="120"/>
      <c r="B9" s="40" t="s">
        <v>119</v>
      </c>
      <c r="C9" s="40"/>
      <c r="D9" s="41"/>
      <c r="E9" s="73">
        <v>490076</v>
      </c>
      <c r="F9" s="73">
        <v>476866</v>
      </c>
      <c r="G9" s="73">
        <v>482135</v>
      </c>
      <c r="H9" s="73">
        <v>487589</v>
      </c>
      <c r="I9" s="75">
        <v>594057</v>
      </c>
    </row>
    <row r="10" spans="1:9" ht="27" customHeight="1">
      <c r="A10" s="120"/>
      <c r="B10" s="40" t="s">
        <v>120</v>
      </c>
      <c r="C10" s="40"/>
      <c r="D10" s="41"/>
      <c r="E10" s="73">
        <v>18646</v>
      </c>
      <c r="F10" s="73">
        <v>18687</v>
      </c>
      <c r="G10" s="73">
        <v>17193</v>
      </c>
      <c r="H10" s="73">
        <v>15773</v>
      </c>
      <c r="I10" s="75">
        <v>22854</v>
      </c>
    </row>
    <row r="11" spans="1:9" ht="27" customHeight="1">
      <c r="A11" s="120"/>
      <c r="B11" s="40" t="s">
        <v>121</v>
      </c>
      <c r="C11" s="40"/>
      <c r="D11" s="41"/>
      <c r="E11" s="73">
        <v>17208</v>
      </c>
      <c r="F11" s="73">
        <v>17086</v>
      </c>
      <c r="G11" s="73">
        <v>15889</v>
      </c>
      <c r="H11" s="73">
        <v>14434</v>
      </c>
      <c r="I11" s="75">
        <v>21476</v>
      </c>
    </row>
    <row r="12" spans="1:9" ht="27" customHeight="1">
      <c r="A12" s="120"/>
      <c r="B12" s="40" t="s">
        <v>122</v>
      </c>
      <c r="C12" s="40"/>
      <c r="D12" s="41"/>
      <c r="E12" s="73">
        <v>1437</v>
      </c>
      <c r="F12" s="73">
        <v>1601</v>
      </c>
      <c r="G12" s="73">
        <v>1304</v>
      </c>
      <c r="H12" s="73">
        <v>1339</v>
      </c>
      <c r="I12" s="75">
        <v>1378</v>
      </c>
    </row>
    <row r="13" spans="1:9" ht="27" customHeight="1">
      <c r="A13" s="120"/>
      <c r="B13" s="40" t="s">
        <v>123</v>
      </c>
      <c r="C13" s="40"/>
      <c r="D13" s="41"/>
      <c r="E13" s="73">
        <v>86</v>
      </c>
      <c r="F13" s="73">
        <v>164</v>
      </c>
      <c r="G13" s="73">
        <v>-297</v>
      </c>
      <c r="H13" s="73">
        <v>35</v>
      </c>
      <c r="I13" s="75">
        <v>39</v>
      </c>
    </row>
    <row r="14" spans="1:9" ht="27" customHeight="1">
      <c r="A14" s="120"/>
      <c r="B14" s="40" t="s">
        <v>124</v>
      </c>
      <c r="C14" s="40"/>
      <c r="D14" s="41"/>
      <c r="E14" s="73">
        <v>0</v>
      </c>
      <c r="F14" s="73">
        <v>0</v>
      </c>
      <c r="G14" s="73">
        <v>0</v>
      </c>
      <c r="H14" s="73">
        <v>0</v>
      </c>
      <c r="I14" s="75" t="s">
        <v>260</v>
      </c>
    </row>
    <row r="15" spans="1:9" ht="27" customHeight="1">
      <c r="A15" s="120"/>
      <c r="B15" s="40" t="s">
        <v>125</v>
      </c>
      <c r="C15" s="40"/>
      <c r="D15" s="41"/>
      <c r="E15" s="73">
        <v>288</v>
      </c>
      <c r="F15" s="73">
        <v>345</v>
      </c>
      <c r="G15" s="73">
        <v>-116</v>
      </c>
      <c r="H15" s="73">
        <v>216</v>
      </c>
      <c r="I15" s="75">
        <v>215</v>
      </c>
    </row>
    <row r="16" spans="1:9" ht="27" customHeight="1">
      <c r="A16" s="120"/>
      <c r="B16" s="40" t="s">
        <v>126</v>
      </c>
      <c r="C16" s="40"/>
      <c r="D16" s="41" t="s">
        <v>42</v>
      </c>
      <c r="E16" s="73">
        <v>39939</v>
      </c>
      <c r="F16" s="73">
        <v>42214</v>
      </c>
      <c r="G16" s="73">
        <v>40599</v>
      </c>
      <c r="H16" s="73">
        <v>40516</v>
      </c>
      <c r="I16" s="75">
        <v>41313</v>
      </c>
    </row>
    <row r="17" spans="1:9" ht="27" customHeight="1">
      <c r="A17" s="120"/>
      <c r="B17" s="40" t="s">
        <v>127</v>
      </c>
      <c r="C17" s="40"/>
      <c r="D17" s="41" t="s">
        <v>43</v>
      </c>
      <c r="E17" s="73">
        <v>42778</v>
      </c>
      <c r="F17" s="73">
        <v>44928</v>
      </c>
      <c r="G17" s="73">
        <v>42157</v>
      </c>
      <c r="H17" s="73">
        <v>40514</v>
      </c>
      <c r="I17" s="75">
        <v>43508</v>
      </c>
    </row>
    <row r="18" spans="1:9" ht="27" customHeight="1">
      <c r="A18" s="120"/>
      <c r="B18" s="40" t="s">
        <v>128</v>
      </c>
      <c r="C18" s="40"/>
      <c r="D18" s="41" t="s">
        <v>44</v>
      </c>
      <c r="E18" s="73">
        <v>1215152</v>
      </c>
      <c r="F18" s="73">
        <v>1200027</v>
      </c>
      <c r="G18" s="73">
        <v>1186123</v>
      </c>
      <c r="H18" s="73">
        <v>1182985</v>
      </c>
      <c r="I18" s="75">
        <v>1183411</v>
      </c>
    </row>
    <row r="19" spans="1:9" ht="27" customHeight="1">
      <c r="A19" s="120"/>
      <c r="B19" s="40" t="s">
        <v>129</v>
      </c>
      <c r="C19" s="40"/>
      <c r="D19" s="41" t="s">
        <v>130</v>
      </c>
      <c r="E19" s="73">
        <f>E17+E18-E16</f>
        <v>1217991</v>
      </c>
      <c r="F19" s="73">
        <f>F17+F18-F16</f>
        <v>1202741</v>
      </c>
      <c r="G19" s="73">
        <f>G17+G18-G16</f>
        <v>1187681</v>
      </c>
      <c r="H19" s="73">
        <f>H17+H18-H16</f>
        <v>1182983</v>
      </c>
      <c r="I19" s="73">
        <f>I17+I18-I16</f>
        <v>1185606</v>
      </c>
    </row>
    <row r="20" spans="1:9" ht="27" customHeight="1">
      <c r="A20" s="120"/>
      <c r="B20" s="40" t="s">
        <v>131</v>
      </c>
      <c r="C20" s="40"/>
      <c r="D20" s="41" t="s">
        <v>132</v>
      </c>
      <c r="E20" s="76">
        <f>E18/E8</f>
        <v>4.1064224523934234</v>
      </c>
      <c r="F20" s="76">
        <f>F18/F8</f>
        <v>4.0326875577585479</v>
      </c>
      <c r="G20" s="76">
        <f>G18/G8</f>
        <v>3.9200958440056186</v>
      </c>
      <c r="H20" s="76">
        <f>H18/H8</f>
        <v>3.9108493560075108</v>
      </c>
      <c r="I20" s="76">
        <f>I18/I8</f>
        <v>3.8414203449910085</v>
      </c>
    </row>
    <row r="21" spans="1:9" ht="27" customHeight="1">
      <c r="A21" s="120"/>
      <c r="B21" s="40" t="s">
        <v>133</v>
      </c>
      <c r="C21" s="40"/>
      <c r="D21" s="41" t="s">
        <v>134</v>
      </c>
      <c r="E21" s="76">
        <f>E19/E8</f>
        <v>4.1160164236351653</v>
      </c>
      <c r="F21" s="76">
        <f>F19/F8</f>
        <v>4.041807947576241</v>
      </c>
      <c r="G21" s="76">
        <f>G19/G8</f>
        <v>3.9252449805833263</v>
      </c>
      <c r="H21" s="76">
        <f>H19/H8</f>
        <v>3.9108427441749756</v>
      </c>
      <c r="I21" s="76">
        <f>I19/I8</f>
        <v>3.8485454415612237</v>
      </c>
    </row>
    <row r="22" spans="1:9" ht="27" customHeight="1">
      <c r="A22" s="120"/>
      <c r="B22" s="40" t="s">
        <v>135</v>
      </c>
      <c r="C22" s="40"/>
      <c r="D22" s="41" t="s">
        <v>136</v>
      </c>
      <c r="E22" s="73">
        <f>E18/E24*1000000</f>
        <v>1139566.8124629569</v>
      </c>
      <c r="F22" s="73">
        <f>F18/F24*1000000</f>
        <v>1125382.6214823206</v>
      </c>
      <c r="G22" s="73">
        <f>G18/G24*1000000</f>
        <v>1112343.4815553939</v>
      </c>
      <c r="H22" s="73">
        <f>H18/H24*1000000</f>
        <v>1109400.6722134277</v>
      </c>
      <c r="I22" s="73">
        <f>I18/I24*1000000</f>
        <v>1143597.7866553797</v>
      </c>
    </row>
    <row r="23" spans="1:9" ht="27" customHeight="1">
      <c r="A23" s="120"/>
      <c r="B23" s="40" t="s">
        <v>137</v>
      </c>
      <c r="C23" s="40"/>
      <c r="D23" s="41" t="s">
        <v>138</v>
      </c>
      <c r="E23" s="73">
        <f>E19/E24*1000000</f>
        <v>1142229.2202774379</v>
      </c>
      <c r="F23" s="73">
        <f>F19/F24*1000000</f>
        <v>1127927.8045779534</v>
      </c>
      <c r="G23" s="73">
        <f>G19/G24*1000000</f>
        <v>1113804.5704511181</v>
      </c>
      <c r="H23" s="73">
        <f>H19/H24*1000000</f>
        <v>1109398.7966179261</v>
      </c>
      <c r="I23" s="73">
        <f>I19/I24*1000000</f>
        <v>1145718.9407951573</v>
      </c>
    </row>
    <row r="24" spans="1:9" ht="27" customHeight="1">
      <c r="A24" s="120"/>
      <c r="B24" s="40" t="s">
        <v>139</v>
      </c>
      <c r="C24" s="77"/>
      <c r="D24" s="41" t="s">
        <v>140</v>
      </c>
      <c r="E24" s="78">
        <v>1066328</v>
      </c>
      <c r="F24" s="73">
        <f>E24</f>
        <v>1066328</v>
      </c>
      <c r="G24" s="73">
        <f>F24</f>
        <v>1066328</v>
      </c>
      <c r="H24" s="75">
        <f>G24</f>
        <v>1066328</v>
      </c>
      <c r="I24" s="75">
        <v>1034814</v>
      </c>
    </row>
    <row r="25" spans="1:9" ht="27" customHeight="1">
      <c r="A25" s="120"/>
      <c r="B25" s="44" t="s">
        <v>141</v>
      </c>
      <c r="C25" s="44"/>
      <c r="D25" s="44"/>
      <c r="E25" s="73">
        <v>299025</v>
      </c>
      <c r="F25" s="73">
        <v>298614</v>
      </c>
      <c r="G25" s="73">
        <v>297566</v>
      </c>
      <c r="H25" s="73">
        <v>296833</v>
      </c>
      <c r="I25" s="42">
        <v>300783</v>
      </c>
    </row>
    <row r="26" spans="1:9" ht="27" customHeight="1">
      <c r="A26" s="120"/>
      <c r="B26" s="44" t="s">
        <v>142</v>
      </c>
      <c r="C26" s="44"/>
      <c r="D26" s="44"/>
      <c r="E26" s="79">
        <v>0.46700000000000003</v>
      </c>
      <c r="F26" s="79">
        <v>0.47764000000000001</v>
      </c>
      <c r="G26" s="79">
        <v>0.47778999999999999</v>
      </c>
      <c r="H26" s="79">
        <v>0.48283999999999999</v>
      </c>
      <c r="I26" s="80">
        <v>0.48499999999999999</v>
      </c>
    </row>
    <row r="27" spans="1:9" ht="27" customHeight="1">
      <c r="A27" s="120"/>
      <c r="B27" s="44" t="s">
        <v>143</v>
      </c>
      <c r="C27" s="44"/>
      <c r="D27" s="44"/>
      <c r="E27" s="63">
        <v>0.5</v>
      </c>
      <c r="F27" s="63">
        <v>0.5</v>
      </c>
      <c r="G27" s="63">
        <v>0.4</v>
      </c>
      <c r="H27" s="63">
        <v>0.5</v>
      </c>
      <c r="I27" s="62">
        <v>0.5</v>
      </c>
    </row>
    <row r="28" spans="1:9" ht="27" customHeight="1">
      <c r="A28" s="120"/>
      <c r="B28" s="44" t="s">
        <v>144</v>
      </c>
      <c r="C28" s="44"/>
      <c r="D28" s="44"/>
      <c r="E28" s="63">
        <v>96.5</v>
      </c>
      <c r="F28" s="63">
        <v>96.2</v>
      </c>
      <c r="G28" s="63">
        <v>96.2</v>
      </c>
      <c r="H28" s="63">
        <v>96.9</v>
      </c>
      <c r="I28" s="62">
        <v>95.3</v>
      </c>
    </row>
    <row r="29" spans="1:9" ht="27" customHeight="1">
      <c r="A29" s="120"/>
      <c r="B29" s="44" t="s">
        <v>145</v>
      </c>
      <c r="C29" s="44"/>
      <c r="D29" s="44"/>
      <c r="E29" s="63">
        <v>45.9</v>
      </c>
      <c r="F29" s="63">
        <v>44.4</v>
      </c>
      <c r="G29" s="63">
        <v>44.1</v>
      </c>
      <c r="H29" s="63">
        <v>42.1</v>
      </c>
      <c r="I29" s="62">
        <v>43.5</v>
      </c>
    </row>
    <row r="30" spans="1:9" ht="27" customHeight="1">
      <c r="A30" s="120"/>
      <c r="B30" s="119" t="s">
        <v>146</v>
      </c>
      <c r="C30" s="44" t="s">
        <v>147</v>
      </c>
      <c r="D30" s="44"/>
      <c r="E30" s="63">
        <v>0</v>
      </c>
      <c r="F30" s="63">
        <v>0</v>
      </c>
      <c r="G30" s="63">
        <v>0</v>
      </c>
      <c r="H30" s="63">
        <v>0</v>
      </c>
      <c r="I30" s="63">
        <v>0</v>
      </c>
    </row>
    <row r="31" spans="1:9" ht="27" customHeight="1">
      <c r="A31" s="120"/>
      <c r="B31" s="120"/>
      <c r="C31" s="44" t="s">
        <v>148</v>
      </c>
      <c r="D31" s="44"/>
      <c r="E31" s="63">
        <v>0</v>
      </c>
      <c r="F31" s="63">
        <v>0</v>
      </c>
      <c r="G31" s="63">
        <v>0</v>
      </c>
      <c r="H31" s="63">
        <v>0</v>
      </c>
      <c r="I31" s="63">
        <v>0</v>
      </c>
    </row>
    <row r="32" spans="1:9" ht="27" customHeight="1">
      <c r="A32" s="120"/>
      <c r="B32" s="120"/>
      <c r="C32" s="44" t="s">
        <v>149</v>
      </c>
      <c r="D32" s="44"/>
      <c r="E32" s="63">
        <v>13.7</v>
      </c>
      <c r="F32" s="63">
        <v>13.2</v>
      </c>
      <c r="G32" s="63">
        <v>13.2</v>
      </c>
      <c r="H32" s="63">
        <v>13.1</v>
      </c>
      <c r="I32" s="62">
        <v>13.3</v>
      </c>
    </row>
    <row r="33" spans="1:9" ht="27" customHeight="1">
      <c r="A33" s="120"/>
      <c r="B33" s="120"/>
      <c r="C33" s="44" t="s">
        <v>150</v>
      </c>
      <c r="D33" s="44"/>
      <c r="E33" s="63">
        <v>258.2</v>
      </c>
      <c r="F33" s="63">
        <v>254.9</v>
      </c>
      <c r="G33" s="63">
        <v>252.3</v>
      </c>
      <c r="H33" s="63">
        <v>253.5</v>
      </c>
      <c r="I33" s="23">
        <v>247.2</v>
      </c>
    </row>
    <row r="34" spans="1:9" ht="27" customHeight="1">
      <c r="A34" s="37" t="s">
        <v>238</v>
      </c>
      <c r="B34" s="38"/>
      <c r="C34" s="38"/>
      <c r="D34" s="38"/>
      <c r="E34" s="81"/>
      <c r="F34" s="81"/>
      <c r="G34" s="81"/>
      <c r="H34" s="81"/>
      <c r="I34" s="82"/>
    </row>
    <row r="35" spans="1:9" ht="27" customHeight="1">
      <c r="A35" s="37" t="s">
        <v>110</v>
      </c>
    </row>
    <row r="36" spans="1:9">
      <c r="A36" s="83"/>
    </row>
  </sheetData>
  <mergeCells count="2">
    <mergeCell ref="A7:A33"/>
    <mergeCell ref="B30:B33"/>
  </mergeCells>
  <phoneticPr fontId="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0"/>
  <sheetViews>
    <sheetView view="pageBreakPreview" zoomScale="85" zoomScaleNormal="100" zoomScaleSheetLayoutView="85" workbookViewId="0">
      <pane xSplit="5" ySplit="7" topLeftCell="F29" activePane="bottomRight" state="frozen"/>
      <selection activeCell="L8" sqref="L8"/>
      <selection pane="topRight" activeCell="L8" sqref="L8"/>
      <selection pane="bottomLeft" activeCell="L8" sqref="L8"/>
      <selection pane="bottomRight" activeCell="N63" sqref="N63"/>
    </sheetView>
  </sheetViews>
  <sheetFormatPr defaultRowHeight="13.5"/>
  <cols>
    <col min="1" max="1" width="3.625" style="4" customWidth="1"/>
    <col min="2" max="3" width="1.625" style="4" customWidth="1"/>
    <col min="4" max="4" width="22.625" style="4" customWidth="1"/>
    <col min="5" max="5" width="10.625" style="4" customWidth="1"/>
    <col min="6" max="11" width="13.625" style="4" customWidth="1"/>
    <col min="12" max="12" width="13.625" style="35" customWidth="1"/>
    <col min="13" max="23" width="13.625" style="4" customWidth="1"/>
    <col min="24" max="27" width="12" style="4" customWidth="1"/>
    <col min="28" max="16384" width="9" style="4"/>
  </cols>
  <sheetData>
    <row r="1" spans="1:27" ht="33.950000000000003" customHeight="1">
      <c r="A1" s="45" t="s">
        <v>0</v>
      </c>
      <c r="B1" s="46"/>
      <c r="C1" s="46"/>
      <c r="D1" s="2" t="s">
        <v>259</v>
      </c>
      <c r="E1" s="47"/>
      <c r="F1" s="47"/>
      <c r="G1" s="47"/>
    </row>
    <row r="2" spans="1:27" ht="15" customHeight="1"/>
    <row r="3" spans="1:27" ht="15" customHeight="1">
      <c r="A3" s="48" t="s">
        <v>151</v>
      </c>
      <c r="B3" s="48"/>
      <c r="C3" s="48"/>
      <c r="D3" s="48"/>
    </row>
    <row r="4" spans="1:27" ht="15" customHeight="1">
      <c r="A4" s="48"/>
      <c r="B4" s="48"/>
      <c r="C4" s="48"/>
      <c r="D4" s="48"/>
    </row>
    <row r="5" spans="1:27" ht="15.95" customHeight="1">
      <c r="A5" s="49" t="s">
        <v>241</v>
      </c>
      <c r="B5" s="49"/>
      <c r="C5" s="49"/>
      <c r="D5" s="49"/>
      <c r="K5" s="50"/>
      <c r="Q5" s="50" t="s">
        <v>47</v>
      </c>
    </row>
    <row r="6" spans="1:27" ht="15.95" customHeight="1">
      <c r="A6" s="113" t="s">
        <v>48</v>
      </c>
      <c r="B6" s="114"/>
      <c r="C6" s="114"/>
      <c r="D6" s="114"/>
      <c r="E6" s="114"/>
      <c r="F6" s="106" t="s">
        <v>247</v>
      </c>
      <c r="G6" s="107"/>
      <c r="H6" s="106" t="s">
        <v>248</v>
      </c>
      <c r="I6" s="107"/>
      <c r="J6" s="106" t="s">
        <v>249</v>
      </c>
      <c r="K6" s="107"/>
      <c r="L6" s="106" t="s">
        <v>250</v>
      </c>
      <c r="M6" s="107"/>
      <c r="N6" s="106" t="s">
        <v>251</v>
      </c>
      <c r="O6" s="107"/>
      <c r="P6" s="109" t="s">
        <v>256</v>
      </c>
      <c r="Q6" s="110"/>
    </row>
    <row r="7" spans="1:27" ht="15.95" customHeight="1">
      <c r="A7" s="114"/>
      <c r="B7" s="114"/>
      <c r="C7" s="114"/>
      <c r="D7" s="114"/>
      <c r="E7" s="114"/>
      <c r="F7" s="85" t="s">
        <v>236</v>
      </c>
      <c r="G7" s="85" t="s">
        <v>244</v>
      </c>
      <c r="H7" s="85" t="s">
        <v>236</v>
      </c>
      <c r="I7" s="85" t="s">
        <v>242</v>
      </c>
      <c r="J7" s="85" t="s">
        <v>236</v>
      </c>
      <c r="K7" s="85" t="s">
        <v>242</v>
      </c>
      <c r="L7" s="85" t="s">
        <v>236</v>
      </c>
      <c r="M7" s="85" t="s">
        <v>242</v>
      </c>
      <c r="N7" s="85" t="s">
        <v>236</v>
      </c>
      <c r="O7" s="85" t="s">
        <v>242</v>
      </c>
      <c r="P7" s="85" t="s">
        <v>236</v>
      </c>
      <c r="Q7" s="85" t="s">
        <v>242</v>
      </c>
    </row>
    <row r="8" spans="1:27" ht="15.95" customHeight="1">
      <c r="A8" s="111" t="s">
        <v>82</v>
      </c>
      <c r="B8" s="20" t="s">
        <v>49</v>
      </c>
      <c r="C8" s="21"/>
      <c r="D8" s="21"/>
      <c r="E8" s="51" t="s">
        <v>40</v>
      </c>
      <c r="F8" s="22">
        <v>5097.5704910000004</v>
      </c>
      <c r="G8" s="22">
        <v>4982</v>
      </c>
      <c r="H8" s="22">
        <v>1771.4647520000001</v>
      </c>
      <c r="I8" s="22">
        <v>1738</v>
      </c>
      <c r="J8" s="22">
        <v>2122.2557339999998</v>
      </c>
      <c r="K8" s="22">
        <v>2145</v>
      </c>
      <c r="L8" s="22">
        <v>60.211941000000003</v>
      </c>
      <c r="M8" s="22">
        <v>63</v>
      </c>
      <c r="N8" s="22">
        <f>27863+1120</f>
        <v>28983</v>
      </c>
      <c r="O8" s="22">
        <v>28276</v>
      </c>
      <c r="P8" s="22">
        <v>6952</v>
      </c>
      <c r="Q8" s="2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ht="15.95" customHeight="1">
      <c r="A9" s="111"/>
      <c r="B9" s="25"/>
      <c r="C9" s="21" t="s">
        <v>50</v>
      </c>
      <c r="D9" s="21"/>
      <c r="E9" s="51" t="s">
        <v>41</v>
      </c>
      <c r="F9" s="22">
        <v>5094.1018059999997</v>
      </c>
      <c r="G9" s="22">
        <v>4982</v>
      </c>
      <c r="H9" s="22">
        <v>1771.4647520000001</v>
      </c>
      <c r="I9" s="22">
        <v>1738</v>
      </c>
      <c r="J9" s="22">
        <v>2122.2557339999998</v>
      </c>
      <c r="K9" s="22">
        <v>2145</v>
      </c>
      <c r="L9" s="22">
        <v>60.211941000000003</v>
      </c>
      <c r="M9" s="22">
        <v>63</v>
      </c>
      <c r="N9" s="22">
        <f>27501+1052</f>
        <v>28553</v>
      </c>
      <c r="O9" s="22">
        <v>28214</v>
      </c>
      <c r="P9" s="22">
        <v>6952</v>
      </c>
      <c r="Q9" s="2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15.95" customHeight="1">
      <c r="A10" s="111"/>
      <c r="B10" s="30"/>
      <c r="C10" s="21" t="s">
        <v>51</v>
      </c>
      <c r="D10" s="21"/>
      <c r="E10" s="51" t="s">
        <v>42</v>
      </c>
      <c r="F10" s="22">
        <v>3.4686849999999998</v>
      </c>
      <c r="G10" s="22">
        <v>0</v>
      </c>
      <c r="H10" s="22">
        <v>0</v>
      </c>
      <c r="I10" s="22">
        <v>0</v>
      </c>
      <c r="J10" s="53">
        <v>0</v>
      </c>
      <c r="K10" s="53">
        <v>0</v>
      </c>
      <c r="L10" s="22">
        <v>0</v>
      </c>
      <c r="M10" s="22">
        <v>0</v>
      </c>
      <c r="N10" s="22">
        <f>362+67</f>
        <v>429</v>
      </c>
      <c r="O10" s="22">
        <v>62</v>
      </c>
      <c r="P10" s="22"/>
      <c r="Q10" s="2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ht="15.95" customHeight="1">
      <c r="A11" s="111"/>
      <c r="B11" s="20" t="s">
        <v>52</v>
      </c>
      <c r="C11" s="21"/>
      <c r="D11" s="21"/>
      <c r="E11" s="51" t="s">
        <v>43</v>
      </c>
      <c r="F11" s="22">
        <v>3721.3538920000001</v>
      </c>
      <c r="G11" s="22">
        <v>3609</v>
      </c>
      <c r="H11" s="22">
        <v>1381.795089</v>
      </c>
      <c r="I11" s="22">
        <v>1454</v>
      </c>
      <c r="J11" s="22">
        <v>1429.520859</v>
      </c>
      <c r="K11" s="22">
        <v>1364</v>
      </c>
      <c r="L11" s="22">
        <v>34.757759999999998</v>
      </c>
      <c r="M11" s="22">
        <v>36</v>
      </c>
      <c r="N11" s="22">
        <f>27826+1080</f>
        <v>28906</v>
      </c>
      <c r="O11" s="22">
        <v>28244</v>
      </c>
      <c r="P11" s="22">
        <v>6778</v>
      </c>
      <c r="Q11" s="2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15.95" customHeight="1">
      <c r="A12" s="111"/>
      <c r="B12" s="25"/>
      <c r="C12" s="21" t="s">
        <v>53</v>
      </c>
      <c r="D12" s="21"/>
      <c r="E12" s="51" t="s">
        <v>44</v>
      </c>
      <c r="F12" s="22">
        <v>3721.3538920000001</v>
      </c>
      <c r="G12" s="22">
        <v>3609</v>
      </c>
      <c r="H12" s="22">
        <v>1381.795089</v>
      </c>
      <c r="I12" s="22">
        <v>1454</v>
      </c>
      <c r="J12" s="22">
        <v>1429.520859</v>
      </c>
      <c r="K12" s="22">
        <v>1364</v>
      </c>
      <c r="L12" s="22">
        <v>34.757759999999998</v>
      </c>
      <c r="M12" s="22">
        <v>36</v>
      </c>
      <c r="N12" s="22">
        <f>27464+1080</f>
        <v>28544</v>
      </c>
      <c r="O12" s="22">
        <v>28244</v>
      </c>
      <c r="P12" s="22">
        <v>6732</v>
      </c>
      <c r="Q12" s="2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15.95" customHeight="1">
      <c r="A13" s="111"/>
      <c r="B13" s="30"/>
      <c r="C13" s="21" t="s">
        <v>54</v>
      </c>
      <c r="D13" s="21"/>
      <c r="E13" s="51" t="s">
        <v>45</v>
      </c>
      <c r="F13" s="22">
        <v>0</v>
      </c>
      <c r="G13" s="22">
        <v>0</v>
      </c>
      <c r="H13" s="53">
        <v>0</v>
      </c>
      <c r="I13" s="53">
        <v>0</v>
      </c>
      <c r="J13" s="53">
        <v>0</v>
      </c>
      <c r="K13" s="53">
        <v>0</v>
      </c>
      <c r="L13" s="22">
        <v>0</v>
      </c>
      <c r="M13" s="22">
        <v>0</v>
      </c>
      <c r="N13" s="22">
        <v>362</v>
      </c>
      <c r="O13" s="22">
        <v>0</v>
      </c>
      <c r="P13" s="22">
        <v>46</v>
      </c>
      <c r="Q13" s="2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5.95" customHeight="1">
      <c r="A14" s="111"/>
      <c r="B14" s="21" t="s">
        <v>55</v>
      </c>
      <c r="C14" s="21"/>
      <c r="D14" s="21"/>
      <c r="E14" s="51" t="s">
        <v>152</v>
      </c>
      <c r="F14" s="22">
        <f t="shared" ref="F14:Q15" si="0">F9-F12</f>
        <v>1372.7479139999996</v>
      </c>
      <c r="G14" s="22">
        <f t="shared" si="0"/>
        <v>1373</v>
      </c>
      <c r="H14" s="22">
        <f t="shared" si="0"/>
        <v>389.66966300000013</v>
      </c>
      <c r="I14" s="22">
        <f t="shared" si="0"/>
        <v>284</v>
      </c>
      <c r="J14" s="22">
        <f t="shared" si="0"/>
        <v>692.73487499999987</v>
      </c>
      <c r="K14" s="22">
        <f t="shared" si="0"/>
        <v>781</v>
      </c>
      <c r="L14" s="22">
        <f t="shared" si="0"/>
        <v>25.454181000000005</v>
      </c>
      <c r="M14" s="22">
        <f t="shared" si="0"/>
        <v>27</v>
      </c>
      <c r="N14" s="22">
        <f t="shared" ref="N14:O14" si="1">N9-N12</f>
        <v>9</v>
      </c>
      <c r="O14" s="22">
        <f t="shared" si="1"/>
        <v>-30</v>
      </c>
      <c r="P14" s="22">
        <f t="shared" si="0"/>
        <v>220</v>
      </c>
      <c r="Q14" s="22">
        <f t="shared" si="0"/>
        <v>0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15.95" customHeight="1">
      <c r="A15" s="111"/>
      <c r="B15" s="21" t="s">
        <v>56</v>
      </c>
      <c r="C15" s="21"/>
      <c r="D15" s="21"/>
      <c r="E15" s="51" t="s">
        <v>153</v>
      </c>
      <c r="F15" s="22">
        <f t="shared" si="0"/>
        <v>3.4686849999999998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2">
        <f t="shared" si="0"/>
        <v>0</v>
      </c>
      <c r="N15" s="22">
        <f t="shared" ref="N15:O15" si="2">N10-N13</f>
        <v>67</v>
      </c>
      <c r="O15" s="22">
        <f t="shared" si="2"/>
        <v>62</v>
      </c>
      <c r="P15" s="22">
        <f t="shared" si="0"/>
        <v>-46</v>
      </c>
      <c r="Q15" s="22">
        <f t="shared" si="0"/>
        <v>0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15.95" customHeight="1">
      <c r="A16" s="111"/>
      <c r="B16" s="21" t="s">
        <v>57</v>
      </c>
      <c r="C16" s="21"/>
      <c r="D16" s="21"/>
      <c r="E16" s="51" t="s">
        <v>154</v>
      </c>
      <c r="F16" s="22">
        <f t="shared" ref="F16:Q16" si="3">F8-F11</f>
        <v>1376.2165990000003</v>
      </c>
      <c r="G16" s="22">
        <f t="shared" si="3"/>
        <v>1373</v>
      </c>
      <c r="H16" s="22">
        <f t="shared" si="3"/>
        <v>389.66966300000013</v>
      </c>
      <c r="I16" s="22">
        <f t="shared" si="3"/>
        <v>284</v>
      </c>
      <c r="J16" s="22">
        <f t="shared" si="3"/>
        <v>692.73487499999987</v>
      </c>
      <c r="K16" s="22">
        <f t="shared" si="3"/>
        <v>781</v>
      </c>
      <c r="L16" s="22">
        <f t="shared" si="3"/>
        <v>25.454181000000005</v>
      </c>
      <c r="M16" s="22">
        <f t="shared" si="3"/>
        <v>27</v>
      </c>
      <c r="N16" s="22">
        <f t="shared" ref="N16:O16" si="4">N8-N11</f>
        <v>77</v>
      </c>
      <c r="O16" s="22">
        <f t="shared" si="4"/>
        <v>32</v>
      </c>
      <c r="P16" s="22">
        <f t="shared" si="3"/>
        <v>174</v>
      </c>
      <c r="Q16" s="22">
        <f t="shared" si="3"/>
        <v>0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15.95" customHeight="1">
      <c r="A17" s="111"/>
      <c r="B17" s="21" t="s">
        <v>58</v>
      </c>
      <c r="C17" s="21"/>
      <c r="D17" s="21"/>
      <c r="E17" s="18"/>
      <c r="F17" s="53">
        <v>0</v>
      </c>
      <c r="G17" s="53">
        <v>0</v>
      </c>
      <c r="H17" s="53">
        <v>0</v>
      </c>
      <c r="I17" s="53">
        <v>0</v>
      </c>
      <c r="J17" s="22">
        <v>0</v>
      </c>
      <c r="K17" s="22">
        <v>0</v>
      </c>
      <c r="L17" s="22">
        <v>3044</v>
      </c>
      <c r="M17" s="22">
        <v>3069</v>
      </c>
      <c r="N17" s="53">
        <f>6275+275</f>
        <v>6550</v>
      </c>
      <c r="O17" s="54">
        <v>6626</v>
      </c>
      <c r="P17" s="53">
        <v>0</v>
      </c>
      <c r="Q17" s="54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15.95" customHeight="1">
      <c r="A18" s="111"/>
      <c r="B18" s="21" t="s">
        <v>59</v>
      </c>
      <c r="C18" s="21"/>
      <c r="D18" s="21"/>
      <c r="E18" s="18"/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15.95" customHeight="1">
      <c r="A19" s="111" t="s">
        <v>83</v>
      </c>
      <c r="B19" s="20" t="s">
        <v>60</v>
      </c>
      <c r="C19" s="21"/>
      <c r="D19" s="21"/>
      <c r="E19" s="51"/>
      <c r="F19" s="22">
        <v>251.19794400000001</v>
      </c>
      <c r="G19" s="22">
        <v>743</v>
      </c>
      <c r="H19" s="22">
        <v>289.28100000000001</v>
      </c>
      <c r="I19" s="22">
        <v>278</v>
      </c>
      <c r="J19" s="22">
        <v>599.25501299999996</v>
      </c>
      <c r="K19" s="22">
        <v>390</v>
      </c>
      <c r="L19" s="22">
        <v>0</v>
      </c>
      <c r="M19" s="22">
        <v>0</v>
      </c>
      <c r="N19" s="22">
        <f>3152+470</f>
        <v>3622</v>
      </c>
      <c r="O19" s="22">
        <v>1103</v>
      </c>
      <c r="P19" s="22">
        <v>5276</v>
      </c>
      <c r="Q19" s="2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5.95" customHeight="1">
      <c r="A20" s="111"/>
      <c r="B20" s="30"/>
      <c r="C20" s="21" t="s">
        <v>61</v>
      </c>
      <c r="D20" s="21"/>
      <c r="E20" s="51"/>
      <c r="F20" s="22">
        <v>0</v>
      </c>
      <c r="G20" s="22">
        <v>0</v>
      </c>
      <c r="H20" s="22">
        <v>118</v>
      </c>
      <c r="I20" s="22">
        <v>223</v>
      </c>
      <c r="J20" s="22">
        <v>287</v>
      </c>
      <c r="K20" s="53">
        <v>299</v>
      </c>
      <c r="L20" s="22">
        <v>0</v>
      </c>
      <c r="M20" s="22">
        <v>0</v>
      </c>
      <c r="N20" s="22">
        <f>3034+190</f>
        <v>3224</v>
      </c>
      <c r="O20" s="22">
        <v>592</v>
      </c>
      <c r="P20" s="22">
        <v>1009</v>
      </c>
      <c r="Q20" s="2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1:27" ht="15.95" customHeight="1">
      <c r="A21" s="111"/>
      <c r="B21" s="55" t="s">
        <v>62</v>
      </c>
      <c r="C21" s="21"/>
      <c r="D21" s="21"/>
      <c r="E21" s="51" t="s">
        <v>155</v>
      </c>
      <c r="F21" s="22">
        <v>251.19794400000001</v>
      </c>
      <c r="G21" s="22">
        <v>743</v>
      </c>
      <c r="H21" s="22">
        <v>289.28100000000001</v>
      </c>
      <c r="I21" s="22">
        <v>278</v>
      </c>
      <c r="J21" s="22">
        <v>395.78901300000001</v>
      </c>
      <c r="K21" s="22">
        <v>390</v>
      </c>
      <c r="L21" s="22">
        <v>0</v>
      </c>
      <c r="M21" s="22">
        <v>0</v>
      </c>
      <c r="N21" s="22">
        <f>3152+470</f>
        <v>3622</v>
      </c>
      <c r="O21" s="22">
        <v>1103</v>
      </c>
      <c r="P21" s="22">
        <v>5276</v>
      </c>
      <c r="Q21" s="2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.95" customHeight="1">
      <c r="A22" s="111"/>
      <c r="B22" s="20" t="s">
        <v>63</v>
      </c>
      <c r="C22" s="21"/>
      <c r="D22" s="21"/>
      <c r="E22" s="51" t="s">
        <v>156</v>
      </c>
      <c r="F22" s="22">
        <v>2218.1448449999998</v>
      </c>
      <c r="G22" s="22">
        <v>2507</v>
      </c>
      <c r="H22" s="22">
        <v>1140.9519379999999</v>
      </c>
      <c r="I22" s="22">
        <v>1026</v>
      </c>
      <c r="J22" s="22">
        <v>1403.121433</v>
      </c>
      <c r="K22" s="22">
        <v>1561</v>
      </c>
      <c r="L22" s="22">
        <v>38.212000000000003</v>
      </c>
      <c r="M22" s="22">
        <v>48</v>
      </c>
      <c r="N22" s="22">
        <f>5672+477</f>
        <v>6149</v>
      </c>
      <c r="O22" s="22">
        <v>3177</v>
      </c>
      <c r="P22" s="22">
        <v>5595</v>
      </c>
      <c r="Q22" s="2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5.95" customHeight="1">
      <c r="A23" s="111"/>
      <c r="B23" s="30" t="s">
        <v>64</v>
      </c>
      <c r="C23" s="21" t="s">
        <v>65</v>
      </c>
      <c r="D23" s="21"/>
      <c r="E23" s="51"/>
      <c r="F23" s="22">
        <v>346.27246000000002</v>
      </c>
      <c r="G23" s="22">
        <v>498</v>
      </c>
      <c r="H23" s="22">
        <v>400.567094</v>
      </c>
      <c r="I23" s="22">
        <v>507</v>
      </c>
      <c r="J23" s="22">
        <v>203.74724000000001</v>
      </c>
      <c r="K23" s="22">
        <v>251</v>
      </c>
      <c r="L23" s="22">
        <v>0</v>
      </c>
      <c r="M23" s="22">
        <v>0</v>
      </c>
      <c r="N23" s="22">
        <f>2569+280</f>
        <v>2849</v>
      </c>
      <c r="O23" s="22">
        <v>2177</v>
      </c>
      <c r="P23" s="22">
        <v>997</v>
      </c>
      <c r="Q23" s="2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ht="15.95" customHeight="1">
      <c r="A24" s="111"/>
      <c r="B24" s="21" t="s">
        <v>157</v>
      </c>
      <c r="C24" s="21"/>
      <c r="D24" s="21"/>
      <c r="E24" s="51" t="s">
        <v>158</v>
      </c>
      <c r="F24" s="22">
        <f t="shared" ref="F24:Q24" si="5">F21-F22</f>
        <v>-1966.9469009999998</v>
      </c>
      <c r="G24" s="22">
        <f t="shared" si="5"/>
        <v>-1764</v>
      </c>
      <c r="H24" s="22">
        <f t="shared" si="5"/>
        <v>-851.67093799999998</v>
      </c>
      <c r="I24" s="22">
        <f t="shared" si="5"/>
        <v>-748</v>
      </c>
      <c r="J24" s="22">
        <f t="shared" si="5"/>
        <v>-1007.33242</v>
      </c>
      <c r="K24" s="22">
        <f t="shared" si="5"/>
        <v>-1171</v>
      </c>
      <c r="L24" s="22">
        <f t="shared" si="5"/>
        <v>-38.212000000000003</v>
      </c>
      <c r="M24" s="22">
        <f t="shared" si="5"/>
        <v>-48</v>
      </c>
      <c r="N24" s="22">
        <f t="shared" ref="N24:O24" si="6">N21-N22</f>
        <v>-2527</v>
      </c>
      <c r="O24" s="22">
        <f t="shared" si="6"/>
        <v>-2074</v>
      </c>
      <c r="P24" s="22">
        <f t="shared" si="5"/>
        <v>-319</v>
      </c>
      <c r="Q24" s="22">
        <f t="shared" si="5"/>
        <v>0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ht="15.95" customHeight="1">
      <c r="A25" s="111"/>
      <c r="B25" s="20" t="s">
        <v>66</v>
      </c>
      <c r="C25" s="20"/>
      <c r="D25" s="20"/>
      <c r="E25" s="116" t="s">
        <v>159</v>
      </c>
      <c r="F25" s="102">
        <v>1967</v>
      </c>
      <c r="G25" s="102">
        <v>1764</v>
      </c>
      <c r="H25" s="102">
        <v>852</v>
      </c>
      <c r="I25" s="102">
        <v>748</v>
      </c>
      <c r="J25" s="102">
        <v>1007.33242</v>
      </c>
      <c r="K25" s="102">
        <v>1171</v>
      </c>
      <c r="L25" s="102">
        <v>38</v>
      </c>
      <c r="M25" s="102">
        <v>48</v>
      </c>
      <c r="N25" s="102">
        <f>2157+7</f>
        <v>2164</v>
      </c>
      <c r="O25" s="102">
        <v>1667.01</v>
      </c>
      <c r="P25" s="102">
        <v>319</v>
      </c>
      <c r="Q25" s="10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ht="15.95" customHeight="1">
      <c r="A26" s="111"/>
      <c r="B26" s="55" t="s">
        <v>67</v>
      </c>
      <c r="C26" s="55"/>
      <c r="D26" s="55"/>
      <c r="E26" s="117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15.95" customHeight="1">
      <c r="A27" s="111"/>
      <c r="B27" s="21" t="s">
        <v>160</v>
      </c>
      <c r="C27" s="21"/>
      <c r="D27" s="21"/>
      <c r="E27" s="51" t="s">
        <v>161</v>
      </c>
      <c r="F27" s="22">
        <f t="shared" ref="F27:Q27" si="7">F24+F25</f>
        <v>5.3099000000202068E-2</v>
      </c>
      <c r="G27" s="22">
        <f t="shared" si="7"/>
        <v>0</v>
      </c>
      <c r="H27" s="22">
        <f t="shared" si="7"/>
        <v>0.32906200000002173</v>
      </c>
      <c r="I27" s="22">
        <f t="shared" si="7"/>
        <v>0</v>
      </c>
      <c r="J27" s="22">
        <f t="shared" si="7"/>
        <v>0</v>
      </c>
      <c r="K27" s="22">
        <f t="shared" si="7"/>
        <v>0</v>
      </c>
      <c r="L27" s="22">
        <f t="shared" si="7"/>
        <v>-0.2120000000000033</v>
      </c>
      <c r="M27" s="22">
        <f t="shared" si="7"/>
        <v>0</v>
      </c>
      <c r="N27" s="22">
        <f t="shared" ref="N27:O27" si="8">N24+N25</f>
        <v>-363</v>
      </c>
      <c r="O27" s="22">
        <f t="shared" si="8"/>
        <v>-406.99</v>
      </c>
      <c r="P27" s="22">
        <f t="shared" si="7"/>
        <v>0</v>
      </c>
      <c r="Q27" s="22">
        <f t="shared" si="7"/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ht="15.95" customHeight="1">
      <c r="F28" s="52"/>
      <c r="G28" s="52"/>
      <c r="H28" s="52"/>
      <c r="I28" s="52"/>
      <c r="J28" s="52"/>
      <c r="K28" s="52"/>
      <c r="L28" s="56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5.95" customHeight="1">
      <c r="A29" s="49"/>
      <c r="F29" s="52"/>
      <c r="G29" s="52"/>
      <c r="H29" s="52"/>
      <c r="I29" s="52"/>
      <c r="J29" s="57"/>
      <c r="K29" s="57"/>
      <c r="L29" s="56"/>
      <c r="M29" s="52"/>
      <c r="N29" s="52"/>
      <c r="O29" s="52"/>
      <c r="P29" s="52"/>
      <c r="Q29" s="57" t="s">
        <v>162</v>
      </c>
      <c r="R29" s="52"/>
      <c r="S29" s="52"/>
      <c r="T29" s="52"/>
      <c r="U29" s="52"/>
      <c r="V29" s="52"/>
      <c r="W29" s="52"/>
      <c r="X29" s="52"/>
      <c r="Y29" s="52"/>
      <c r="Z29" s="52"/>
      <c r="AA29" s="57"/>
    </row>
    <row r="30" spans="1:27" ht="15.95" customHeight="1">
      <c r="A30" s="115" t="s">
        <v>68</v>
      </c>
      <c r="B30" s="115"/>
      <c r="C30" s="115"/>
      <c r="D30" s="115"/>
      <c r="E30" s="115"/>
      <c r="F30" s="109" t="s">
        <v>253</v>
      </c>
      <c r="G30" s="110"/>
      <c r="H30" s="109" t="s">
        <v>254</v>
      </c>
      <c r="I30" s="110"/>
      <c r="J30" s="109" t="s">
        <v>255</v>
      </c>
      <c r="K30" s="110"/>
      <c r="L30" s="109" t="s">
        <v>256</v>
      </c>
      <c r="M30" s="110"/>
      <c r="N30" s="84"/>
      <c r="O30" s="84"/>
      <c r="P30" s="108"/>
      <c r="Q30" s="108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ht="15.95" customHeight="1">
      <c r="A31" s="115"/>
      <c r="B31" s="115"/>
      <c r="C31" s="115"/>
      <c r="D31" s="115"/>
      <c r="E31" s="115"/>
      <c r="F31" s="85" t="s">
        <v>236</v>
      </c>
      <c r="G31" s="85" t="s">
        <v>242</v>
      </c>
      <c r="H31" s="85" t="s">
        <v>236</v>
      </c>
      <c r="I31" s="85" t="s">
        <v>242</v>
      </c>
      <c r="J31" s="85" t="s">
        <v>236</v>
      </c>
      <c r="K31" s="85" t="s">
        <v>242</v>
      </c>
      <c r="L31" s="85" t="s">
        <v>236</v>
      </c>
      <c r="M31" s="85" t="s">
        <v>242</v>
      </c>
      <c r="N31" s="85" t="s">
        <v>236</v>
      </c>
      <c r="O31" s="85" t="s">
        <v>242</v>
      </c>
      <c r="P31" s="85" t="s">
        <v>236</v>
      </c>
      <c r="Q31" s="85" t="s">
        <v>242</v>
      </c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ht="15.95" customHeight="1">
      <c r="A32" s="111" t="s">
        <v>84</v>
      </c>
      <c r="B32" s="20" t="s">
        <v>49</v>
      </c>
      <c r="C32" s="21"/>
      <c r="D32" s="21"/>
      <c r="E32" s="51" t="s">
        <v>40</v>
      </c>
      <c r="F32" s="22">
        <f>75.1+121</f>
        <v>196.1</v>
      </c>
      <c r="G32" s="22">
        <v>278</v>
      </c>
      <c r="H32" s="22">
        <v>0</v>
      </c>
      <c r="I32" s="22">
        <v>0</v>
      </c>
      <c r="J32" s="22">
        <v>805</v>
      </c>
      <c r="K32" s="22">
        <v>799</v>
      </c>
      <c r="L32" s="22"/>
      <c r="M32" s="22">
        <v>2901</v>
      </c>
      <c r="N32" s="22"/>
      <c r="O32" s="22"/>
      <c r="P32" s="22"/>
      <c r="Q32" s="22"/>
      <c r="R32" s="59"/>
      <c r="S32" s="59"/>
      <c r="T32" s="59"/>
      <c r="U32" s="59"/>
      <c r="V32" s="60"/>
      <c r="W32" s="60"/>
      <c r="X32" s="59"/>
      <c r="Y32" s="59"/>
      <c r="Z32" s="60"/>
      <c r="AA32" s="60"/>
    </row>
    <row r="33" spans="1:27" ht="15.95" customHeight="1">
      <c r="A33" s="118"/>
      <c r="B33" s="25"/>
      <c r="C33" s="20" t="s">
        <v>69</v>
      </c>
      <c r="D33" s="21"/>
      <c r="E33" s="51"/>
      <c r="F33" s="22">
        <v>75.099999999999994</v>
      </c>
      <c r="G33" s="22">
        <v>160</v>
      </c>
      <c r="H33" s="22">
        <v>0</v>
      </c>
      <c r="I33" s="22">
        <v>0</v>
      </c>
      <c r="J33" s="22">
        <v>506</v>
      </c>
      <c r="K33" s="22">
        <v>548</v>
      </c>
      <c r="L33" s="22"/>
      <c r="M33" s="22">
        <v>2164</v>
      </c>
      <c r="N33" s="22"/>
      <c r="O33" s="22"/>
      <c r="P33" s="22"/>
      <c r="Q33" s="22"/>
      <c r="R33" s="59"/>
      <c r="S33" s="59"/>
      <c r="T33" s="59"/>
      <c r="U33" s="59"/>
      <c r="V33" s="60"/>
      <c r="W33" s="60"/>
      <c r="X33" s="59"/>
      <c r="Y33" s="59"/>
      <c r="Z33" s="60"/>
      <c r="AA33" s="60"/>
    </row>
    <row r="34" spans="1:27" ht="15.95" customHeight="1">
      <c r="A34" s="118"/>
      <c r="B34" s="25"/>
      <c r="C34" s="30"/>
      <c r="D34" s="21" t="s">
        <v>70</v>
      </c>
      <c r="E34" s="51"/>
      <c r="F34" s="22">
        <v>0</v>
      </c>
      <c r="G34" s="22">
        <v>0</v>
      </c>
      <c r="H34" s="22">
        <v>0</v>
      </c>
      <c r="I34" s="22">
        <v>0</v>
      </c>
      <c r="J34" s="22">
        <v>506</v>
      </c>
      <c r="K34" s="22">
        <v>548</v>
      </c>
      <c r="L34" s="22"/>
      <c r="M34" s="22"/>
      <c r="N34" s="22"/>
      <c r="O34" s="22"/>
      <c r="P34" s="22"/>
      <c r="Q34" s="22"/>
      <c r="R34" s="59"/>
      <c r="S34" s="59"/>
      <c r="T34" s="59"/>
      <c r="U34" s="59"/>
      <c r="V34" s="60"/>
      <c r="W34" s="60"/>
      <c r="X34" s="59"/>
      <c r="Y34" s="59"/>
      <c r="Z34" s="60"/>
      <c r="AA34" s="60"/>
    </row>
    <row r="35" spans="1:27" ht="15.95" customHeight="1">
      <c r="A35" s="118"/>
      <c r="B35" s="30"/>
      <c r="C35" s="55" t="s">
        <v>71</v>
      </c>
      <c r="D35" s="21"/>
      <c r="E35" s="51"/>
      <c r="F35" s="22">
        <v>121</v>
      </c>
      <c r="G35" s="22">
        <v>118</v>
      </c>
      <c r="H35" s="22">
        <v>0</v>
      </c>
      <c r="I35" s="22">
        <v>0</v>
      </c>
      <c r="J35" s="54">
        <v>299</v>
      </c>
      <c r="K35" s="54">
        <v>251</v>
      </c>
      <c r="L35" s="22"/>
      <c r="M35" s="22">
        <v>736</v>
      </c>
      <c r="N35" s="22"/>
      <c r="O35" s="22"/>
      <c r="P35" s="22"/>
      <c r="Q35" s="22"/>
      <c r="R35" s="59"/>
      <c r="S35" s="59"/>
      <c r="T35" s="59"/>
      <c r="U35" s="59"/>
      <c r="V35" s="60"/>
      <c r="W35" s="60"/>
      <c r="X35" s="59"/>
      <c r="Y35" s="59"/>
      <c r="Z35" s="60"/>
      <c r="AA35" s="60"/>
    </row>
    <row r="36" spans="1:27" ht="15.95" customHeight="1">
      <c r="A36" s="118"/>
      <c r="B36" s="20" t="s">
        <v>52</v>
      </c>
      <c r="C36" s="21"/>
      <c r="D36" s="21"/>
      <c r="E36" s="51" t="s">
        <v>41</v>
      </c>
      <c r="F36" s="22">
        <v>1.9</v>
      </c>
      <c r="G36" s="22">
        <v>1</v>
      </c>
      <c r="H36" s="22">
        <v>0</v>
      </c>
      <c r="I36" s="22">
        <v>0</v>
      </c>
      <c r="J36" s="22">
        <v>429</v>
      </c>
      <c r="K36" s="22">
        <v>382</v>
      </c>
      <c r="L36" s="22"/>
      <c r="M36" s="22">
        <v>2407</v>
      </c>
      <c r="N36" s="22"/>
      <c r="O36" s="22"/>
      <c r="P36" s="22"/>
      <c r="Q36" s="22"/>
      <c r="R36" s="59"/>
      <c r="S36" s="59"/>
      <c r="T36" s="59"/>
      <c r="U36" s="59"/>
      <c r="V36" s="59"/>
      <c r="W36" s="59"/>
      <c r="X36" s="59"/>
      <c r="Y36" s="59"/>
      <c r="Z36" s="60"/>
      <c r="AA36" s="60"/>
    </row>
    <row r="37" spans="1:27" ht="15.95" customHeight="1">
      <c r="A37" s="118"/>
      <c r="B37" s="25"/>
      <c r="C37" s="21" t="s">
        <v>72</v>
      </c>
      <c r="D37" s="21"/>
      <c r="E37" s="51"/>
      <c r="F37" s="22">
        <v>1.7</v>
      </c>
      <c r="G37" s="22">
        <v>1</v>
      </c>
      <c r="H37" s="22">
        <v>0</v>
      </c>
      <c r="I37" s="22">
        <v>0</v>
      </c>
      <c r="J37" s="22">
        <v>247</v>
      </c>
      <c r="K37" s="22">
        <v>275</v>
      </c>
      <c r="L37" s="22"/>
      <c r="M37" s="22">
        <v>1973</v>
      </c>
      <c r="N37" s="22"/>
      <c r="O37" s="22"/>
      <c r="P37" s="22"/>
      <c r="Q37" s="22"/>
      <c r="R37" s="59"/>
      <c r="S37" s="59"/>
      <c r="T37" s="59"/>
      <c r="U37" s="59"/>
      <c r="V37" s="59"/>
      <c r="W37" s="59"/>
      <c r="X37" s="59"/>
      <c r="Y37" s="59"/>
      <c r="Z37" s="60"/>
      <c r="AA37" s="60"/>
    </row>
    <row r="38" spans="1:27" ht="15.95" customHeight="1">
      <c r="A38" s="118"/>
      <c r="B38" s="30"/>
      <c r="C38" s="21" t="s">
        <v>73</v>
      </c>
      <c r="D38" s="21"/>
      <c r="E38" s="51"/>
      <c r="F38" s="22">
        <v>0.2</v>
      </c>
      <c r="G38" s="22">
        <v>0</v>
      </c>
      <c r="H38" s="22">
        <v>0</v>
      </c>
      <c r="I38" s="22">
        <v>0</v>
      </c>
      <c r="J38" s="22">
        <v>182</v>
      </c>
      <c r="K38" s="54">
        <v>108</v>
      </c>
      <c r="L38" s="22"/>
      <c r="M38" s="22">
        <v>434</v>
      </c>
      <c r="N38" s="22"/>
      <c r="O38" s="22"/>
      <c r="P38" s="22"/>
      <c r="Q38" s="22"/>
      <c r="R38" s="59"/>
      <c r="S38" s="59"/>
      <c r="T38" s="60"/>
      <c r="U38" s="60"/>
      <c r="V38" s="59"/>
      <c r="W38" s="59"/>
      <c r="X38" s="59"/>
      <c r="Y38" s="59"/>
      <c r="Z38" s="60"/>
      <c r="AA38" s="60"/>
    </row>
    <row r="39" spans="1:27" ht="15.95" customHeight="1">
      <c r="A39" s="118"/>
      <c r="B39" s="27" t="s">
        <v>74</v>
      </c>
      <c r="C39" s="27"/>
      <c r="D39" s="27"/>
      <c r="E39" s="51" t="s">
        <v>163</v>
      </c>
      <c r="F39" s="22">
        <f t="shared" ref="F39:Q39" si="9">F32-F36</f>
        <v>194.2</v>
      </c>
      <c r="G39" s="22">
        <f t="shared" si="9"/>
        <v>277</v>
      </c>
      <c r="H39" s="22">
        <f t="shared" si="9"/>
        <v>0</v>
      </c>
      <c r="I39" s="22">
        <f t="shared" si="9"/>
        <v>0</v>
      </c>
      <c r="J39" s="22">
        <f t="shared" si="9"/>
        <v>376</v>
      </c>
      <c r="K39" s="22">
        <f t="shared" si="9"/>
        <v>417</v>
      </c>
      <c r="L39" s="22">
        <f t="shared" si="9"/>
        <v>0</v>
      </c>
      <c r="M39" s="22">
        <f t="shared" si="9"/>
        <v>494</v>
      </c>
      <c r="N39" s="22"/>
      <c r="O39" s="22"/>
      <c r="P39" s="22">
        <f t="shared" si="9"/>
        <v>0</v>
      </c>
      <c r="Q39" s="22">
        <f t="shared" si="9"/>
        <v>0</v>
      </c>
      <c r="R39" s="59"/>
      <c r="S39" s="59"/>
      <c r="T39" s="59"/>
      <c r="U39" s="59"/>
      <c r="V39" s="59"/>
      <c r="W39" s="59"/>
      <c r="X39" s="59"/>
      <c r="Y39" s="59"/>
      <c r="Z39" s="60"/>
      <c r="AA39" s="60"/>
    </row>
    <row r="40" spans="1:27" ht="15.95" customHeight="1">
      <c r="A40" s="111" t="s">
        <v>85</v>
      </c>
      <c r="B40" s="20" t="s">
        <v>75</v>
      </c>
      <c r="C40" s="21"/>
      <c r="D40" s="21"/>
      <c r="E40" s="51" t="s">
        <v>43</v>
      </c>
      <c r="F40" s="22">
        <v>0</v>
      </c>
      <c r="G40" s="22">
        <v>0</v>
      </c>
      <c r="H40" s="22">
        <v>0</v>
      </c>
      <c r="I40" s="22">
        <v>0</v>
      </c>
      <c r="J40" s="22">
        <v>568</v>
      </c>
      <c r="K40" s="22">
        <v>845</v>
      </c>
      <c r="L40" s="22"/>
      <c r="M40" s="22">
        <v>2445</v>
      </c>
      <c r="N40" s="22"/>
      <c r="O40" s="22"/>
      <c r="P40" s="22"/>
      <c r="Q40" s="22"/>
      <c r="R40" s="59"/>
      <c r="S40" s="59"/>
      <c r="T40" s="59"/>
      <c r="U40" s="59"/>
      <c r="V40" s="60"/>
      <c r="W40" s="60"/>
      <c r="X40" s="60"/>
      <c r="Y40" s="60"/>
      <c r="Z40" s="59"/>
      <c r="AA40" s="59"/>
    </row>
    <row r="41" spans="1:27" ht="15.95" customHeight="1">
      <c r="A41" s="112"/>
      <c r="B41" s="30"/>
      <c r="C41" s="21" t="s">
        <v>76</v>
      </c>
      <c r="D41" s="21"/>
      <c r="E41" s="51"/>
      <c r="F41" s="54">
        <v>0</v>
      </c>
      <c r="G41" s="54">
        <v>0</v>
      </c>
      <c r="H41" s="54">
        <v>0</v>
      </c>
      <c r="I41" s="54">
        <v>0</v>
      </c>
      <c r="J41" s="22">
        <v>568</v>
      </c>
      <c r="K41" s="22">
        <v>750</v>
      </c>
      <c r="L41" s="22"/>
      <c r="M41" s="22">
        <v>553</v>
      </c>
      <c r="N41" s="22"/>
      <c r="O41" s="22"/>
      <c r="P41" s="22"/>
      <c r="Q41" s="22"/>
      <c r="R41" s="60"/>
      <c r="S41" s="60"/>
      <c r="T41" s="60"/>
      <c r="U41" s="60"/>
      <c r="V41" s="60"/>
      <c r="W41" s="60"/>
      <c r="X41" s="60"/>
      <c r="Y41" s="60"/>
      <c r="Z41" s="59"/>
      <c r="AA41" s="59"/>
    </row>
    <row r="42" spans="1:27" ht="15.95" customHeight="1">
      <c r="A42" s="112"/>
      <c r="B42" s="20" t="s">
        <v>63</v>
      </c>
      <c r="C42" s="21"/>
      <c r="D42" s="21"/>
      <c r="E42" s="51" t="s">
        <v>44</v>
      </c>
      <c r="F42" s="22">
        <f>9.8+121</f>
        <v>130.80000000000001</v>
      </c>
      <c r="G42" s="22">
        <v>132</v>
      </c>
      <c r="H42" s="22">
        <v>2</v>
      </c>
      <c r="I42" s="22">
        <v>2</v>
      </c>
      <c r="J42" s="22">
        <v>973</v>
      </c>
      <c r="K42" s="22">
        <v>1085</v>
      </c>
      <c r="L42" s="22"/>
      <c r="M42" s="22">
        <v>2905</v>
      </c>
      <c r="N42" s="22"/>
      <c r="O42" s="22"/>
      <c r="P42" s="22"/>
      <c r="Q42" s="22"/>
      <c r="R42" s="59"/>
      <c r="S42" s="59"/>
      <c r="T42" s="59"/>
      <c r="U42" s="59"/>
      <c r="V42" s="60"/>
      <c r="W42" s="60"/>
      <c r="X42" s="59"/>
      <c r="Y42" s="59"/>
      <c r="Z42" s="59"/>
      <c r="AA42" s="59"/>
    </row>
    <row r="43" spans="1:27" ht="15.95" customHeight="1">
      <c r="A43" s="112"/>
      <c r="B43" s="30"/>
      <c r="C43" s="21" t="s">
        <v>77</v>
      </c>
      <c r="D43" s="21"/>
      <c r="E43" s="51"/>
      <c r="F43" s="22">
        <v>118</v>
      </c>
      <c r="G43" s="22">
        <v>118</v>
      </c>
      <c r="H43" s="22">
        <v>0</v>
      </c>
      <c r="I43" s="22">
        <v>0</v>
      </c>
      <c r="J43" s="54">
        <v>943</v>
      </c>
      <c r="K43" s="54">
        <v>1055</v>
      </c>
      <c r="L43" s="22"/>
      <c r="M43" s="22">
        <v>976</v>
      </c>
      <c r="N43" s="22"/>
      <c r="O43" s="22"/>
      <c r="P43" s="22"/>
      <c r="Q43" s="22"/>
      <c r="R43" s="59"/>
      <c r="S43" s="59"/>
      <c r="T43" s="60"/>
      <c r="U43" s="59"/>
      <c r="V43" s="60"/>
      <c r="W43" s="60"/>
      <c r="X43" s="59"/>
      <c r="Y43" s="59"/>
      <c r="Z43" s="60"/>
      <c r="AA43" s="60"/>
    </row>
    <row r="44" spans="1:27" ht="15.95" customHeight="1">
      <c r="A44" s="112"/>
      <c r="B44" s="21" t="s">
        <v>74</v>
      </c>
      <c r="C44" s="21"/>
      <c r="D44" s="21"/>
      <c r="E44" s="51" t="s">
        <v>164</v>
      </c>
      <c r="F44" s="54">
        <f t="shared" ref="F44:Q44" si="10">F40-F42</f>
        <v>-130.80000000000001</v>
      </c>
      <c r="G44" s="54">
        <f t="shared" si="10"/>
        <v>-132</v>
      </c>
      <c r="H44" s="54">
        <f t="shared" si="10"/>
        <v>-2</v>
      </c>
      <c r="I44" s="54">
        <f t="shared" si="10"/>
        <v>-2</v>
      </c>
      <c r="J44" s="54">
        <f>J40-J42</f>
        <v>-405</v>
      </c>
      <c r="K44" s="54">
        <f t="shared" si="10"/>
        <v>-240</v>
      </c>
      <c r="L44" s="54">
        <f t="shared" si="10"/>
        <v>0</v>
      </c>
      <c r="M44" s="54">
        <f t="shared" si="10"/>
        <v>-460</v>
      </c>
      <c r="N44" s="54"/>
      <c r="O44" s="54"/>
      <c r="P44" s="54">
        <f t="shared" si="10"/>
        <v>0</v>
      </c>
      <c r="Q44" s="54">
        <f t="shared" si="10"/>
        <v>0</v>
      </c>
      <c r="R44" s="60"/>
      <c r="S44" s="60"/>
      <c r="T44" s="59"/>
      <c r="U44" s="59"/>
      <c r="V44" s="60"/>
      <c r="W44" s="60"/>
      <c r="X44" s="59"/>
      <c r="Y44" s="59"/>
      <c r="Z44" s="59"/>
      <c r="AA44" s="59"/>
    </row>
    <row r="45" spans="1:27" ht="15.95" customHeight="1">
      <c r="A45" s="111" t="s">
        <v>86</v>
      </c>
      <c r="B45" s="27" t="s">
        <v>78</v>
      </c>
      <c r="C45" s="27"/>
      <c r="D45" s="27"/>
      <c r="E45" s="51" t="s">
        <v>165</v>
      </c>
      <c r="F45" s="22">
        <f t="shared" ref="F45:Q45" si="11">F39+F44</f>
        <v>63.399999999999977</v>
      </c>
      <c r="G45" s="22">
        <f t="shared" si="11"/>
        <v>145</v>
      </c>
      <c r="H45" s="22">
        <f t="shared" si="11"/>
        <v>-2</v>
      </c>
      <c r="I45" s="22">
        <f t="shared" si="11"/>
        <v>-2</v>
      </c>
      <c r="J45" s="22">
        <f t="shared" si="11"/>
        <v>-29</v>
      </c>
      <c r="K45" s="22">
        <f t="shared" si="11"/>
        <v>177</v>
      </c>
      <c r="L45" s="22">
        <f t="shared" si="11"/>
        <v>0</v>
      </c>
      <c r="M45" s="22">
        <f t="shared" si="11"/>
        <v>34</v>
      </c>
      <c r="N45" s="22"/>
      <c r="O45" s="22"/>
      <c r="P45" s="22">
        <f t="shared" si="11"/>
        <v>0</v>
      </c>
      <c r="Q45" s="22">
        <f t="shared" si="11"/>
        <v>0</v>
      </c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spans="1:27" ht="15.95" customHeight="1">
      <c r="A46" s="112"/>
      <c r="B46" s="21" t="s">
        <v>79</v>
      </c>
      <c r="C46" s="21"/>
      <c r="D46" s="21"/>
      <c r="E46" s="21"/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22"/>
      <c r="M46" s="22">
        <v>0</v>
      </c>
      <c r="N46" s="22"/>
      <c r="O46" s="22"/>
      <c r="P46" s="54"/>
      <c r="Q46" s="54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5.95" customHeight="1">
      <c r="A47" s="112"/>
      <c r="B47" s="21" t="s">
        <v>80</v>
      </c>
      <c r="C47" s="21"/>
      <c r="D47" s="21"/>
      <c r="E47" s="21"/>
      <c r="F47" s="22">
        <v>1400</v>
      </c>
      <c r="G47" s="22">
        <v>1338</v>
      </c>
      <c r="H47" s="22">
        <v>96</v>
      </c>
      <c r="I47" s="22">
        <v>98</v>
      </c>
      <c r="J47" s="22">
        <v>680</v>
      </c>
      <c r="K47" s="22">
        <v>708</v>
      </c>
      <c r="L47" s="22"/>
      <c r="M47" s="22">
        <v>1307</v>
      </c>
      <c r="N47" s="22"/>
      <c r="O47" s="22"/>
      <c r="P47" s="22"/>
      <c r="Q47" s="22"/>
      <c r="R47" s="59"/>
      <c r="S47" s="59"/>
      <c r="T47" s="59"/>
      <c r="U47" s="59"/>
      <c r="V47" s="59"/>
      <c r="W47" s="59"/>
      <c r="X47" s="59"/>
      <c r="Y47" s="59"/>
      <c r="Z47" s="59"/>
      <c r="AA47" s="59"/>
    </row>
    <row r="48" spans="1:27" ht="15.95" customHeight="1">
      <c r="A48" s="112"/>
      <c r="B48" s="21" t="s">
        <v>81</v>
      </c>
      <c r="C48" s="21"/>
      <c r="D48" s="21"/>
      <c r="E48" s="21"/>
      <c r="F48" s="22">
        <v>1400</v>
      </c>
      <c r="G48" s="22">
        <v>1338</v>
      </c>
      <c r="H48" s="22">
        <v>0</v>
      </c>
      <c r="I48" s="22">
        <v>0</v>
      </c>
      <c r="J48" s="22">
        <v>644</v>
      </c>
      <c r="K48" s="22">
        <v>686</v>
      </c>
      <c r="L48" s="22"/>
      <c r="M48" s="22">
        <v>1307</v>
      </c>
      <c r="N48" s="22"/>
      <c r="O48" s="22"/>
      <c r="P48" s="22"/>
      <c r="Q48" s="22"/>
      <c r="R48" s="59"/>
      <c r="S48" s="59"/>
      <c r="T48" s="59"/>
      <c r="U48" s="59"/>
      <c r="V48" s="59"/>
      <c r="W48" s="59"/>
      <c r="X48" s="59"/>
      <c r="Y48" s="59"/>
      <c r="Z48" s="59"/>
      <c r="AA48" s="59"/>
    </row>
    <row r="49" spans="1:17" ht="15.95" customHeight="1">
      <c r="A49" s="4" t="s">
        <v>166</v>
      </c>
      <c r="Q49" s="11"/>
    </row>
    <row r="50" spans="1:17" ht="15.95" customHeight="1">
      <c r="Q50" s="35"/>
    </row>
  </sheetData>
  <mergeCells count="31">
    <mergeCell ref="A32:A39"/>
    <mergeCell ref="A40:A44"/>
    <mergeCell ref="A45:A48"/>
    <mergeCell ref="P6:Q6"/>
    <mergeCell ref="J6:K6"/>
    <mergeCell ref="L6:M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N6:O6"/>
    <mergeCell ref="N25:N26"/>
    <mergeCell ref="O25:O26"/>
    <mergeCell ref="Q25:Q26"/>
    <mergeCell ref="A30:E31"/>
    <mergeCell ref="F30:G30"/>
    <mergeCell ref="H30:I30"/>
    <mergeCell ref="J30:K30"/>
    <mergeCell ref="L30:M30"/>
    <mergeCell ref="P30:Q30"/>
    <mergeCell ref="F6:G6"/>
    <mergeCell ref="H6:I6"/>
    <mergeCell ref="M25:M26"/>
    <mergeCell ref="P25:P26"/>
    <mergeCell ref="A6:E7"/>
  </mergeCells>
  <phoneticPr fontId="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7" orientation="landscape" r:id="rId1"/>
  <headerFooter alignWithMargins="0">
    <oddHeader>&amp;R&amp;"明朝,斜体"&amp;9都道府県－4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topLeftCell="A19" zoomScale="85" zoomScaleNormal="100" zoomScaleSheetLayoutView="85" workbookViewId="0">
      <selection activeCell="L17" sqref="L17"/>
    </sheetView>
  </sheetViews>
  <sheetFormatPr defaultRowHeight="13.5"/>
  <cols>
    <col min="1" max="2" width="3.625" style="4" customWidth="1"/>
    <col min="3" max="3" width="21.375" style="4" customWidth="1"/>
    <col min="4" max="4" width="20" style="4" customWidth="1"/>
    <col min="5" max="14" width="12.625" style="4" customWidth="1"/>
    <col min="15" max="16384" width="9" style="4"/>
  </cols>
  <sheetData>
    <row r="1" spans="1:14" ht="33.950000000000003" customHeight="1">
      <c r="A1" s="86" t="s">
        <v>0</v>
      </c>
      <c r="B1" s="86"/>
      <c r="C1" s="2" t="s">
        <v>259</v>
      </c>
      <c r="D1" s="87"/>
    </row>
    <row r="3" spans="1:14" ht="15" customHeight="1">
      <c r="A3" s="48" t="s">
        <v>167</v>
      </c>
      <c r="B3" s="48"/>
      <c r="C3" s="48"/>
      <c r="D3" s="48"/>
      <c r="E3" s="48"/>
      <c r="F3" s="48"/>
      <c r="I3" s="48"/>
      <c r="J3" s="48"/>
    </row>
    <row r="4" spans="1:14" ht="15" customHeight="1">
      <c r="A4" s="48"/>
      <c r="B4" s="48"/>
      <c r="C4" s="48"/>
      <c r="D4" s="48"/>
      <c r="E4" s="48"/>
      <c r="F4" s="48"/>
      <c r="I4" s="48"/>
      <c r="J4" s="48"/>
    </row>
    <row r="5" spans="1:14" ht="15" customHeight="1">
      <c r="A5" s="88"/>
      <c r="B5" s="88" t="s">
        <v>243</v>
      </c>
      <c r="C5" s="88"/>
      <c r="D5" s="88"/>
      <c r="H5" s="50"/>
      <c r="L5" s="50"/>
      <c r="N5" s="50" t="s">
        <v>168</v>
      </c>
    </row>
    <row r="6" spans="1:14" ht="15" customHeight="1">
      <c r="A6" s="89"/>
      <c r="B6" s="90"/>
      <c r="C6" s="90"/>
      <c r="D6" s="91"/>
      <c r="E6" s="123" t="s">
        <v>257</v>
      </c>
      <c r="F6" s="124"/>
      <c r="G6" s="123" t="s">
        <v>258</v>
      </c>
      <c r="H6" s="124"/>
      <c r="I6" s="126"/>
      <c r="J6" s="127"/>
      <c r="K6" s="125"/>
      <c r="L6" s="125"/>
      <c r="M6" s="125"/>
      <c r="N6" s="125"/>
    </row>
    <row r="7" spans="1:14" ht="15" customHeight="1">
      <c r="A7" s="15"/>
      <c r="B7" s="16"/>
      <c r="C7" s="16"/>
      <c r="D7" s="17"/>
      <c r="E7" s="92" t="s">
        <v>236</v>
      </c>
      <c r="F7" s="92" t="s">
        <v>242</v>
      </c>
      <c r="G7" s="92" t="s">
        <v>236</v>
      </c>
      <c r="H7" s="92" t="s">
        <v>242</v>
      </c>
      <c r="I7" s="92" t="s">
        <v>236</v>
      </c>
      <c r="J7" s="92" t="s">
        <v>242</v>
      </c>
      <c r="K7" s="92" t="s">
        <v>236</v>
      </c>
      <c r="L7" s="92" t="s">
        <v>242</v>
      </c>
      <c r="M7" s="92" t="s">
        <v>236</v>
      </c>
      <c r="N7" s="92" t="s">
        <v>242</v>
      </c>
    </row>
    <row r="8" spans="1:14" ht="18" customHeight="1">
      <c r="A8" s="98" t="s">
        <v>169</v>
      </c>
      <c r="B8" s="27" t="s">
        <v>170</v>
      </c>
      <c r="C8" s="93"/>
      <c r="D8" s="93"/>
      <c r="E8" s="94">
        <v>1</v>
      </c>
      <c r="F8" s="94">
        <v>1</v>
      </c>
      <c r="G8" s="94">
        <v>41</v>
      </c>
      <c r="H8" s="94">
        <v>41</v>
      </c>
      <c r="I8" s="94"/>
      <c r="J8" s="94"/>
      <c r="K8" s="94"/>
      <c r="L8" s="94"/>
      <c r="M8" s="94"/>
      <c r="N8" s="94"/>
    </row>
    <row r="9" spans="1:14" ht="18" customHeight="1">
      <c r="A9" s="98"/>
      <c r="B9" s="98" t="s">
        <v>171</v>
      </c>
      <c r="C9" s="21" t="s">
        <v>172</v>
      </c>
      <c r="D9" s="21"/>
      <c r="E9" s="94">
        <v>5745</v>
      </c>
      <c r="F9" s="94">
        <v>5745</v>
      </c>
      <c r="G9" s="94">
        <v>4000</v>
      </c>
      <c r="H9" s="94">
        <v>4000</v>
      </c>
      <c r="I9" s="94"/>
      <c r="J9" s="94"/>
      <c r="K9" s="94"/>
      <c r="L9" s="94"/>
      <c r="M9" s="94"/>
      <c r="N9" s="94"/>
    </row>
    <row r="10" spans="1:14" ht="18" customHeight="1">
      <c r="A10" s="98"/>
      <c r="B10" s="98"/>
      <c r="C10" s="21" t="s">
        <v>173</v>
      </c>
      <c r="D10" s="21"/>
      <c r="E10" s="94">
        <v>5745</v>
      </c>
      <c r="F10" s="94">
        <v>5745</v>
      </c>
      <c r="G10" s="94">
        <v>2520</v>
      </c>
      <c r="H10" s="94">
        <v>2520</v>
      </c>
      <c r="I10" s="94"/>
      <c r="J10" s="94"/>
      <c r="K10" s="94"/>
      <c r="L10" s="94"/>
      <c r="M10" s="94"/>
      <c r="N10" s="94"/>
    </row>
    <row r="11" spans="1:14" ht="18" customHeight="1">
      <c r="A11" s="98"/>
      <c r="B11" s="98"/>
      <c r="C11" s="21" t="s">
        <v>174</v>
      </c>
      <c r="D11" s="21"/>
      <c r="E11" s="94">
        <v>0</v>
      </c>
      <c r="F11" s="94">
        <v>0</v>
      </c>
      <c r="G11" s="94">
        <v>1080</v>
      </c>
      <c r="H11" s="94">
        <v>1080</v>
      </c>
      <c r="I11" s="94"/>
      <c r="J11" s="94"/>
      <c r="K11" s="94"/>
      <c r="L11" s="94"/>
      <c r="M11" s="94"/>
      <c r="N11" s="94"/>
    </row>
    <row r="12" spans="1:14" ht="18" customHeight="1">
      <c r="A12" s="98"/>
      <c r="B12" s="98"/>
      <c r="C12" s="21" t="s">
        <v>175</v>
      </c>
      <c r="D12" s="21"/>
      <c r="E12" s="94">
        <v>0</v>
      </c>
      <c r="F12" s="94">
        <v>0</v>
      </c>
      <c r="G12" s="94">
        <v>400</v>
      </c>
      <c r="H12" s="94">
        <v>400</v>
      </c>
      <c r="I12" s="94"/>
      <c r="J12" s="94"/>
      <c r="K12" s="94"/>
      <c r="L12" s="94"/>
      <c r="M12" s="94"/>
      <c r="N12" s="94"/>
    </row>
    <row r="13" spans="1:14" ht="18" customHeight="1">
      <c r="A13" s="98"/>
      <c r="B13" s="98"/>
      <c r="C13" s="21" t="s">
        <v>176</v>
      </c>
      <c r="D13" s="21"/>
      <c r="E13" s="94">
        <v>0</v>
      </c>
      <c r="F13" s="94">
        <v>0</v>
      </c>
      <c r="G13" s="94">
        <v>0</v>
      </c>
      <c r="H13" s="94">
        <v>0</v>
      </c>
      <c r="I13" s="94"/>
      <c r="J13" s="94"/>
      <c r="K13" s="94"/>
      <c r="L13" s="94"/>
      <c r="M13" s="94"/>
      <c r="N13" s="94"/>
    </row>
    <row r="14" spans="1:14" ht="18" customHeight="1">
      <c r="A14" s="98"/>
      <c r="B14" s="98"/>
      <c r="C14" s="21" t="s">
        <v>177</v>
      </c>
      <c r="D14" s="21"/>
      <c r="E14" s="94">
        <v>0</v>
      </c>
      <c r="F14" s="94">
        <v>0</v>
      </c>
      <c r="G14" s="94">
        <v>0</v>
      </c>
      <c r="H14" s="94">
        <v>0</v>
      </c>
      <c r="I14" s="94"/>
      <c r="J14" s="94"/>
      <c r="K14" s="94"/>
      <c r="L14" s="94"/>
      <c r="M14" s="94"/>
      <c r="N14" s="94"/>
    </row>
    <row r="15" spans="1:14" ht="18" customHeight="1">
      <c r="A15" s="122" t="s">
        <v>178</v>
      </c>
      <c r="B15" s="98" t="s">
        <v>179</v>
      </c>
      <c r="C15" s="21" t="s">
        <v>180</v>
      </c>
      <c r="D15" s="21"/>
      <c r="E15" s="22">
        <v>860</v>
      </c>
      <c r="F15" s="22">
        <v>784</v>
      </c>
      <c r="G15" s="22">
        <v>4649.1000000000004</v>
      </c>
      <c r="H15" s="22">
        <v>5362</v>
      </c>
      <c r="I15" s="22"/>
      <c r="J15" s="22"/>
      <c r="K15" s="22"/>
      <c r="L15" s="22"/>
      <c r="M15" s="22"/>
      <c r="N15" s="22"/>
    </row>
    <row r="16" spans="1:14" ht="18" customHeight="1">
      <c r="A16" s="98"/>
      <c r="B16" s="98"/>
      <c r="C16" s="21" t="s">
        <v>181</v>
      </c>
      <c r="D16" s="21"/>
      <c r="E16" s="22">
        <v>21468</v>
      </c>
      <c r="F16" s="22">
        <v>21300</v>
      </c>
      <c r="G16" s="22">
        <v>4409.8</v>
      </c>
      <c r="H16" s="22">
        <v>3876</v>
      </c>
      <c r="I16" s="22"/>
      <c r="J16" s="22"/>
      <c r="K16" s="22"/>
      <c r="L16" s="22"/>
      <c r="M16" s="22"/>
      <c r="N16" s="22"/>
    </row>
    <row r="17" spans="1:15" ht="18" customHeight="1">
      <c r="A17" s="98"/>
      <c r="B17" s="98"/>
      <c r="C17" s="21" t="s">
        <v>182</v>
      </c>
      <c r="D17" s="21"/>
      <c r="E17" s="22">
        <v>0</v>
      </c>
      <c r="F17" s="22">
        <v>0</v>
      </c>
      <c r="G17" s="22">
        <v>0</v>
      </c>
      <c r="H17" s="22">
        <v>0</v>
      </c>
      <c r="I17" s="22"/>
      <c r="J17" s="22"/>
      <c r="K17" s="22"/>
      <c r="L17" s="22"/>
      <c r="M17" s="22"/>
      <c r="N17" s="22"/>
    </row>
    <row r="18" spans="1:15" ht="18" customHeight="1">
      <c r="A18" s="98"/>
      <c r="B18" s="98"/>
      <c r="C18" s="21" t="s">
        <v>183</v>
      </c>
      <c r="D18" s="21"/>
      <c r="E18" s="22">
        <v>22328</v>
      </c>
      <c r="F18" s="22">
        <v>22084</v>
      </c>
      <c r="G18" s="22">
        <v>9058.9</v>
      </c>
      <c r="H18" s="22">
        <v>9239</v>
      </c>
      <c r="I18" s="22"/>
      <c r="J18" s="22"/>
      <c r="K18" s="22"/>
      <c r="L18" s="22"/>
      <c r="M18" s="22"/>
      <c r="N18" s="22"/>
    </row>
    <row r="19" spans="1:15" ht="18" customHeight="1">
      <c r="A19" s="98"/>
      <c r="B19" s="98" t="s">
        <v>184</v>
      </c>
      <c r="C19" s="21" t="s">
        <v>185</v>
      </c>
      <c r="D19" s="21"/>
      <c r="E19" s="22">
        <v>1111</v>
      </c>
      <c r="F19" s="22">
        <v>1039</v>
      </c>
      <c r="G19" s="22">
        <v>3889.5</v>
      </c>
      <c r="H19" s="22">
        <v>3688</v>
      </c>
      <c r="I19" s="22"/>
      <c r="J19" s="22"/>
      <c r="K19" s="22"/>
      <c r="L19" s="22"/>
      <c r="M19" s="22"/>
      <c r="N19" s="22"/>
    </row>
    <row r="20" spans="1:15" ht="18" customHeight="1">
      <c r="A20" s="98"/>
      <c r="B20" s="98"/>
      <c r="C20" s="21" t="s">
        <v>186</v>
      </c>
      <c r="D20" s="21"/>
      <c r="E20" s="22">
        <v>7255</v>
      </c>
      <c r="F20" s="22">
        <v>7253</v>
      </c>
      <c r="G20" s="22">
        <v>1308.9000000000001</v>
      </c>
      <c r="H20" s="22">
        <v>1482</v>
      </c>
      <c r="I20" s="22"/>
      <c r="J20" s="22"/>
      <c r="K20" s="22"/>
      <c r="L20" s="22"/>
      <c r="M20" s="22"/>
      <c r="N20" s="22"/>
    </row>
    <row r="21" spans="1:15" ht="18" customHeight="1">
      <c r="A21" s="98"/>
      <c r="B21" s="98"/>
      <c r="C21" s="21" t="s">
        <v>187</v>
      </c>
      <c r="D21" s="21"/>
      <c r="E21" s="22">
        <v>8217</v>
      </c>
      <c r="F21" s="22">
        <v>8047</v>
      </c>
      <c r="G21" s="22">
        <v>0</v>
      </c>
      <c r="H21" s="22">
        <v>0</v>
      </c>
      <c r="I21" s="22"/>
      <c r="J21" s="22"/>
      <c r="K21" s="22"/>
      <c r="L21" s="22"/>
      <c r="M21" s="22"/>
      <c r="N21" s="22"/>
    </row>
    <row r="22" spans="1:15" ht="18" customHeight="1">
      <c r="A22" s="98"/>
      <c r="B22" s="98"/>
      <c r="C22" s="27" t="s">
        <v>188</v>
      </c>
      <c r="D22" s="27"/>
      <c r="E22" s="22">
        <v>16583</v>
      </c>
      <c r="F22" s="22">
        <v>16339</v>
      </c>
      <c r="G22" s="22">
        <v>5198.3999999999996</v>
      </c>
      <c r="H22" s="22">
        <v>5170</v>
      </c>
      <c r="I22" s="22"/>
      <c r="J22" s="22"/>
      <c r="K22" s="22"/>
      <c r="L22" s="22"/>
      <c r="M22" s="22"/>
      <c r="N22" s="22"/>
    </row>
    <row r="23" spans="1:15" ht="18" customHeight="1">
      <c r="A23" s="98"/>
      <c r="B23" s="98" t="s">
        <v>189</v>
      </c>
      <c r="C23" s="21" t="s">
        <v>190</v>
      </c>
      <c r="D23" s="21"/>
      <c r="E23" s="22">
        <v>5745</v>
      </c>
      <c r="F23" s="22">
        <v>5745</v>
      </c>
      <c r="G23" s="22">
        <v>4000</v>
      </c>
      <c r="H23" s="22">
        <v>4000</v>
      </c>
      <c r="I23" s="22"/>
      <c r="J23" s="22"/>
      <c r="K23" s="22"/>
      <c r="L23" s="22"/>
      <c r="M23" s="22"/>
      <c r="N23" s="22"/>
    </row>
    <row r="24" spans="1:15" ht="18" customHeight="1">
      <c r="A24" s="98"/>
      <c r="B24" s="98"/>
      <c r="C24" s="21" t="s">
        <v>191</v>
      </c>
      <c r="D24" s="21"/>
      <c r="E24" s="22">
        <v>0</v>
      </c>
      <c r="F24" s="22">
        <v>0</v>
      </c>
      <c r="G24" s="22">
        <v>-139.6</v>
      </c>
      <c r="H24" s="22">
        <v>68</v>
      </c>
      <c r="I24" s="22"/>
      <c r="J24" s="22"/>
      <c r="K24" s="22"/>
      <c r="L24" s="22"/>
      <c r="M24" s="22"/>
      <c r="N24" s="22"/>
    </row>
    <row r="25" spans="1:15" ht="18" customHeight="1">
      <c r="A25" s="98"/>
      <c r="B25" s="98"/>
      <c r="C25" s="21" t="s">
        <v>192</v>
      </c>
      <c r="D25" s="21"/>
      <c r="E25" s="22">
        <v>0</v>
      </c>
      <c r="F25" s="22">
        <v>0</v>
      </c>
      <c r="G25" s="22">
        <v>0</v>
      </c>
      <c r="H25" s="22">
        <v>0</v>
      </c>
      <c r="I25" s="22"/>
      <c r="J25" s="22"/>
      <c r="K25" s="22"/>
      <c r="L25" s="22"/>
      <c r="M25" s="22"/>
      <c r="N25" s="22"/>
    </row>
    <row r="26" spans="1:15" ht="18" customHeight="1">
      <c r="A26" s="98"/>
      <c r="B26" s="98"/>
      <c r="C26" s="21" t="s">
        <v>193</v>
      </c>
      <c r="D26" s="21"/>
      <c r="E26" s="22">
        <v>5745</v>
      </c>
      <c r="F26" s="22">
        <v>5745</v>
      </c>
      <c r="G26" s="22">
        <v>3860.4</v>
      </c>
      <c r="H26" s="22">
        <v>4068</v>
      </c>
      <c r="I26" s="22"/>
      <c r="J26" s="22"/>
      <c r="K26" s="22"/>
      <c r="L26" s="22"/>
      <c r="M26" s="22"/>
      <c r="N26" s="22"/>
    </row>
    <row r="27" spans="1:15" ht="18" customHeight="1">
      <c r="A27" s="98"/>
      <c r="B27" s="21" t="s">
        <v>194</v>
      </c>
      <c r="C27" s="21"/>
      <c r="D27" s="21"/>
      <c r="E27" s="22">
        <v>22328</v>
      </c>
      <c r="F27" s="22">
        <v>22084</v>
      </c>
      <c r="G27" s="22">
        <v>9058.9</v>
      </c>
      <c r="H27" s="22">
        <v>9239</v>
      </c>
      <c r="I27" s="22"/>
      <c r="J27" s="22"/>
      <c r="K27" s="22"/>
      <c r="L27" s="22"/>
      <c r="M27" s="22"/>
      <c r="N27" s="22"/>
    </row>
    <row r="28" spans="1:15" ht="18" customHeight="1">
      <c r="A28" s="98" t="s">
        <v>195</v>
      </c>
      <c r="B28" s="98" t="s">
        <v>196</v>
      </c>
      <c r="C28" s="21" t="s">
        <v>197</v>
      </c>
      <c r="D28" s="95" t="s">
        <v>40</v>
      </c>
      <c r="E28" s="22">
        <v>799</v>
      </c>
      <c r="F28" s="22">
        <v>1199</v>
      </c>
      <c r="G28" s="22">
        <v>4695.3</v>
      </c>
      <c r="H28" s="22">
        <v>5742</v>
      </c>
      <c r="I28" s="22"/>
      <c r="J28" s="22"/>
      <c r="K28" s="22"/>
      <c r="L28" s="22"/>
      <c r="M28" s="22"/>
      <c r="N28" s="22"/>
    </row>
    <row r="29" spans="1:15" ht="18" customHeight="1">
      <c r="A29" s="98"/>
      <c r="B29" s="98"/>
      <c r="C29" s="21" t="s">
        <v>198</v>
      </c>
      <c r="D29" s="95" t="s">
        <v>41</v>
      </c>
      <c r="E29" s="22">
        <v>774</v>
      </c>
      <c r="F29" s="22">
        <v>835</v>
      </c>
      <c r="G29" s="22">
        <v>5488.3</v>
      </c>
      <c r="H29" s="22">
        <v>5780</v>
      </c>
      <c r="I29" s="22"/>
      <c r="J29" s="22"/>
      <c r="K29" s="22"/>
      <c r="L29" s="22"/>
      <c r="M29" s="22"/>
      <c r="N29" s="22"/>
    </row>
    <row r="30" spans="1:15" ht="18" customHeight="1">
      <c r="A30" s="98"/>
      <c r="B30" s="98"/>
      <c r="C30" s="21" t="s">
        <v>199</v>
      </c>
      <c r="D30" s="95" t="s">
        <v>200</v>
      </c>
      <c r="E30" s="22">
        <v>0</v>
      </c>
      <c r="F30" s="22">
        <v>0</v>
      </c>
      <c r="G30" s="22">
        <v>0</v>
      </c>
      <c r="H30" s="22">
        <v>0</v>
      </c>
      <c r="I30" s="22"/>
      <c r="J30" s="22"/>
      <c r="K30" s="22"/>
      <c r="L30" s="22"/>
      <c r="M30" s="22"/>
      <c r="N30" s="22"/>
    </row>
    <row r="31" spans="1:15" ht="18" customHeight="1">
      <c r="A31" s="98"/>
      <c r="B31" s="98"/>
      <c r="C31" s="27" t="s">
        <v>201</v>
      </c>
      <c r="D31" s="95" t="s">
        <v>202</v>
      </c>
      <c r="E31" s="22">
        <f t="shared" ref="E31:N31" si="0">E28-E29-E30</f>
        <v>25</v>
      </c>
      <c r="F31" s="22">
        <f t="shared" si="0"/>
        <v>364</v>
      </c>
      <c r="G31" s="22">
        <f t="shared" si="0"/>
        <v>-793</v>
      </c>
      <c r="H31" s="22">
        <f t="shared" si="0"/>
        <v>-38</v>
      </c>
      <c r="I31" s="22">
        <f t="shared" si="0"/>
        <v>0</v>
      </c>
      <c r="J31" s="22">
        <f t="shared" si="0"/>
        <v>0</v>
      </c>
      <c r="K31" s="22">
        <f t="shared" si="0"/>
        <v>0</v>
      </c>
      <c r="L31" s="22">
        <f t="shared" si="0"/>
        <v>0</v>
      </c>
      <c r="M31" s="22">
        <f t="shared" si="0"/>
        <v>0</v>
      </c>
      <c r="N31" s="22">
        <f t="shared" si="0"/>
        <v>0</v>
      </c>
      <c r="O31" s="96"/>
    </row>
    <row r="32" spans="1:15" ht="18" customHeight="1">
      <c r="A32" s="98"/>
      <c r="B32" s="98"/>
      <c r="C32" s="21" t="s">
        <v>203</v>
      </c>
      <c r="D32" s="95" t="s">
        <v>204</v>
      </c>
      <c r="E32" s="22">
        <v>178</v>
      </c>
      <c r="F32" s="22">
        <v>138</v>
      </c>
      <c r="G32" s="22">
        <v>234.1</v>
      </c>
      <c r="H32" s="22">
        <v>512</v>
      </c>
      <c r="I32" s="22"/>
      <c r="J32" s="22"/>
      <c r="K32" s="22"/>
      <c r="L32" s="22"/>
      <c r="M32" s="22"/>
      <c r="N32" s="22"/>
    </row>
    <row r="33" spans="1:14" ht="18" customHeight="1">
      <c r="A33" s="98"/>
      <c r="B33" s="98"/>
      <c r="C33" s="21" t="s">
        <v>205</v>
      </c>
      <c r="D33" s="95" t="s">
        <v>206</v>
      </c>
      <c r="E33" s="22">
        <v>203</v>
      </c>
      <c r="F33" s="22">
        <v>502</v>
      </c>
      <c r="G33" s="22">
        <v>195.2</v>
      </c>
      <c r="H33" s="22">
        <v>619</v>
      </c>
      <c r="I33" s="22"/>
      <c r="J33" s="22"/>
      <c r="K33" s="22"/>
      <c r="L33" s="22"/>
      <c r="M33" s="22"/>
      <c r="N33" s="22"/>
    </row>
    <row r="34" spans="1:14" ht="18" customHeight="1">
      <c r="A34" s="98"/>
      <c r="B34" s="98"/>
      <c r="C34" s="27" t="s">
        <v>207</v>
      </c>
      <c r="D34" s="95" t="s">
        <v>208</v>
      </c>
      <c r="E34" s="22">
        <f t="shared" ref="E34:N34" si="1">E31+E32-E33</f>
        <v>0</v>
      </c>
      <c r="F34" s="22">
        <f t="shared" si="1"/>
        <v>0</v>
      </c>
      <c r="G34" s="22">
        <f t="shared" si="1"/>
        <v>-754.09999999999991</v>
      </c>
      <c r="H34" s="22">
        <f t="shared" si="1"/>
        <v>-145</v>
      </c>
      <c r="I34" s="22">
        <f t="shared" si="1"/>
        <v>0</v>
      </c>
      <c r="J34" s="22">
        <f t="shared" si="1"/>
        <v>0</v>
      </c>
      <c r="K34" s="22">
        <f t="shared" si="1"/>
        <v>0</v>
      </c>
      <c r="L34" s="22">
        <f t="shared" si="1"/>
        <v>0</v>
      </c>
      <c r="M34" s="22">
        <f t="shared" si="1"/>
        <v>0</v>
      </c>
      <c r="N34" s="22">
        <f t="shared" si="1"/>
        <v>0</v>
      </c>
    </row>
    <row r="35" spans="1:14" ht="18" customHeight="1">
      <c r="A35" s="98"/>
      <c r="B35" s="98" t="s">
        <v>209</v>
      </c>
      <c r="C35" s="21" t="s">
        <v>210</v>
      </c>
      <c r="D35" s="95" t="s">
        <v>211</v>
      </c>
      <c r="E35" s="22">
        <v>0</v>
      </c>
      <c r="F35" s="22">
        <v>0</v>
      </c>
      <c r="G35" s="22">
        <v>2811.8</v>
      </c>
      <c r="H35" s="22">
        <v>4385</v>
      </c>
      <c r="I35" s="22"/>
      <c r="J35" s="22"/>
      <c r="K35" s="22"/>
      <c r="L35" s="22"/>
      <c r="M35" s="22"/>
      <c r="N35" s="22"/>
    </row>
    <row r="36" spans="1:14" ht="18" customHeight="1">
      <c r="A36" s="98"/>
      <c r="B36" s="98"/>
      <c r="C36" s="21" t="s">
        <v>212</v>
      </c>
      <c r="D36" s="95" t="s">
        <v>213</v>
      </c>
      <c r="E36" s="22">
        <v>0</v>
      </c>
      <c r="F36" s="22">
        <v>0</v>
      </c>
      <c r="G36" s="22">
        <v>2259.6</v>
      </c>
      <c r="H36" s="22">
        <v>4198</v>
      </c>
      <c r="I36" s="22"/>
      <c r="J36" s="22"/>
      <c r="K36" s="22"/>
      <c r="L36" s="22"/>
      <c r="M36" s="22"/>
      <c r="N36" s="22"/>
    </row>
    <row r="37" spans="1:14" ht="18" customHeight="1">
      <c r="A37" s="98"/>
      <c r="B37" s="98"/>
      <c r="C37" s="21" t="s">
        <v>214</v>
      </c>
      <c r="D37" s="95" t="s">
        <v>215</v>
      </c>
      <c r="E37" s="22">
        <f t="shared" ref="E37:N37" si="2">E34+E35-E36</f>
        <v>0</v>
      </c>
      <c r="F37" s="22">
        <f t="shared" si="2"/>
        <v>0</v>
      </c>
      <c r="G37" s="22">
        <f t="shared" si="2"/>
        <v>-201.89999999999964</v>
      </c>
      <c r="H37" s="22">
        <f t="shared" si="2"/>
        <v>42</v>
      </c>
      <c r="I37" s="22">
        <f t="shared" si="2"/>
        <v>0</v>
      </c>
      <c r="J37" s="22">
        <f t="shared" si="2"/>
        <v>0</v>
      </c>
      <c r="K37" s="22">
        <f t="shared" si="2"/>
        <v>0</v>
      </c>
      <c r="L37" s="22">
        <f t="shared" si="2"/>
        <v>0</v>
      </c>
      <c r="M37" s="22">
        <f t="shared" si="2"/>
        <v>0</v>
      </c>
      <c r="N37" s="22">
        <f t="shared" si="2"/>
        <v>0</v>
      </c>
    </row>
    <row r="38" spans="1:14" ht="18" customHeight="1">
      <c r="A38" s="98"/>
      <c r="B38" s="98"/>
      <c r="C38" s="21" t="s">
        <v>216</v>
      </c>
      <c r="D38" s="95" t="s">
        <v>217</v>
      </c>
      <c r="E38" s="22">
        <v>0</v>
      </c>
      <c r="F38" s="22">
        <v>0</v>
      </c>
      <c r="G38" s="22">
        <v>0</v>
      </c>
      <c r="H38" s="22">
        <v>0</v>
      </c>
      <c r="I38" s="22"/>
      <c r="J38" s="22"/>
      <c r="K38" s="22"/>
      <c r="L38" s="22"/>
      <c r="M38" s="22"/>
      <c r="N38" s="22"/>
    </row>
    <row r="39" spans="1:14" ht="18" customHeight="1">
      <c r="A39" s="98"/>
      <c r="B39" s="98"/>
      <c r="C39" s="21" t="s">
        <v>218</v>
      </c>
      <c r="D39" s="95" t="s">
        <v>219</v>
      </c>
      <c r="E39" s="22">
        <v>0</v>
      </c>
      <c r="F39" s="22">
        <v>0</v>
      </c>
      <c r="G39" s="22">
        <v>0</v>
      </c>
      <c r="H39" s="22">
        <v>0</v>
      </c>
      <c r="I39" s="22"/>
      <c r="J39" s="22"/>
      <c r="K39" s="22"/>
      <c r="L39" s="22"/>
      <c r="M39" s="22"/>
      <c r="N39" s="22"/>
    </row>
    <row r="40" spans="1:14" ht="18" customHeight="1">
      <c r="A40" s="98"/>
      <c r="B40" s="98"/>
      <c r="C40" s="21" t="s">
        <v>220</v>
      </c>
      <c r="D40" s="95" t="s">
        <v>221</v>
      </c>
      <c r="E40" s="22">
        <v>0</v>
      </c>
      <c r="F40" s="22">
        <v>0</v>
      </c>
      <c r="G40" s="22">
        <v>6</v>
      </c>
      <c r="H40" s="22">
        <v>41</v>
      </c>
      <c r="I40" s="22"/>
      <c r="J40" s="22"/>
      <c r="K40" s="22"/>
      <c r="L40" s="22"/>
      <c r="M40" s="22"/>
      <c r="N40" s="22"/>
    </row>
    <row r="41" spans="1:14" ht="18" customHeight="1">
      <c r="A41" s="98"/>
      <c r="B41" s="98"/>
      <c r="C41" s="27" t="s">
        <v>222</v>
      </c>
      <c r="D41" s="95" t="s">
        <v>223</v>
      </c>
      <c r="E41" s="22">
        <f t="shared" ref="E41:N41" si="3">E34+E35-E36-E40</f>
        <v>0</v>
      </c>
      <c r="F41" s="22">
        <f t="shared" si="3"/>
        <v>0</v>
      </c>
      <c r="G41" s="22">
        <f t="shared" si="3"/>
        <v>-207.89999999999964</v>
      </c>
      <c r="H41" s="22">
        <f t="shared" si="3"/>
        <v>1</v>
      </c>
      <c r="I41" s="22">
        <f t="shared" si="3"/>
        <v>0</v>
      </c>
      <c r="J41" s="22">
        <f t="shared" si="3"/>
        <v>0</v>
      </c>
      <c r="K41" s="22">
        <f t="shared" si="3"/>
        <v>0</v>
      </c>
      <c r="L41" s="22">
        <f t="shared" si="3"/>
        <v>0</v>
      </c>
      <c r="M41" s="22">
        <f t="shared" si="3"/>
        <v>0</v>
      </c>
      <c r="N41" s="22">
        <f t="shared" si="3"/>
        <v>0</v>
      </c>
    </row>
    <row r="42" spans="1:14" ht="18" customHeight="1">
      <c r="A42" s="98"/>
      <c r="B42" s="98"/>
      <c r="C42" s="121" t="s">
        <v>224</v>
      </c>
      <c r="D42" s="121"/>
      <c r="E42" s="22">
        <f t="shared" ref="E42:N42" si="4">E37+E38-E39-E40</f>
        <v>0</v>
      </c>
      <c r="F42" s="22">
        <f t="shared" si="4"/>
        <v>0</v>
      </c>
      <c r="G42" s="22">
        <f t="shared" si="4"/>
        <v>-207.89999999999964</v>
      </c>
      <c r="H42" s="22">
        <f t="shared" si="4"/>
        <v>1</v>
      </c>
      <c r="I42" s="22">
        <f t="shared" si="4"/>
        <v>0</v>
      </c>
      <c r="J42" s="22">
        <f t="shared" si="4"/>
        <v>0</v>
      </c>
      <c r="K42" s="22">
        <f t="shared" si="4"/>
        <v>0</v>
      </c>
      <c r="L42" s="22">
        <f t="shared" si="4"/>
        <v>0</v>
      </c>
      <c r="M42" s="22">
        <f t="shared" si="4"/>
        <v>0</v>
      </c>
      <c r="N42" s="22">
        <f t="shared" si="4"/>
        <v>0</v>
      </c>
    </row>
    <row r="43" spans="1:14" ht="18" customHeight="1">
      <c r="A43" s="98"/>
      <c r="B43" s="98"/>
      <c r="C43" s="21" t="s">
        <v>225</v>
      </c>
      <c r="D43" s="95" t="s">
        <v>226</v>
      </c>
      <c r="E43" s="22">
        <v>0</v>
      </c>
      <c r="F43" s="22">
        <v>0</v>
      </c>
      <c r="G43" s="22">
        <v>0</v>
      </c>
      <c r="H43" s="22">
        <v>0</v>
      </c>
      <c r="I43" s="22"/>
      <c r="J43" s="22"/>
      <c r="K43" s="22"/>
      <c r="L43" s="22"/>
      <c r="M43" s="22"/>
      <c r="N43" s="22"/>
    </row>
    <row r="44" spans="1:14" ht="18" customHeight="1">
      <c r="A44" s="98"/>
      <c r="B44" s="98"/>
      <c r="C44" s="27" t="s">
        <v>227</v>
      </c>
      <c r="D44" s="51" t="s">
        <v>228</v>
      </c>
      <c r="E44" s="22">
        <f t="shared" ref="E44:N44" si="5">E41+E43</f>
        <v>0</v>
      </c>
      <c r="F44" s="22">
        <f t="shared" si="5"/>
        <v>0</v>
      </c>
      <c r="G44" s="22">
        <f t="shared" si="5"/>
        <v>-207.89999999999964</v>
      </c>
      <c r="H44" s="22">
        <f t="shared" si="5"/>
        <v>1</v>
      </c>
      <c r="I44" s="22">
        <f t="shared" si="5"/>
        <v>0</v>
      </c>
      <c r="J44" s="22">
        <f t="shared" si="5"/>
        <v>0</v>
      </c>
      <c r="K44" s="22">
        <f t="shared" si="5"/>
        <v>0</v>
      </c>
      <c r="L44" s="22">
        <f t="shared" si="5"/>
        <v>0</v>
      </c>
      <c r="M44" s="22">
        <f t="shared" si="5"/>
        <v>0</v>
      </c>
      <c r="N44" s="22">
        <f t="shared" si="5"/>
        <v>0</v>
      </c>
    </row>
    <row r="45" spans="1:14" ht="14.1" customHeight="1">
      <c r="A45" s="4" t="s">
        <v>229</v>
      </c>
    </row>
    <row r="46" spans="1:14" ht="14.1" customHeight="1">
      <c r="A46" s="4" t="s">
        <v>230</v>
      </c>
    </row>
    <row r="47" spans="1:14">
      <c r="A47" s="97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kishimoto</cp:lastModifiedBy>
  <dcterms:modified xsi:type="dcterms:W3CDTF">2022-09-20T10:20:41Z</dcterms:modified>
</cp:coreProperties>
</file>