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D5D362A4-E96F-4531-97A2-39F69C0C0691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'2.公営企業会計予算(R3-4年度)'!$A$1:$U$49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'4.公営企業会計決算（R元-2年度）'!$A$1:$U$49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8" l="1"/>
  <c r="J34" i="8" s="1"/>
  <c r="I31" i="8"/>
  <c r="I34" i="8" s="1"/>
  <c r="I41" i="8" l="1"/>
  <c r="I44" i="8" s="1"/>
  <c r="I37" i="8"/>
  <c r="I42" i="8" s="1"/>
  <c r="J41" i="8"/>
  <c r="J44" i="8" s="1"/>
  <c r="J37" i="8"/>
  <c r="J42" i="8" s="1"/>
  <c r="F31" i="8" l="1"/>
  <c r="F34" i="8" s="1"/>
  <c r="E31" i="8"/>
  <c r="E34" i="8" s="1"/>
  <c r="H31" i="8"/>
  <c r="H34" i="8" s="1"/>
  <c r="G31" i="8"/>
  <c r="G34" i="8" s="1"/>
  <c r="F48" i="7"/>
  <c r="F47" i="7"/>
  <c r="F43" i="7"/>
  <c r="F42" i="7"/>
  <c r="F41" i="7"/>
  <c r="F40" i="7"/>
  <c r="F44" i="7" s="1"/>
  <c r="F38" i="7"/>
  <c r="F37" i="7"/>
  <c r="F36" i="7"/>
  <c r="F34" i="7"/>
  <c r="F33" i="7"/>
  <c r="F32" i="7"/>
  <c r="F39" i="7" s="1"/>
  <c r="U24" i="7"/>
  <c r="U27" i="7" s="1"/>
  <c r="T24" i="7"/>
  <c r="T27" i="7" s="1"/>
  <c r="U16" i="7"/>
  <c r="T16" i="7"/>
  <c r="U15" i="7"/>
  <c r="T15" i="7"/>
  <c r="U14" i="7"/>
  <c r="T14" i="7"/>
  <c r="F43" i="4"/>
  <c r="F42" i="4"/>
  <c r="F41" i="4"/>
  <c r="F40" i="4"/>
  <c r="F44" i="4" s="1"/>
  <c r="F38" i="4"/>
  <c r="F37" i="4"/>
  <c r="F36" i="4"/>
  <c r="F39" i="4" s="1"/>
  <c r="F34" i="4"/>
  <c r="U24" i="4"/>
  <c r="U27" i="4" s="1"/>
  <c r="T24" i="4"/>
  <c r="T27" i="4" s="1"/>
  <c r="U16" i="4"/>
  <c r="T16" i="4"/>
  <c r="U15" i="4"/>
  <c r="T15" i="4"/>
  <c r="U14" i="4"/>
  <c r="T14" i="4"/>
  <c r="F45" i="7" l="1"/>
  <c r="E37" i="8"/>
  <c r="E42" i="8" s="1"/>
  <c r="E41" i="8"/>
  <c r="E44" i="8" s="1"/>
  <c r="F41" i="8"/>
  <c r="F44" i="8" s="1"/>
  <c r="F37" i="8"/>
  <c r="F42" i="8" s="1"/>
  <c r="G37" i="8"/>
  <c r="G42" i="8" s="1"/>
  <c r="G41" i="8"/>
  <c r="G44" i="8" s="1"/>
  <c r="H41" i="8"/>
  <c r="H44" i="8" s="1"/>
  <c r="H37" i="8"/>
  <c r="H42" i="8" s="1"/>
  <c r="L31" i="8" l="1"/>
  <c r="L34" i="8" s="1"/>
  <c r="K31" i="8"/>
  <c r="K34" i="8" s="1"/>
  <c r="S24" i="7"/>
  <c r="S27" i="7" s="1"/>
  <c r="R24" i="7"/>
  <c r="R27" i="7" s="1"/>
  <c r="Q24" i="7"/>
  <c r="Q27" i="7" s="1"/>
  <c r="P24" i="7"/>
  <c r="P27" i="7" s="1"/>
  <c r="S16" i="7"/>
  <c r="R16" i="7"/>
  <c r="Q16" i="7"/>
  <c r="P16" i="7"/>
  <c r="S15" i="7"/>
  <c r="R15" i="7"/>
  <c r="Q15" i="7"/>
  <c r="P15" i="7"/>
  <c r="S14" i="7"/>
  <c r="R14" i="7"/>
  <c r="Q14" i="7"/>
  <c r="P14" i="7"/>
  <c r="O24" i="7"/>
  <c r="O27" i="7" s="1"/>
  <c r="N24" i="7"/>
  <c r="N27" i="7" s="1"/>
  <c r="M24" i="7"/>
  <c r="M27" i="7" s="1"/>
  <c r="L24" i="7"/>
  <c r="L27" i="7" s="1"/>
  <c r="O16" i="7"/>
  <c r="N16" i="7"/>
  <c r="M16" i="7"/>
  <c r="L16" i="7"/>
  <c r="O15" i="7"/>
  <c r="N15" i="7"/>
  <c r="M15" i="7"/>
  <c r="L15" i="7"/>
  <c r="O14" i="7"/>
  <c r="N14" i="7"/>
  <c r="M14" i="7"/>
  <c r="L14" i="7"/>
  <c r="K24" i="7"/>
  <c r="K27" i="7" s="1"/>
  <c r="J24" i="7"/>
  <c r="J27" i="7" s="1"/>
  <c r="I24" i="7"/>
  <c r="I27" i="7" s="1"/>
  <c r="H24" i="7"/>
  <c r="H27" i="7" s="1"/>
  <c r="K16" i="7"/>
  <c r="J16" i="7"/>
  <c r="I16" i="7"/>
  <c r="H16" i="7"/>
  <c r="K15" i="7"/>
  <c r="J15" i="7"/>
  <c r="I15" i="7"/>
  <c r="H15" i="7"/>
  <c r="K14" i="7"/>
  <c r="J14" i="7"/>
  <c r="I14" i="7"/>
  <c r="H14" i="7"/>
  <c r="S24" i="4"/>
  <c r="R24" i="4"/>
  <c r="R27" i="4" s="1"/>
  <c r="S16" i="4"/>
  <c r="R16" i="4"/>
  <c r="S15" i="4"/>
  <c r="R15" i="4"/>
  <c r="S14" i="4"/>
  <c r="R14" i="4"/>
  <c r="Q24" i="4"/>
  <c r="Q27" i="4" s="1"/>
  <c r="P24" i="4"/>
  <c r="P27" i="4" s="1"/>
  <c r="Q16" i="4"/>
  <c r="P16" i="4"/>
  <c r="Q15" i="4"/>
  <c r="P15" i="4"/>
  <c r="Q14" i="4"/>
  <c r="P14" i="4"/>
  <c r="O24" i="4"/>
  <c r="O27" i="4" s="1"/>
  <c r="N24" i="4"/>
  <c r="N27" i="4" s="1"/>
  <c r="O16" i="4"/>
  <c r="N16" i="4"/>
  <c r="O15" i="4"/>
  <c r="N15" i="4"/>
  <c r="O14" i="4"/>
  <c r="N14" i="4"/>
  <c r="M24" i="4"/>
  <c r="M27" i="4" s="1"/>
  <c r="L24" i="4"/>
  <c r="L27" i="4" s="1"/>
  <c r="M16" i="4"/>
  <c r="L16" i="4"/>
  <c r="M15" i="4"/>
  <c r="L15" i="4"/>
  <c r="M14" i="4"/>
  <c r="L14" i="4"/>
  <c r="K24" i="4"/>
  <c r="K27" i="4" s="1"/>
  <c r="J24" i="4"/>
  <c r="J27" i="4" s="1"/>
  <c r="K16" i="4"/>
  <c r="J16" i="4"/>
  <c r="K15" i="4"/>
  <c r="J15" i="4"/>
  <c r="K14" i="4"/>
  <c r="J14" i="4"/>
  <c r="I24" i="4"/>
  <c r="I27" i="4" s="1"/>
  <c r="H24" i="4"/>
  <c r="H27" i="4" s="1"/>
  <c r="I16" i="4"/>
  <c r="H16" i="4"/>
  <c r="I15" i="4"/>
  <c r="H15" i="4"/>
  <c r="I14" i="4"/>
  <c r="H14" i="4"/>
  <c r="K41" i="8" l="1"/>
  <c r="K44" i="8" s="1"/>
  <c r="K37" i="8"/>
  <c r="K42" i="8" s="1"/>
  <c r="L41" i="8"/>
  <c r="L44" i="8" s="1"/>
  <c r="L37" i="8"/>
  <c r="L42" i="8" s="1"/>
  <c r="N31" i="8" l="1"/>
  <c r="N34" i="8" s="1"/>
  <c r="M31" i="8"/>
  <c r="M34" i="8" s="1"/>
  <c r="G24" i="7"/>
  <c r="G27" i="7" s="1"/>
  <c r="F24" i="7"/>
  <c r="F27" i="7" s="1"/>
  <c r="G16" i="7"/>
  <c r="F16" i="7"/>
  <c r="G15" i="7"/>
  <c r="F15" i="7"/>
  <c r="G14" i="7"/>
  <c r="F14" i="7"/>
  <c r="G24" i="4"/>
  <c r="G27" i="4" s="1"/>
  <c r="F24" i="4"/>
  <c r="F27" i="4" s="1"/>
  <c r="G16" i="4"/>
  <c r="F16" i="4"/>
  <c r="G15" i="4"/>
  <c r="F15" i="4"/>
  <c r="G14" i="4"/>
  <c r="F14" i="4"/>
  <c r="M41" i="8" l="1"/>
  <c r="M44" i="8" s="1"/>
  <c r="M37" i="8"/>
  <c r="M42" i="8" s="1"/>
  <c r="N41" i="8"/>
  <c r="N44" i="8" s="1"/>
  <c r="N37" i="8"/>
  <c r="N42" i="8" s="1"/>
  <c r="O44" i="7" l="1"/>
  <c r="N44" i="7"/>
  <c r="O39" i="7"/>
  <c r="O45" i="7" s="1"/>
  <c r="N39" i="7"/>
  <c r="N45" i="7" s="1"/>
  <c r="Q44" i="7"/>
  <c r="P44" i="7"/>
  <c r="Q39" i="7"/>
  <c r="Q45" i="7" s="1"/>
  <c r="P39" i="7"/>
  <c r="S44" i="7"/>
  <c r="R44" i="7"/>
  <c r="S39" i="7"/>
  <c r="S45" i="7" s="1"/>
  <c r="R39" i="7"/>
  <c r="R45" i="7" s="1"/>
  <c r="S44" i="4"/>
  <c r="R44" i="4"/>
  <c r="S39" i="4"/>
  <c r="S45" i="4" s="1"/>
  <c r="R39" i="4"/>
  <c r="R45" i="4" s="1"/>
  <c r="Q44" i="4"/>
  <c r="P44" i="4"/>
  <c r="Q39" i="4"/>
  <c r="Q45" i="4" s="1"/>
  <c r="P39" i="4"/>
  <c r="O44" i="4"/>
  <c r="N44" i="4"/>
  <c r="O39" i="4"/>
  <c r="N39" i="4"/>
  <c r="N45" i="4" s="1"/>
  <c r="P45" i="7" l="1"/>
  <c r="O45" i="4"/>
  <c r="P45" i="4"/>
  <c r="F45" i="5" l="1"/>
  <c r="H27" i="2" l="1"/>
  <c r="H28" i="2"/>
  <c r="I9" i="2" l="1"/>
  <c r="F45" i="2"/>
  <c r="G28" i="2" s="1"/>
  <c r="F27" i="2"/>
  <c r="G27" i="2" s="1"/>
  <c r="F22" i="6"/>
  <c r="E22" i="6"/>
  <c r="E19" i="6"/>
  <c r="E23" i="6" s="1"/>
  <c r="H45" i="5"/>
  <c r="G44" i="5"/>
  <c r="H27" i="5"/>
  <c r="F27" i="5"/>
  <c r="G19" i="5" s="1"/>
  <c r="H45" i="2"/>
  <c r="U44" i="7"/>
  <c r="U45" i="7"/>
  <c r="T44" i="7"/>
  <c r="M44" i="7"/>
  <c r="L44" i="7"/>
  <c r="K44" i="7"/>
  <c r="J44" i="7"/>
  <c r="I44" i="7"/>
  <c r="H44" i="7"/>
  <c r="U39" i="7"/>
  <c r="T39" i="7"/>
  <c r="M39" i="7"/>
  <c r="L39" i="7"/>
  <c r="K39" i="7"/>
  <c r="K45" i="7" s="1"/>
  <c r="J39" i="7"/>
  <c r="I39" i="7"/>
  <c r="H39" i="7"/>
  <c r="I20" i="6"/>
  <c r="H20" i="6"/>
  <c r="G20" i="6"/>
  <c r="F20" i="6"/>
  <c r="E20" i="6"/>
  <c r="I19" i="6"/>
  <c r="I21" i="6" s="1"/>
  <c r="H19" i="6"/>
  <c r="H21" i="6"/>
  <c r="G19" i="6"/>
  <c r="F19" i="6"/>
  <c r="F21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U39" i="4"/>
  <c r="U44" i="4"/>
  <c r="T39" i="4"/>
  <c r="T44" i="4"/>
  <c r="M39" i="4"/>
  <c r="M44" i="4"/>
  <c r="M45" i="4" s="1"/>
  <c r="L39" i="4"/>
  <c r="L44" i="4"/>
  <c r="K39" i="4"/>
  <c r="K45" i="4" s="1"/>
  <c r="K44" i="4"/>
  <c r="J39" i="4"/>
  <c r="J44" i="4"/>
  <c r="I39" i="4"/>
  <c r="I44" i="4"/>
  <c r="H39" i="4"/>
  <c r="H44" i="4"/>
  <c r="G14" i="2"/>
  <c r="G16" i="2"/>
  <c r="E21" i="6"/>
  <c r="G29" i="5"/>
  <c r="G35" i="5"/>
  <c r="G41" i="5"/>
  <c r="G9" i="2"/>
  <c r="G31" i="5"/>
  <c r="G33" i="5"/>
  <c r="G37" i="5"/>
  <c r="G39" i="5"/>
  <c r="G43" i="5"/>
  <c r="G21" i="2"/>
  <c r="G29" i="2"/>
  <c r="G45" i="5"/>
  <c r="G28" i="5"/>
  <c r="G30" i="5"/>
  <c r="G32" i="5"/>
  <c r="G34" i="5"/>
  <c r="G36" i="5"/>
  <c r="G38" i="5"/>
  <c r="G40" i="5"/>
  <c r="G42" i="5"/>
  <c r="U45" i="4" l="1"/>
  <c r="I23" i="6"/>
  <c r="M45" i="7"/>
  <c r="L45" i="4"/>
  <c r="J45" i="7"/>
  <c r="H45" i="4"/>
  <c r="T45" i="4"/>
  <c r="J45" i="4"/>
  <c r="I45" i="4"/>
  <c r="I45" i="5"/>
  <c r="G45" i="2"/>
  <c r="G41" i="2"/>
  <c r="G18" i="2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T45" i="7"/>
  <c r="H22" i="6"/>
  <c r="H23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G22" i="6" l="1"/>
  <c r="G23" i="6"/>
  <c r="I22" i="6"/>
</calcChain>
</file>

<file path=xl/sharedStrings.xml><?xml version="1.0" encoding="utf-8"?>
<sst xmlns="http://schemas.openxmlformats.org/spreadsheetml/2006/main" count="489" uniqueCount="269">
  <si>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</si>
  <si>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</si>
  <si>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</si>
  <si>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</si>
  <si>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</si>
  <si>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</si>
  <si>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</si>
  <si>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</si>
  <si>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</si>
  <si>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</si>
  <si>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</si>
  <si>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</si>
  <si>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</si>
  <si>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</si>
  <si>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</si>
  <si>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</si>
  <si>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</si>
  <si>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</si>
  <si>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</si>
  <si>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</si>
  <si>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</si>
  <si>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</si>
  <si>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</si>
  <si>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</si>
  <si>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</si>
  <si>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</si>
  <si>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</si>
  <si>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</si>
  <si>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</si>
  <si>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</si>
  <si>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</si>
  <si>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</si>
  <si>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</si>
  <si>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</si>
  <si>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</si>
  <si>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</si>
  <si>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</si>
  <si>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</si>
  <si>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</si>
  <si>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</si>
  <si>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</si>
  <si>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</si>
  <si>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</si>
  <si>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</si>
  <si>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</si>
  <si>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</si>
  <si>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</si>
  <si>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</si>
  <si>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</si>
  <si>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</si>
  <si>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</si>
  <si>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</si>
  <si>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</si>
  <si>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</si>
  <si>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</si>
  <si>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</si>
  <si>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</si>
  <si>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</si>
  <si>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</si>
  <si>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</si>
  <si>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</si>
  <si>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</si>
  <si>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</si>
  <si>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</si>
  <si>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</si>
  <si>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</si>
  <si>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</si>
  <si>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</si>
  <si>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</si>
  <si>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</si>
  <si>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</si>
  <si>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</si>
  <si>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</si>
  <si>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</si>
  <si>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</si>
  <si>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</si>
  <si>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</si>
  <si>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</si>
  <si>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</si>
  <si>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</si>
  <si>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</si>
  <si>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</si>
  <si>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</si>
  <si>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</si>
  <si>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</si>
  <si>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</si>
  <si>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</si>
  <si>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</si>
  <si>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</si>
  <si>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</si>
  <si>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</si>
  <si>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</si>
  <si>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</si>
  <si>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</si>
  <si>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</si>
  <si>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</si>
  <si>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</si>
  <si>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</si>
  <si>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</si>
  <si>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</si>
  <si>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</si>
  <si>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</si>
  <si>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</si>
  <si>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</si>
  <si>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</si>
  <si>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</si>
  <si>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</si>
  <si>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</si>
  <si>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</si>
  <si>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</si>
  <si>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</si>
  <si>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</si>
  <si>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</si>
  <si>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</si>
  <si>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</si>
  <si>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</si>
  <si>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</si>
  <si>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</si>
  <si>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</si>
  <si>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</si>
  <si>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</si>
  <si>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</si>
  <si>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</si>
  <si>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</si>
  <si>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</si>
  <si>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</si>
  <si>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</si>
  <si>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</si>
  <si>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</si>
  <si>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</si>
  <si>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</si>
  <si>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</si>
  <si>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</si>
  <si>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</si>
  <si>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</si>
  <si>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</si>
  <si>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</si>
  <si>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</si>
  <si>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</si>
  <si>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</si>
  <si>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</si>
  <si>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</si>
  <si>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</si>
  <si>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</si>
  <si>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</si>
  <si>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</si>
  <si>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</si>
  <si>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</si>
  <si>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</si>
  <si>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</si>
  <si>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</si>
  <si>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</si>
  <si>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</si>
  <si>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</si>
  <si>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</si>
  <si>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</si>
  <si>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</si>
  <si>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</si>
  <si>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</si>
  <si>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</si>
  <si>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</si>
  <si>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</si>
  <si>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</si>
  <si>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</si>
  <si>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</si>
  <si>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</si>
  <si>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</si>
  <si>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</si>
  <si>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</si>
  <si>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</si>
  <si>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</si>
  <si>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</si>
  <si>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</si>
  <si>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</si>
  <si>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</si>
  <si>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</si>
  <si>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</si>
  <si>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</si>
  <si>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</si>
  <si>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</si>
  <si>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</si>
  <si>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</si>
  <si>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</si>
  <si>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</si>
  <si>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</si>
  <si>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</si>
  <si>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</si>
  <si>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</si>
  <si>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</si>
  <si>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</si>
  <si>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</si>
  <si>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</si>
  <si>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</si>
  <si>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</si>
  <si>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</si>
  <si>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</si>
  <si>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</si>
  <si>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</si>
  <si>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</si>
  <si>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</si>
  <si>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</si>
  <si>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</si>
  <si>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</si>
  <si>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</si>
  <si>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</si>
  <si>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</si>
  <si>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</si>
  <si>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</si>
  <si>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</si>
  <si>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</si>
  <si>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</si>
  <si>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</si>
  <si>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</si>
  <si>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</si>
  <si>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</si>
  <si>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</si>
  <si>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</si>
  <si>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</si>
  <si>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</si>
  <si>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</si>
  <si>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</si>
  <si>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</si>
  <si>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</si>
  <si>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</si>
  <si>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</si>
  <si>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</si>
  <si>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</si>
  <si>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</si>
  <si>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</si>
  <si>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</si>
  <si>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</si>
  <si>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</si>
  <si>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</si>
  <si>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</si>
  <si>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</si>
  <si>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</si>
  <si>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</si>
  <si>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</si>
  <si>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</si>
  <si>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</si>
  <si>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</si>
  <si>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</si>
  <si>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</si>
  <si>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</si>
  <si>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</si>
  <si>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</si>
  <si>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</si>
  <si>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</si>
  <si>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</si>
  <si>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</si>
  <si>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</si>
  <si>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兵庫県</t>
    <rPh sb="0" eb="3">
      <t>ヒョウゴケン</t>
    </rPh>
    <phoneticPr fontId="9"/>
  </si>
  <si>
    <t>兵庫県</t>
    <rPh sb="0" eb="3">
      <t>ヒョウゴケン</t>
    </rPh>
    <phoneticPr fontId="16"/>
  </si>
  <si>
    <t>病院事業</t>
    <rPh sb="0" eb="2">
      <t>ビョウイン</t>
    </rPh>
    <rPh sb="2" eb="4">
      <t>ジギョウ</t>
    </rPh>
    <phoneticPr fontId="14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</si>
  <si>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17"/>
  </si>
  <si>
    <t>工業用水道事業</t>
    <rPh sb="0" eb="2">
      <t>コウギョウ</t>
    </rPh>
    <rPh sb="2" eb="4">
      <t>ヨウスイ</t>
    </rPh>
    <rPh sb="4" eb="5">
      <t>ドウ</t>
    </rPh>
    <rPh sb="5" eb="7">
      <t>ジギョウ</t>
    </rPh>
    <phoneticPr fontId="17"/>
  </si>
  <si>
    <t>水源開発事業</t>
    <rPh sb="0" eb="2">
      <t>スイゲン</t>
    </rPh>
    <rPh sb="2" eb="4">
      <t>カイハツ</t>
    </rPh>
    <rPh sb="4" eb="6">
      <t>ジギョウ</t>
    </rPh>
    <phoneticPr fontId="17"/>
  </si>
  <si>
    <t>地域整備事業</t>
    <rPh sb="0" eb="2">
      <t>チイキ</t>
    </rPh>
    <rPh sb="2" eb="4">
      <t>セイビ</t>
    </rPh>
    <rPh sb="4" eb="6">
      <t>ジギョウ</t>
    </rPh>
    <phoneticPr fontId="17"/>
  </si>
  <si>
    <t>企業資産運用事業</t>
    <rPh sb="0" eb="2">
      <t>キギョウ</t>
    </rPh>
    <rPh sb="2" eb="4">
      <t>シサン</t>
    </rPh>
    <rPh sb="4" eb="6">
      <t>ウンヨウ</t>
    </rPh>
    <rPh sb="6" eb="8">
      <t>ジギョウ</t>
    </rPh>
    <phoneticPr fontId="17"/>
  </si>
  <si>
    <t>地域創生整備事業</t>
    <rPh sb="0" eb="2">
      <t>チイキ</t>
    </rPh>
    <rPh sb="2" eb="4">
      <t>ソウセイ</t>
    </rPh>
    <rPh sb="4" eb="6">
      <t>セイビ</t>
    </rPh>
    <rPh sb="6" eb="8">
      <t>ジギョウ</t>
    </rPh>
    <phoneticPr fontId="24"/>
  </si>
  <si>
    <t>流域下水道事業</t>
    <rPh sb="0" eb="2">
      <t>リュウイキ</t>
    </rPh>
    <rPh sb="2" eb="5">
      <t>ゲスイドウ</t>
    </rPh>
    <rPh sb="5" eb="7">
      <t>ジギョウ</t>
    </rPh>
    <phoneticPr fontId="13"/>
  </si>
  <si>
    <t>港湾事業</t>
    <rPh sb="0" eb="2">
      <t>コウワン</t>
    </rPh>
    <rPh sb="2" eb="4">
      <t>ジギョウ</t>
    </rPh>
    <phoneticPr fontId="9"/>
  </si>
  <si>
    <t>土地開発公社</t>
  </si>
  <si>
    <t>兵庫県道路公社</t>
    <rPh sb="0" eb="3">
      <t>ヒョウゴケン</t>
    </rPh>
    <rPh sb="3" eb="5">
      <t>ドウロ</t>
    </rPh>
    <rPh sb="5" eb="7">
      <t>コウシャ</t>
    </rPh>
    <phoneticPr fontId="10"/>
  </si>
  <si>
    <t>兵庫県住宅供給公社</t>
    <rPh sb="0" eb="3">
      <t>ヒョウゴケン</t>
    </rPh>
    <rPh sb="3" eb="5">
      <t>ジュウタク</t>
    </rPh>
    <rPh sb="5" eb="7">
      <t>キョウキュウ</t>
    </rPh>
    <rPh sb="7" eb="9">
      <t>コウシャ</t>
    </rPh>
    <phoneticPr fontId="10"/>
  </si>
  <si>
    <t>㈱夢舞台</t>
    <rPh sb="1" eb="4">
      <t>ユメブタイ</t>
    </rPh>
    <phoneticPr fontId="21"/>
  </si>
  <si>
    <t>㈱ひょうご粒子線ﾒﾃﾞｨｶﾙｻﾎﾟｰﾄ</t>
    <rPh sb="5" eb="8">
      <t>リュウシセン</t>
    </rPh>
    <phoneticPr fontId="21"/>
  </si>
  <si>
    <t xml:space="preserve"> － </t>
  </si>
  <si>
    <t xml:space="preserve"> － 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</si>
</sst>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6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2"/>
      <name val="游ゴシック"/>
      <family val="1"/>
      <charset val="128"/>
    </font>
    <font>
      <b/>
      <sz val="11"/>
      <name val="游ゴシック"/>
      <family val="1"/>
      <charset val="128"/>
    </font>
    <font>
      <sz val="11"/>
      <name val="Yu Gothic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7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2" fillId="0" borderId="8" xfId="1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9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 shrinkToFit="1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0" fillId="0" borderId="8" xfId="0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8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19" fillId="0" borderId="8" xfId="1" applyNumberFormat="1" applyFont="1" applyBorder="1" applyAlignment="1">
      <alignment vertical="center"/>
    </xf>
    <xf numFmtId="0" fontId="22" fillId="0" borderId="5" xfId="0" applyNumberFormat="1" applyFont="1" applyBorder="1" applyAlignment="1">
      <alignment horizontal="distributed" vertical="center" justifyLastLine="1"/>
    </xf>
    <xf numFmtId="0" fontId="23" fillId="0" borderId="5" xfId="0" applyNumberFormat="1" applyFont="1" applyBorder="1" applyAlignment="1">
      <alignment horizontal="distributed" vertical="center" justifyLastLine="1"/>
    </xf>
    <xf numFmtId="41" fontId="22" fillId="0" borderId="5" xfId="0" applyNumberFormat="1" applyFont="1" applyBorder="1" applyAlignment="1">
      <alignment horizontal="distributed" vertical="center" justifyLastLine="1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7" fontId="25" fillId="0" borderId="8" xfId="1" applyNumberFormat="1" applyFont="1" applyBorder="1" applyAlignment="1">
      <alignment vertical="center"/>
    </xf>
    <xf numFmtId="177" fontId="19" fillId="0" borderId="8" xfId="1" applyNumberFormat="1" applyFont="1" applyFill="1" applyBorder="1" applyAlignment="1">
      <alignment vertical="center"/>
    </xf>
    <xf numFmtId="177" fontId="2" fillId="0" borderId="8" xfId="1" quotePrefix="1" applyNumberFormat="1" applyFont="1" applyFill="1" applyBorder="1" applyAlignment="1">
      <alignment horizontal="right" vertical="center"/>
    </xf>
    <xf numFmtId="177" fontId="2" fillId="0" borderId="8" xfId="1" applyNumberFormat="1" applyFill="1" applyBorder="1" applyAlignment="1">
      <alignment horizontal="center" vertical="center"/>
    </xf>
    <xf numFmtId="177" fontId="0" fillId="0" borderId="8" xfId="1" applyNumberFormat="1" applyFont="1" applyFill="1" applyBorder="1" applyAlignment="1">
      <alignment horizontal="center" vertical="center"/>
    </xf>
    <xf numFmtId="177" fontId="19" fillId="0" borderId="8" xfId="1" applyNumberFormat="1" applyFont="1" applyFill="1" applyBorder="1" applyAlignment="1">
      <alignment horizontal="center" vertical="center"/>
    </xf>
    <xf numFmtId="177" fontId="19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80" fontId="15" fillId="0" borderId="8" xfId="1" applyNumberFormat="1" applyFont="1" applyBorder="1" applyAlignment="1">
      <alignment vertical="center" textRotation="255"/>
    </xf>
    <xf numFmtId="0" fontId="13" fillId="0" borderId="8" xfId="3" applyFont="1" applyBorder="1" applyAlignment="1">
      <alignment vertical="center"/>
    </xf>
    <xf numFmtId="0" fontId="12" fillId="0" borderId="8" xfId="2" applyNumberFormat="1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8" xfId="3" applyFont="1" applyBorder="1" applyAlignment="1">
      <alignment vertical="center" textRotation="255"/>
    </xf>
    <xf numFmtId="177" fontId="2" fillId="0" borderId="9" xfId="1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17" fillId="0" borderId="8" xfId="0" applyNumberFormat="1" applyFont="1" applyBorder="1" applyAlignment="1">
      <alignment horizontal="right" vertical="center"/>
    </xf>
    <xf numFmtId="177" fontId="0" fillId="0" borderId="8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13" sqref="F13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97" t="s">
        <v>251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1"/>
      <c r="F7" s="50" t="s">
        <v>232</v>
      </c>
      <c r="G7" s="50"/>
      <c r="H7" s="50" t="s">
        <v>233</v>
      </c>
      <c r="I7" s="51" t="s">
        <v>21</v>
      </c>
    </row>
    <row r="8" spans="1:11" ht="17.100000000000001" customHeight="1">
      <c r="A8" s="19"/>
      <c r="B8" s="20"/>
      <c r="C8" s="20"/>
      <c r="D8" s="20"/>
      <c r="E8" s="62"/>
      <c r="F8" s="53" t="s">
        <v>90</v>
      </c>
      <c r="G8" s="53" t="s">
        <v>2</v>
      </c>
      <c r="H8" s="68" t="s">
        <v>249</v>
      </c>
      <c r="I8" s="54"/>
    </row>
    <row r="9" spans="1:11" ht="18" customHeight="1">
      <c r="A9" s="110" t="s">
        <v>87</v>
      </c>
      <c r="B9" s="110" t="s">
        <v>89</v>
      </c>
      <c r="C9" s="63" t="s">
        <v>3</v>
      </c>
      <c r="D9" s="55"/>
      <c r="E9" s="55"/>
      <c r="F9" s="56">
        <v>778800</v>
      </c>
      <c r="G9" s="57">
        <f>F9/$F$27*100</f>
        <v>32.118973826005728</v>
      </c>
      <c r="H9" s="56">
        <v>704800</v>
      </c>
      <c r="I9" s="57">
        <f>(F9/H9-1)*100</f>
        <v>10.499432463110093</v>
      </c>
      <c r="K9" s="26"/>
    </row>
    <row r="10" spans="1:11" ht="18" customHeight="1">
      <c r="A10" s="110"/>
      <c r="B10" s="110"/>
      <c r="C10" s="65"/>
      <c r="D10" s="67" t="s">
        <v>22</v>
      </c>
      <c r="E10" s="55"/>
      <c r="F10" s="56">
        <v>228979</v>
      </c>
      <c r="G10" s="57">
        <f t="shared" ref="G10:G26" si="0">F10/$F$27*100</f>
        <v>9.4434649559642612</v>
      </c>
      <c r="H10" s="56">
        <v>214641</v>
      </c>
      <c r="I10" s="57">
        <f t="shared" ref="I10:I27" si="1">(F10/H10-1)*100</f>
        <v>6.6799912411887652</v>
      </c>
    </row>
    <row r="11" spans="1:11" ht="18" customHeight="1">
      <c r="A11" s="110"/>
      <c r="B11" s="110"/>
      <c r="C11" s="65"/>
      <c r="D11" s="65"/>
      <c r="E11" s="49" t="s">
        <v>23</v>
      </c>
      <c r="F11" s="56">
        <v>180889</v>
      </c>
      <c r="G11" s="57">
        <f t="shared" si="0"/>
        <v>7.460155439666603</v>
      </c>
      <c r="H11" s="56">
        <v>175331</v>
      </c>
      <c r="I11" s="57">
        <f t="shared" si="1"/>
        <v>3.1700041635535081</v>
      </c>
    </row>
    <row r="12" spans="1:11" ht="18" customHeight="1">
      <c r="A12" s="110"/>
      <c r="B12" s="110"/>
      <c r="C12" s="65"/>
      <c r="D12" s="65"/>
      <c r="E12" s="49" t="s">
        <v>24</v>
      </c>
      <c r="F12" s="56">
        <v>14087</v>
      </c>
      <c r="G12" s="57">
        <f t="shared" si="0"/>
        <v>0.58097070401507789</v>
      </c>
      <c r="H12" s="56">
        <v>12609</v>
      </c>
      <c r="I12" s="57">
        <f t="shared" si="1"/>
        <v>11.721786025854541</v>
      </c>
    </row>
    <row r="13" spans="1:11" ht="18" customHeight="1">
      <c r="A13" s="110"/>
      <c r="B13" s="110"/>
      <c r="C13" s="65"/>
      <c r="D13" s="66"/>
      <c r="E13" s="49" t="s">
        <v>25</v>
      </c>
      <c r="F13" s="56">
        <v>1350</v>
      </c>
      <c r="G13" s="57">
        <f t="shared" si="0"/>
        <v>5.5676187294694056E-2</v>
      </c>
      <c r="H13" s="56">
        <v>1539</v>
      </c>
      <c r="I13" s="57">
        <f t="shared" si="1"/>
        <v>-12.280701754385969</v>
      </c>
    </row>
    <row r="14" spans="1:11" ht="18" customHeight="1">
      <c r="A14" s="110"/>
      <c r="B14" s="110"/>
      <c r="C14" s="65"/>
      <c r="D14" s="63" t="s">
        <v>26</v>
      </c>
      <c r="E14" s="55"/>
      <c r="F14" s="56">
        <v>162804</v>
      </c>
      <c r="G14" s="57">
        <f t="shared" si="0"/>
        <v>6.7143007380187942</v>
      </c>
      <c r="H14" s="56">
        <v>128970</v>
      </c>
      <c r="I14" s="57">
        <f t="shared" si="1"/>
        <v>26.234007908816004</v>
      </c>
    </row>
    <row r="15" spans="1:11" ht="18" customHeight="1">
      <c r="A15" s="110"/>
      <c r="B15" s="110"/>
      <c r="C15" s="65"/>
      <c r="D15" s="65"/>
      <c r="E15" s="49" t="s">
        <v>27</v>
      </c>
      <c r="F15" s="56">
        <v>7831</v>
      </c>
      <c r="G15" s="57">
        <f t="shared" si="0"/>
        <v>0.32296312792944382</v>
      </c>
      <c r="H15" s="56">
        <v>7108</v>
      </c>
      <c r="I15" s="57">
        <f t="shared" si="1"/>
        <v>10.17163759144626</v>
      </c>
    </row>
    <row r="16" spans="1:11" ht="18" customHeight="1">
      <c r="A16" s="110"/>
      <c r="B16" s="110"/>
      <c r="C16" s="65"/>
      <c r="D16" s="66"/>
      <c r="E16" s="49" t="s">
        <v>28</v>
      </c>
      <c r="F16" s="56">
        <v>154973</v>
      </c>
      <c r="G16" s="57">
        <f t="shared" si="0"/>
        <v>6.3913376100893498</v>
      </c>
      <c r="H16" s="56">
        <v>121862</v>
      </c>
      <c r="I16" s="57">
        <f t="shared" si="1"/>
        <v>27.170898229144449</v>
      </c>
      <c r="K16" s="27"/>
    </row>
    <row r="17" spans="1:26" ht="18" customHeight="1">
      <c r="A17" s="110"/>
      <c r="B17" s="110"/>
      <c r="C17" s="65"/>
      <c r="D17" s="111" t="s">
        <v>29</v>
      </c>
      <c r="E17" s="112"/>
      <c r="F17" s="56">
        <v>254651</v>
      </c>
      <c r="G17" s="57">
        <f t="shared" si="0"/>
        <v>10.502219830208249</v>
      </c>
      <c r="H17" s="56">
        <v>231236</v>
      </c>
      <c r="I17" s="57">
        <f t="shared" si="1"/>
        <v>10.126018440035288</v>
      </c>
    </row>
    <row r="18" spans="1:26" ht="18" customHeight="1">
      <c r="A18" s="110"/>
      <c r="B18" s="110"/>
      <c r="C18" s="65"/>
      <c r="D18" s="111" t="s">
        <v>93</v>
      </c>
      <c r="E18" s="113"/>
      <c r="F18" s="56">
        <v>16470</v>
      </c>
      <c r="G18" s="57">
        <f t="shared" si="0"/>
        <v>0.67924948499526761</v>
      </c>
      <c r="H18" s="56">
        <v>16361</v>
      </c>
      <c r="I18" s="57">
        <f t="shared" si="1"/>
        <v>0.66621844630523341</v>
      </c>
    </row>
    <row r="19" spans="1:26" ht="18" customHeight="1">
      <c r="A19" s="110"/>
      <c r="B19" s="110"/>
      <c r="C19" s="64"/>
      <c r="D19" s="111" t="s">
        <v>94</v>
      </c>
      <c r="E19" s="113"/>
      <c r="F19" s="58">
        <v>0</v>
      </c>
      <c r="G19" s="57">
        <f t="shared" si="0"/>
        <v>0</v>
      </c>
      <c r="H19" s="56">
        <v>0</v>
      </c>
      <c r="I19" s="57">
        <v>0</v>
      </c>
      <c r="Z19" s="2" t="s">
        <v>95</v>
      </c>
    </row>
    <row r="20" spans="1:26" ht="18" customHeight="1">
      <c r="A20" s="110"/>
      <c r="B20" s="110"/>
      <c r="C20" s="55" t="s">
        <v>4</v>
      </c>
      <c r="D20" s="55"/>
      <c r="E20" s="55"/>
      <c r="F20" s="56">
        <v>99378</v>
      </c>
      <c r="G20" s="57">
        <f t="shared" si="0"/>
        <v>4.0985097340534118</v>
      </c>
      <c r="H20" s="56">
        <v>64406</v>
      </c>
      <c r="I20" s="57">
        <f t="shared" si="1"/>
        <v>54.299288886128629</v>
      </c>
    </row>
    <row r="21" spans="1:26" ht="18" customHeight="1">
      <c r="A21" s="110"/>
      <c r="B21" s="110"/>
      <c r="C21" s="55" t="s">
        <v>5</v>
      </c>
      <c r="D21" s="55"/>
      <c r="E21" s="55"/>
      <c r="F21" s="56">
        <v>341000</v>
      </c>
      <c r="G21" s="57">
        <f t="shared" si="0"/>
        <v>14.063392494437538</v>
      </c>
      <c r="H21" s="56">
        <v>325100</v>
      </c>
      <c r="I21" s="57">
        <f t="shared" si="1"/>
        <v>4.8908028298984885</v>
      </c>
    </row>
    <row r="22" spans="1:26" ht="18" customHeight="1">
      <c r="A22" s="110"/>
      <c r="B22" s="110"/>
      <c r="C22" s="55" t="s">
        <v>30</v>
      </c>
      <c r="D22" s="55"/>
      <c r="E22" s="55"/>
      <c r="F22" s="56">
        <v>33284</v>
      </c>
      <c r="G22" s="57">
        <f t="shared" si="0"/>
        <v>1.3726860873456275</v>
      </c>
      <c r="H22" s="56">
        <v>33749</v>
      </c>
      <c r="I22" s="57">
        <f t="shared" si="1"/>
        <v>-1.3778186020326544</v>
      </c>
    </row>
    <row r="23" spans="1:26" ht="18" customHeight="1">
      <c r="A23" s="110"/>
      <c r="B23" s="110"/>
      <c r="C23" s="55" t="s">
        <v>6</v>
      </c>
      <c r="D23" s="55"/>
      <c r="E23" s="55"/>
      <c r="F23" s="56">
        <v>260797</v>
      </c>
      <c r="G23" s="57">
        <f t="shared" si="0"/>
        <v>10.755690828069872</v>
      </c>
      <c r="H23" s="56">
        <v>224342</v>
      </c>
      <c r="I23" s="57">
        <f t="shared" si="1"/>
        <v>16.249743694894402</v>
      </c>
    </row>
    <row r="24" spans="1:26" ht="18" customHeight="1">
      <c r="A24" s="110"/>
      <c r="B24" s="110"/>
      <c r="C24" s="55" t="s">
        <v>31</v>
      </c>
      <c r="D24" s="55"/>
      <c r="E24" s="55"/>
      <c r="F24" s="56">
        <v>5201</v>
      </c>
      <c r="G24" s="57">
        <f t="shared" si="0"/>
        <v>0.21449766675533613</v>
      </c>
      <c r="H24" s="56">
        <v>4902</v>
      </c>
      <c r="I24" s="57">
        <f t="shared" si="1"/>
        <v>6.0995512035903809</v>
      </c>
    </row>
    <row r="25" spans="1:26" ht="18" customHeight="1">
      <c r="A25" s="110"/>
      <c r="B25" s="110"/>
      <c r="C25" s="55" t="s">
        <v>7</v>
      </c>
      <c r="D25" s="55"/>
      <c r="E25" s="55"/>
      <c r="F25" s="56">
        <v>163889</v>
      </c>
      <c r="G25" s="57">
        <f t="shared" si="0"/>
        <v>6.7590478959556402</v>
      </c>
      <c r="H25" s="56">
        <v>294959</v>
      </c>
      <c r="I25" s="57">
        <f t="shared" si="1"/>
        <v>-44.436684420546577</v>
      </c>
    </row>
    <row r="26" spans="1:26" ht="18" customHeight="1">
      <c r="A26" s="110"/>
      <c r="B26" s="110"/>
      <c r="C26" s="55" t="s">
        <v>8</v>
      </c>
      <c r="D26" s="55"/>
      <c r="E26" s="55"/>
      <c r="F26" s="56">
        <v>742386</v>
      </c>
      <c r="G26" s="57">
        <f t="shared" si="0"/>
        <v>30.617201467376848</v>
      </c>
      <c r="H26" s="56">
        <v>1118655</v>
      </c>
      <c r="I26" s="57">
        <f t="shared" si="1"/>
        <v>-33.63583946793247</v>
      </c>
    </row>
    <row r="27" spans="1:26" ht="18" customHeight="1">
      <c r="A27" s="110"/>
      <c r="B27" s="110"/>
      <c r="C27" s="55" t="s">
        <v>9</v>
      </c>
      <c r="D27" s="55"/>
      <c r="E27" s="55"/>
      <c r="F27" s="56">
        <f>SUM(F9,F20:F26)</f>
        <v>2424735</v>
      </c>
      <c r="G27" s="57">
        <f>F27/$F$27*100</f>
        <v>100</v>
      </c>
      <c r="H27" s="56">
        <f>SUM(H9,H20:H26)</f>
        <v>2770913</v>
      </c>
      <c r="I27" s="57">
        <f t="shared" si="1"/>
        <v>-12.493282899896174</v>
      </c>
    </row>
    <row r="28" spans="1:26" ht="18" customHeight="1">
      <c r="A28" s="110"/>
      <c r="B28" s="110" t="s">
        <v>88</v>
      </c>
      <c r="C28" s="63" t="s">
        <v>10</v>
      </c>
      <c r="D28" s="55"/>
      <c r="E28" s="55"/>
      <c r="F28" s="56">
        <v>769909</v>
      </c>
      <c r="G28" s="57">
        <f>F28/$F$45*100</f>
        <v>31.752294580644897</v>
      </c>
      <c r="H28" s="56">
        <f>SUM(H29:H31)</f>
        <v>821929</v>
      </c>
      <c r="I28" s="57">
        <f>(F28/H28-1)*100</f>
        <v>-6.3290138199284858</v>
      </c>
    </row>
    <row r="29" spans="1:26" ht="18" customHeight="1">
      <c r="A29" s="110"/>
      <c r="B29" s="110"/>
      <c r="C29" s="65"/>
      <c r="D29" s="55" t="s">
        <v>11</v>
      </c>
      <c r="E29" s="55"/>
      <c r="F29" s="56">
        <v>449027</v>
      </c>
      <c r="G29" s="57">
        <f t="shared" ref="G29:G44" si="2">F29/$F$45*100</f>
        <v>18.518601001758956</v>
      </c>
      <c r="H29" s="56">
        <v>457056</v>
      </c>
      <c r="I29" s="57">
        <f t="shared" ref="I29:I45" si="3">(F29/H29-1)*100</f>
        <v>-1.7566775187285555</v>
      </c>
    </row>
    <row r="30" spans="1:26" ht="18" customHeight="1">
      <c r="A30" s="110"/>
      <c r="B30" s="110"/>
      <c r="C30" s="65"/>
      <c r="D30" s="55" t="s">
        <v>32</v>
      </c>
      <c r="E30" s="55"/>
      <c r="F30" s="56">
        <v>32589</v>
      </c>
      <c r="G30" s="57">
        <f t="shared" si="2"/>
        <v>1.3440231612939146</v>
      </c>
      <c r="H30" s="56">
        <v>31623</v>
      </c>
      <c r="I30" s="57">
        <f t="shared" si="3"/>
        <v>3.0547386395977538</v>
      </c>
    </row>
    <row r="31" spans="1:26" ht="18" customHeight="1">
      <c r="A31" s="110"/>
      <c r="B31" s="110"/>
      <c r="C31" s="64"/>
      <c r="D31" s="55" t="s">
        <v>12</v>
      </c>
      <c r="E31" s="55"/>
      <c r="F31" s="56">
        <v>288293</v>
      </c>
      <c r="G31" s="57">
        <f t="shared" si="2"/>
        <v>11.889670417592026</v>
      </c>
      <c r="H31" s="56">
        <v>333250</v>
      </c>
      <c r="I31" s="57">
        <f t="shared" si="3"/>
        <v>-13.490472618154536</v>
      </c>
    </row>
    <row r="32" spans="1:26" ht="18" customHeight="1">
      <c r="A32" s="110"/>
      <c r="B32" s="110"/>
      <c r="C32" s="63" t="s">
        <v>13</v>
      </c>
      <c r="D32" s="55"/>
      <c r="E32" s="55"/>
      <c r="F32" s="56">
        <v>1455136</v>
      </c>
      <c r="G32" s="57">
        <f t="shared" si="2"/>
        <v>60.012166277964397</v>
      </c>
      <c r="H32" s="56">
        <v>1737658</v>
      </c>
      <c r="I32" s="57">
        <f t="shared" si="3"/>
        <v>-16.258780496507363</v>
      </c>
    </row>
    <row r="33" spans="1:9" ht="18" customHeight="1">
      <c r="A33" s="110"/>
      <c r="B33" s="110"/>
      <c r="C33" s="65"/>
      <c r="D33" s="55" t="s">
        <v>14</v>
      </c>
      <c r="E33" s="55"/>
      <c r="F33" s="56">
        <v>39780</v>
      </c>
      <c r="G33" s="57">
        <f t="shared" si="2"/>
        <v>1.6405916522836517</v>
      </c>
      <c r="H33" s="56">
        <v>41438</v>
      </c>
      <c r="I33" s="57">
        <f t="shared" si="3"/>
        <v>-4.0011583570635612</v>
      </c>
    </row>
    <row r="34" spans="1:9" ht="18" customHeight="1">
      <c r="A34" s="110"/>
      <c r="B34" s="110"/>
      <c r="C34" s="65"/>
      <c r="D34" s="55" t="s">
        <v>33</v>
      </c>
      <c r="E34" s="55"/>
      <c r="F34" s="56">
        <v>11061</v>
      </c>
      <c r="G34" s="57">
        <f t="shared" si="2"/>
        <v>0.45617356123452663</v>
      </c>
      <c r="H34" s="56">
        <v>11005</v>
      </c>
      <c r="I34" s="57">
        <f t="shared" si="3"/>
        <v>0.50885960926851936</v>
      </c>
    </row>
    <row r="35" spans="1:9" ht="18" customHeight="1">
      <c r="A35" s="110"/>
      <c r="B35" s="110"/>
      <c r="C35" s="65"/>
      <c r="D35" s="55" t="s">
        <v>34</v>
      </c>
      <c r="E35" s="55"/>
      <c r="F35" s="56">
        <v>702063</v>
      </c>
      <c r="G35" s="57">
        <f t="shared" si="2"/>
        <v>28.954215615314666</v>
      </c>
      <c r="H35" s="56">
        <v>641245</v>
      </c>
      <c r="I35" s="57">
        <f t="shared" si="3"/>
        <v>9.4843624511692148</v>
      </c>
    </row>
    <row r="36" spans="1:9" ht="18" customHeight="1">
      <c r="A36" s="110"/>
      <c r="B36" s="110"/>
      <c r="C36" s="65"/>
      <c r="D36" s="55" t="s">
        <v>35</v>
      </c>
      <c r="E36" s="55"/>
      <c r="F36" s="56">
        <v>31452</v>
      </c>
      <c r="G36" s="57">
        <f t="shared" si="2"/>
        <v>1.2971314391057167</v>
      </c>
      <c r="H36" s="56">
        <v>30051</v>
      </c>
      <c r="I36" s="57">
        <f t="shared" si="3"/>
        <v>4.6620744733952391</v>
      </c>
    </row>
    <row r="37" spans="1:9" ht="18" customHeight="1">
      <c r="A37" s="110"/>
      <c r="B37" s="110"/>
      <c r="C37" s="65"/>
      <c r="D37" s="55" t="s">
        <v>15</v>
      </c>
      <c r="E37" s="55"/>
      <c r="F37" s="56">
        <v>14788</v>
      </c>
      <c r="G37" s="57">
        <f t="shared" si="2"/>
        <v>0.60988107978810058</v>
      </c>
      <c r="H37" s="56">
        <v>17398</v>
      </c>
      <c r="I37" s="57">
        <f t="shared" si="3"/>
        <v>-15.001724336130595</v>
      </c>
    </row>
    <row r="38" spans="1:9" ht="18" customHeight="1">
      <c r="A38" s="110"/>
      <c r="B38" s="110"/>
      <c r="C38" s="64"/>
      <c r="D38" s="55" t="s">
        <v>36</v>
      </c>
      <c r="E38" s="55"/>
      <c r="F38" s="56">
        <v>655492</v>
      </c>
      <c r="G38" s="57">
        <f t="shared" si="2"/>
        <v>27.03355212012859</v>
      </c>
      <c r="H38" s="56">
        <v>996021</v>
      </c>
      <c r="I38" s="57">
        <f t="shared" si="3"/>
        <v>-34.188937783440309</v>
      </c>
    </row>
    <row r="39" spans="1:9" ht="18" customHeight="1">
      <c r="A39" s="110"/>
      <c r="B39" s="110"/>
      <c r="C39" s="63" t="s">
        <v>16</v>
      </c>
      <c r="D39" s="55"/>
      <c r="E39" s="55"/>
      <c r="F39" s="56">
        <v>199690</v>
      </c>
      <c r="G39" s="57">
        <f t="shared" si="2"/>
        <v>8.2355391413907082</v>
      </c>
      <c r="H39" s="56">
        <v>211326</v>
      </c>
      <c r="I39" s="57">
        <f t="shared" si="3"/>
        <v>-5.5061847571997724</v>
      </c>
    </row>
    <row r="40" spans="1:9" ht="18" customHeight="1">
      <c r="A40" s="110"/>
      <c r="B40" s="110"/>
      <c r="C40" s="65"/>
      <c r="D40" s="63" t="s">
        <v>17</v>
      </c>
      <c r="E40" s="55"/>
      <c r="F40" s="56">
        <v>189455</v>
      </c>
      <c r="G40" s="57">
        <f t="shared" si="2"/>
        <v>7.8134311584564911</v>
      </c>
      <c r="H40" s="56">
        <v>201228</v>
      </c>
      <c r="I40" s="57">
        <f t="shared" si="3"/>
        <v>-5.8505774544298061</v>
      </c>
    </row>
    <row r="41" spans="1:9" ht="18" customHeight="1">
      <c r="A41" s="110"/>
      <c r="B41" s="110"/>
      <c r="C41" s="65"/>
      <c r="D41" s="65"/>
      <c r="E41" s="59" t="s">
        <v>91</v>
      </c>
      <c r="F41" s="56">
        <v>111792</v>
      </c>
      <c r="G41" s="57">
        <f t="shared" si="2"/>
        <v>4.6104832074432878</v>
      </c>
      <c r="H41" s="56">
        <v>113824</v>
      </c>
      <c r="I41" s="60">
        <f t="shared" si="3"/>
        <v>-1.7852122575203855</v>
      </c>
    </row>
    <row r="42" spans="1:9" ht="18" customHeight="1">
      <c r="A42" s="110"/>
      <c r="B42" s="110"/>
      <c r="C42" s="65"/>
      <c r="D42" s="64"/>
      <c r="E42" s="49" t="s">
        <v>37</v>
      </c>
      <c r="F42" s="56">
        <v>77663</v>
      </c>
      <c r="G42" s="57">
        <f t="shared" si="2"/>
        <v>3.2029479510132033</v>
      </c>
      <c r="H42" s="56">
        <v>87404</v>
      </c>
      <c r="I42" s="60">
        <f t="shared" si="3"/>
        <v>-11.144798865040507</v>
      </c>
    </row>
    <row r="43" spans="1:9" ht="18" customHeight="1">
      <c r="A43" s="110"/>
      <c r="B43" s="110"/>
      <c r="C43" s="65"/>
      <c r="D43" s="55" t="s">
        <v>38</v>
      </c>
      <c r="E43" s="55"/>
      <c r="F43" s="56">
        <v>10235</v>
      </c>
      <c r="G43" s="57">
        <f t="shared" si="2"/>
        <v>0.42210798293421758</v>
      </c>
      <c r="H43" s="56">
        <v>10098</v>
      </c>
      <c r="I43" s="60">
        <f t="shared" si="3"/>
        <v>1.3567042978807731</v>
      </c>
    </row>
    <row r="44" spans="1:9" ht="18" customHeight="1">
      <c r="A44" s="110"/>
      <c r="B44" s="110"/>
      <c r="C44" s="64"/>
      <c r="D44" s="55" t="s">
        <v>39</v>
      </c>
      <c r="E44" s="55"/>
      <c r="F44" s="96">
        <v>0</v>
      </c>
      <c r="G44" s="57">
        <f t="shared" si="2"/>
        <v>0</v>
      </c>
      <c r="H44" s="56">
        <v>0</v>
      </c>
      <c r="I44" s="57">
        <v>0</v>
      </c>
    </row>
    <row r="45" spans="1:9" ht="18" customHeight="1">
      <c r="A45" s="110"/>
      <c r="B45" s="110"/>
      <c r="C45" s="49" t="s">
        <v>18</v>
      </c>
      <c r="D45" s="49"/>
      <c r="E45" s="49"/>
      <c r="F45" s="56">
        <f>SUM(F28,F32,F39)</f>
        <v>2424735</v>
      </c>
      <c r="G45" s="57">
        <f>F45/$F$45*100</f>
        <v>100</v>
      </c>
      <c r="H45" s="56">
        <f>SUM(H28,H32,H39)</f>
        <v>2770913</v>
      </c>
      <c r="I45" s="57">
        <f t="shared" si="3"/>
        <v>-12.493282899896174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40" sqref="J40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251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  <c r="Q5" s="16" t="s">
        <v>47</v>
      </c>
      <c r="S5" s="16" t="s">
        <v>47</v>
      </c>
      <c r="U5" s="16" t="s">
        <v>47</v>
      </c>
    </row>
    <row r="6" spans="1:25" ht="15.95" customHeight="1">
      <c r="A6" s="120" t="s">
        <v>48</v>
      </c>
      <c r="B6" s="121"/>
      <c r="C6" s="121"/>
      <c r="D6" s="121"/>
      <c r="E6" s="121"/>
      <c r="F6" s="114" t="s">
        <v>253</v>
      </c>
      <c r="G6" s="115"/>
      <c r="H6" s="114" t="s">
        <v>254</v>
      </c>
      <c r="I6" s="115"/>
      <c r="J6" s="114" t="s">
        <v>255</v>
      </c>
      <c r="K6" s="115"/>
      <c r="L6" s="114" t="s">
        <v>256</v>
      </c>
      <c r="M6" s="115"/>
      <c r="N6" s="114" t="s">
        <v>257</v>
      </c>
      <c r="O6" s="115"/>
      <c r="P6" s="114" t="s">
        <v>258</v>
      </c>
      <c r="Q6" s="115"/>
      <c r="R6" s="114" t="s">
        <v>259</v>
      </c>
      <c r="S6" s="115"/>
      <c r="T6" s="114" t="s">
        <v>260</v>
      </c>
      <c r="U6" s="115"/>
    </row>
    <row r="7" spans="1:25" ht="15.95" customHeight="1">
      <c r="A7" s="121"/>
      <c r="B7" s="121"/>
      <c r="C7" s="121"/>
      <c r="D7" s="121"/>
      <c r="E7" s="121"/>
      <c r="F7" s="53" t="s">
        <v>234</v>
      </c>
      <c r="G7" s="68" t="s">
        <v>233</v>
      </c>
      <c r="H7" s="53" t="s">
        <v>234</v>
      </c>
      <c r="I7" s="68" t="s">
        <v>233</v>
      </c>
      <c r="J7" s="53" t="s">
        <v>234</v>
      </c>
      <c r="K7" s="68" t="s">
        <v>233</v>
      </c>
      <c r="L7" s="53" t="s">
        <v>234</v>
      </c>
      <c r="M7" s="68" t="s">
        <v>233</v>
      </c>
      <c r="N7" s="53" t="s">
        <v>234</v>
      </c>
      <c r="O7" s="68" t="s">
        <v>233</v>
      </c>
      <c r="P7" s="53" t="s">
        <v>234</v>
      </c>
      <c r="Q7" s="68" t="s">
        <v>233</v>
      </c>
      <c r="R7" s="53" t="s">
        <v>234</v>
      </c>
      <c r="S7" s="68" t="s">
        <v>233</v>
      </c>
      <c r="T7" s="53" t="s">
        <v>234</v>
      </c>
      <c r="U7" s="68" t="s">
        <v>233</v>
      </c>
    </row>
    <row r="8" spans="1:25" ht="15.95" customHeight="1">
      <c r="A8" s="118" t="s">
        <v>82</v>
      </c>
      <c r="B8" s="63" t="s">
        <v>49</v>
      </c>
      <c r="C8" s="55"/>
      <c r="D8" s="55"/>
      <c r="E8" s="69" t="s">
        <v>40</v>
      </c>
      <c r="F8" s="95">
        <v>159057</v>
      </c>
      <c r="G8" s="95">
        <v>142810</v>
      </c>
      <c r="H8" s="95">
        <v>15722</v>
      </c>
      <c r="I8" s="95">
        <v>15616</v>
      </c>
      <c r="J8" s="95">
        <v>4083</v>
      </c>
      <c r="K8" s="95">
        <v>4094</v>
      </c>
      <c r="L8" s="95">
        <v>0</v>
      </c>
      <c r="M8" s="95">
        <v>0</v>
      </c>
      <c r="N8" s="95">
        <v>5411</v>
      </c>
      <c r="O8" s="95">
        <v>1649</v>
      </c>
      <c r="P8" s="95">
        <v>1352</v>
      </c>
      <c r="Q8" s="95">
        <v>1354</v>
      </c>
      <c r="R8" s="95">
        <v>1724</v>
      </c>
      <c r="S8" s="95">
        <v>4677</v>
      </c>
      <c r="T8" s="95">
        <v>30733</v>
      </c>
      <c r="U8" s="95">
        <v>31077</v>
      </c>
      <c r="V8" s="28"/>
      <c r="W8" s="28"/>
      <c r="X8" s="28"/>
      <c r="Y8" s="28"/>
    </row>
    <row r="9" spans="1:25" ht="15.95" customHeight="1">
      <c r="A9" s="118"/>
      <c r="B9" s="65"/>
      <c r="C9" s="55" t="s">
        <v>50</v>
      </c>
      <c r="D9" s="55"/>
      <c r="E9" s="69" t="s">
        <v>41</v>
      </c>
      <c r="F9" s="95">
        <v>157619</v>
      </c>
      <c r="G9" s="95">
        <v>142751</v>
      </c>
      <c r="H9" s="95">
        <v>15722</v>
      </c>
      <c r="I9" s="95">
        <v>15616</v>
      </c>
      <c r="J9" s="95">
        <v>4083</v>
      </c>
      <c r="K9" s="95">
        <v>4094</v>
      </c>
      <c r="L9" s="95">
        <v>0</v>
      </c>
      <c r="M9" s="95">
        <v>0</v>
      </c>
      <c r="N9" s="95">
        <v>4990</v>
      </c>
      <c r="O9" s="95">
        <v>1649</v>
      </c>
      <c r="P9" s="95">
        <v>1352</v>
      </c>
      <c r="Q9" s="95">
        <v>1354</v>
      </c>
      <c r="R9" s="95">
        <v>1180</v>
      </c>
      <c r="S9" s="95">
        <v>4677</v>
      </c>
      <c r="T9" s="95">
        <v>29114</v>
      </c>
      <c r="U9" s="95">
        <v>29508</v>
      </c>
      <c r="V9" s="28"/>
      <c r="W9" s="28"/>
      <c r="X9" s="28"/>
      <c r="Y9" s="28"/>
    </row>
    <row r="10" spans="1:25" ht="15.95" customHeight="1">
      <c r="A10" s="118"/>
      <c r="B10" s="64"/>
      <c r="C10" s="55" t="s">
        <v>51</v>
      </c>
      <c r="D10" s="55"/>
      <c r="E10" s="69" t="s">
        <v>42</v>
      </c>
      <c r="F10" s="95">
        <v>1438</v>
      </c>
      <c r="G10" s="95">
        <v>59</v>
      </c>
      <c r="H10" s="95">
        <v>0</v>
      </c>
      <c r="I10" s="95">
        <v>0</v>
      </c>
      <c r="J10" s="96">
        <v>0</v>
      </c>
      <c r="K10" s="70">
        <v>0</v>
      </c>
      <c r="L10" s="70">
        <v>0</v>
      </c>
      <c r="M10" s="95">
        <v>0</v>
      </c>
      <c r="N10" s="95">
        <v>421</v>
      </c>
      <c r="O10" s="95">
        <v>0</v>
      </c>
      <c r="P10" s="95">
        <v>0</v>
      </c>
      <c r="Q10" s="95">
        <v>0</v>
      </c>
      <c r="R10" s="95">
        <v>544</v>
      </c>
      <c r="S10" s="95">
        <v>0</v>
      </c>
      <c r="T10" s="95">
        <v>1619</v>
      </c>
      <c r="U10" s="95">
        <v>1569</v>
      </c>
      <c r="V10" s="28"/>
      <c r="W10" s="28"/>
      <c r="X10" s="28"/>
      <c r="Y10" s="28"/>
    </row>
    <row r="11" spans="1:25" ht="15.95" customHeight="1">
      <c r="A11" s="118"/>
      <c r="B11" s="63" t="s">
        <v>52</v>
      </c>
      <c r="C11" s="55"/>
      <c r="D11" s="55"/>
      <c r="E11" s="69" t="s">
        <v>43</v>
      </c>
      <c r="F11" s="95">
        <v>168038</v>
      </c>
      <c r="G11" s="95">
        <v>146738</v>
      </c>
      <c r="H11" s="95">
        <v>14317</v>
      </c>
      <c r="I11" s="95">
        <v>13577.1</v>
      </c>
      <c r="J11" s="95">
        <v>3505</v>
      </c>
      <c r="K11" s="95">
        <v>3274</v>
      </c>
      <c r="L11" s="95">
        <v>0</v>
      </c>
      <c r="M11" s="95">
        <v>0</v>
      </c>
      <c r="N11" s="95">
        <v>4696</v>
      </c>
      <c r="O11" s="95">
        <v>1581</v>
      </c>
      <c r="P11" s="95">
        <v>1284</v>
      </c>
      <c r="Q11" s="95">
        <v>1246</v>
      </c>
      <c r="R11" s="95">
        <v>869</v>
      </c>
      <c r="S11" s="95">
        <v>4342</v>
      </c>
      <c r="T11" s="95">
        <v>29114</v>
      </c>
      <c r="U11" s="95">
        <v>29634</v>
      </c>
      <c r="V11" s="28"/>
      <c r="W11" s="28"/>
      <c r="X11" s="28"/>
      <c r="Y11" s="28"/>
    </row>
    <row r="12" spans="1:25" ht="15.95" customHeight="1">
      <c r="A12" s="118"/>
      <c r="B12" s="65"/>
      <c r="C12" s="55" t="s">
        <v>53</v>
      </c>
      <c r="D12" s="55"/>
      <c r="E12" s="69" t="s">
        <v>44</v>
      </c>
      <c r="F12" s="95">
        <v>161726</v>
      </c>
      <c r="G12" s="95">
        <v>143760</v>
      </c>
      <c r="H12" s="95">
        <v>14267</v>
      </c>
      <c r="I12" s="95">
        <v>13527.1</v>
      </c>
      <c r="J12" s="95">
        <v>3485</v>
      </c>
      <c r="K12" s="95">
        <v>3254</v>
      </c>
      <c r="L12" s="95">
        <v>0</v>
      </c>
      <c r="M12" s="95">
        <v>0</v>
      </c>
      <c r="N12" s="95">
        <v>4225</v>
      </c>
      <c r="O12" s="95">
        <v>1531</v>
      </c>
      <c r="P12" s="95">
        <v>1274</v>
      </c>
      <c r="Q12" s="95">
        <v>1236</v>
      </c>
      <c r="R12" s="95">
        <v>849</v>
      </c>
      <c r="S12" s="95">
        <v>4322</v>
      </c>
      <c r="T12" s="95">
        <v>29114</v>
      </c>
      <c r="U12" s="95">
        <v>29634</v>
      </c>
      <c r="V12" s="28"/>
      <c r="W12" s="28"/>
      <c r="X12" s="28"/>
      <c r="Y12" s="28"/>
    </row>
    <row r="13" spans="1:25" ht="15.95" customHeight="1">
      <c r="A13" s="118"/>
      <c r="B13" s="64"/>
      <c r="C13" s="55" t="s">
        <v>54</v>
      </c>
      <c r="D13" s="55"/>
      <c r="E13" s="69" t="s">
        <v>45</v>
      </c>
      <c r="F13" s="95">
        <v>6312</v>
      </c>
      <c r="G13" s="95">
        <v>2970</v>
      </c>
      <c r="H13" s="95">
        <v>50</v>
      </c>
      <c r="I13" s="70">
        <v>50</v>
      </c>
      <c r="J13" s="70">
        <v>20</v>
      </c>
      <c r="K13" s="70">
        <v>20</v>
      </c>
      <c r="L13" s="70">
        <v>0</v>
      </c>
      <c r="M13" s="95">
        <v>0</v>
      </c>
      <c r="N13" s="95">
        <v>471</v>
      </c>
      <c r="O13" s="95">
        <v>50</v>
      </c>
      <c r="P13" s="95">
        <v>10</v>
      </c>
      <c r="Q13" s="95">
        <v>10</v>
      </c>
      <c r="R13" s="95">
        <v>20</v>
      </c>
      <c r="S13" s="95">
        <v>20</v>
      </c>
      <c r="T13" s="95">
        <v>0</v>
      </c>
      <c r="U13" s="96">
        <v>0</v>
      </c>
      <c r="V13" s="28"/>
      <c r="W13" s="28"/>
      <c r="X13" s="28"/>
      <c r="Y13" s="28"/>
    </row>
    <row r="14" spans="1:25" ht="15.95" customHeight="1">
      <c r="A14" s="118"/>
      <c r="B14" s="55" t="s">
        <v>55</v>
      </c>
      <c r="C14" s="55"/>
      <c r="D14" s="55"/>
      <c r="E14" s="69" t="s">
        <v>96</v>
      </c>
      <c r="F14" s="95">
        <f t="shared" ref="F14:U15" si="0">F9-F12</f>
        <v>-4107</v>
      </c>
      <c r="G14" s="95">
        <f t="shared" si="0"/>
        <v>-1009</v>
      </c>
      <c r="H14" s="95">
        <f t="shared" si="0"/>
        <v>1455</v>
      </c>
      <c r="I14" s="95">
        <f t="shared" si="0"/>
        <v>2088.8999999999996</v>
      </c>
      <c r="J14" s="95">
        <f t="shared" si="0"/>
        <v>598</v>
      </c>
      <c r="K14" s="95">
        <f t="shared" si="0"/>
        <v>840</v>
      </c>
      <c r="L14" s="95">
        <f t="shared" si="0"/>
        <v>0</v>
      </c>
      <c r="M14" s="95">
        <f t="shared" si="0"/>
        <v>0</v>
      </c>
      <c r="N14" s="95">
        <f t="shared" si="0"/>
        <v>765</v>
      </c>
      <c r="O14" s="95">
        <f t="shared" si="0"/>
        <v>118</v>
      </c>
      <c r="P14" s="95">
        <f t="shared" si="0"/>
        <v>78</v>
      </c>
      <c r="Q14" s="95">
        <f t="shared" si="0"/>
        <v>118</v>
      </c>
      <c r="R14" s="95">
        <f t="shared" si="0"/>
        <v>331</v>
      </c>
      <c r="S14" s="95">
        <f t="shared" si="0"/>
        <v>355</v>
      </c>
      <c r="T14" s="95">
        <f t="shared" si="0"/>
        <v>0</v>
      </c>
      <c r="U14" s="95">
        <f t="shared" si="0"/>
        <v>-126</v>
      </c>
      <c r="V14" s="28"/>
      <c r="W14" s="28"/>
      <c r="X14" s="28"/>
      <c r="Y14" s="28"/>
    </row>
    <row r="15" spans="1:25" ht="15.95" customHeight="1">
      <c r="A15" s="118"/>
      <c r="B15" s="55" t="s">
        <v>56</v>
      </c>
      <c r="C15" s="55"/>
      <c r="D15" s="55"/>
      <c r="E15" s="69" t="s">
        <v>97</v>
      </c>
      <c r="F15" s="95">
        <f t="shared" si="0"/>
        <v>-4874</v>
      </c>
      <c r="G15" s="95">
        <f t="shared" si="0"/>
        <v>-2911</v>
      </c>
      <c r="H15" s="95">
        <f t="shared" si="0"/>
        <v>-50</v>
      </c>
      <c r="I15" s="95">
        <f t="shared" si="0"/>
        <v>-50</v>
      </c>
      <c r="J15" s="95">
        <f>J10-J13</f>
        <v>-20</v>
      </c>
      <c r="K15" s="95">
        <f t="shared" si="0"/>
        <v>-20</v>
      </c>
      <c r="L15" s="95">
        <f t="shared" si="0"/>
        <v>0</v>
      </c>
      <c r="M15" s="95">
        <f t="shared" si="0"/>
        <v>0</v>
      </c>
      <c r="N15" s="95">
        <f t="shared" si="0"/>
        <v>-50</v>
      </c>
      <c r="O15" s="95">
        <f t="shared" si="0"/>
        <v>-50</v>
      </c>
      <c r="P15" s="95">
        <f t="shared" si="0"/>
        <v>-10</v>
      </c>
      <c r="Q15" s="95">
        <f t="shared" si="0"/>
        <v>-10</v>
      </c>
      <c r="R15" s="95">
        <f>R10-R13</f>
        <v>524</v>
      </c>
      <c r="S15" s="95">
        <f t="shared" si="0"/>
        <v>-20</v>
      </c>
      <c r="T15" s="95">
        <f t="shared" si="0"/>
        <v>1619</v>
      </c>
      <c r="U15" s="95">
        <f t="shared" si="0"/>
        <v>1569</v>
      </c>
      <c r="V15" s="28"/>
      <c r="W15" s="28"/>
      <c r="X15" s="28"/>
      <c r="Y15" s="28"/>
    </row>
    <row r="16" spans="1:25" ht="15.95" customHeight="1">
      <c r="A16" s="118"/>
      <c r="B16" s="55" t="s">
        <v>57</v>
      </c>
      <c r="C16" s="55"/>
      <c r="D16" s="55"/>
      <c r="E16" s="69" t="s">
        <v>98</v>
      </c>
      <c r="F16" s="95">
        <f t="shared" ref="F16:I16" si="1">F8-F11</f>
        <v>-8981</v>
      </c>
      <c r="G16" s="95">
        <f t="shared" si="1"/>
        <v>-3928</v>
      </c>
      <c r="H16" s="95">
        <f t="shared" si="1"/>
        <v>1405</v>
      </c>
      <c r="I16" s="95">
        <f t="shared" si="1"/>
        <v>2038.8999999999996</v>
      </c>
      <c r="J16" s="95">
        <f>J8-J11</f>
        <v>578</v>
      </c>
      <c r="K16" s="95">
        <f t="shared" ref="K16:U16" si="2">K8-K11</f>
        <v>820</v>
      </c>
      <c r="L16" s="95">
        <f t="shared" si="2"/>
        <v>0</v>
      </c>
      <c r="M16" s="95">
        <f t="shared" si="2"/>
        <v>0</v>
      </c>
      <c r="N16" s="95">
        <f t="shared" si="2"/>
        <v>715</v>
      </c>
      <c r="O16" s="95">
        <f t="shared" si="2"/>
        <v>68</v>
      </c>
      <c r="P16" s="95">
        <f t="shared" si="2"/>
        <v>68</v>
      </c>
      <c r="Q16" s="95">
        <f t="shared" si="2"/>
        <v>108</v>
      </c>
      <c r="R16" s="95">
        <f t="shared" si="2"/>
        <v>855</v>
      </c>
      <c r="S16" s="95">
        <f t="shared" si="2"/>
        <v>335</v>
      </c>
      <c r="T16" s="95">
        <f t="shared" si="2"/>
        <v>1619</v>
      </c>
      <c r="U16" s="95">
        <f t="shared" si="2"/>
        <v>1443</v>
      </c>
      <c r="V16" s="28"/>
      <c r="W16" s="28"/>
      <c r="X16" s="28"/>
      <c r="Y16" s="28"/>
    </row>
    <row r="17" spans="1:25" ht="15.95" customHeight="1">
      <c r="A17" s="118"/>
      <c r="B17" s="55" t="s">
        <v>58</v>
      </c>
      <c r="C17" s="55"/>
      <c r="D17" s="55"/>
      <c r="E17" s="53"/>
      <c r="F17" s="95">
        <v>44150</v>
      </c>
      <c r="G17" s="95">
        <v>40738</v>
      </c>
      <c r="H17" s="70">
        <v>0</v>
      </c>
      <c r="I17" s="70">
        <v>0</v>
      </c>
      <c r="J17" s="70">
        <v>0</v>
      </c>
      <c r="K17" s="95">
        <v>0</v>
      </c>
      <c r="L17" s="95">
        <v>0</v>
      </c>
      <c r="M17" s="95">
        <v>0</v>
      </c>
      <c r="N17" s="95">
        <v>0</v>
      </c>
      <c r="O17" s="70">
        <v>0</v>
      </c>
      <c r="P17" s="95">
        <v>0</v>
      </c>
      <c r="Q17" s="70">
        <v>0</v>
      </c>
      <c r="R17" s="70">
        <v>0</v>
      </c>
      <c r="S17" s="70">
        <v>0</v>
      </c>
      <c r="T17" s="95">
        <v>0</v>
      </c>
      <c r="U17" s="95">
        <v>0</v>
      </c>
      <c r="V17" s="28"/>
      <c r="W17" s="28"/>
      <c r="X17" s="28"/>
      <c r="Y17" s="28"/>
    </row>
    <row r="18" spans="1:25" ht="15.95" customHeight="1">
      <c r="A18" s="118"/>
      <c r="B18" s="55" t="s">
        <v>59</v>
      </c>
      <c r="C18" s="55"/>
      <c r="D18" s="55"/>
      <c r="E18" s="53"/>
      <c r="F18" s="71"/>
      <c r="G18" s="71"/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28"/>
      <c r="W18" s="28"/>
      <c r="X18" s="28"/>
      <c r="Y18" s="28"/>
    </row>
    <row r="19" spans="1:25" ht="15.95" customHeight="1">
      <c r="A19" s="118" t="s">
        <v>83</v>
      </c>
      <c r="B19" s="63" t="s">
        <v>60</v>
      </c>
      <c r="C19" s="55"/>
      <c r="D19" s="55"/>
      <c r="E19" s="69"/>
      <c r="F19" s="95">
        <v>20600</v>
      </c>
      <c r="G19" s="95">
        <v>39896</v>
      </c>
      <c r="H19" s="95">
        <v>385</v>
      </c>
      <c r="I19" s="95">
        <v>5073.3999999999996</v>
      </c>
      <c r="J19" s="95">
        <v>0</v>
      </c>
      <c r="K19" s="95">
        <v>127.7</v>
      </c>
      <c r="L19" s="95">
        <v>33</v>
      </c>
      <c r="M19" s="95">
        <v>79</v>
      </c>
      <c r="N19" s="95">
        <v>2835</v>
      </c>
      <c r="O19" s="95">
        <v>648</v>
      </c>
      <c r="P19" s="95">
        <v>205</v>
      </c>
      <c r="Q19" s="95">
        <v>205</v>
      </c>
      <c r="R19" s="95">
        <v>590</v>
      </c>
      <c r="S19" s="95">
        <v>398.8</v>
      </c>
      <c r="T19" s="95">
        <v>11801</v>
      </c>
      <c r="U19" s="95">
        <v>12268</v>
      </c>
      <c r="V19" s="28"/>
      <c r="W19" s="28"/>
      <c r="X19" s="28"/>
      <c r="Y19" s="28"/>
    </row>
    <row r="20" spans="1:25" ht="15.95" customHeight="1">
      <c r="A20" s="118"/>
      <c r="B20" s="64"/>
      <c r="C20" s="55" t="s">
        <v>61</v>
      </c>
      <c r="D20" s="55"/>
      <c r="E20" s="69"/>
      <c r="F20" s="95">
        <v>12659</v>
      </c>
      <c r="G20" s="95">
        <v>31588</v>
      </c>
      <c r="H20" s="95">
        <v>118</v>
      </c>
      <c r="I20" s="95">
        <v>1382.6</v>
      </c>
      <c r="J20" s="95">
        <v>0</v>
      </c>
      <c r="K20" s="95">
        <v>0</v>
      </c>
      <c r="L20" s="95">
        <v>0</v>
      </c>
      <c r="M20" s="95">
        <v>0</v>
      </c>
      <c r="N20" s="95">
        <v>2807</v>
      </c>
      <c r="O20" s="95">
        <v>0</v>
      </c>
      <c r="P20" s="95">
        <v>0</v>
      </c>
      <c r="Q20" s="95">
        <v>0</v>
      </c>
      <c r="R20" s="95">
        <v>0</v>
      </c>
      <c r="S20" s="95">
        <v>197</v>
      </c>
      <c r="T20" s="95">
        <v>2172</v>
      </c>
      <c r="U20" s="95">
        <v>2066</v>
      </c>
      <c r="V20" s="28"/>
      <c r="W20" s="28"/>
      <c r="X20" s="28"/>
      <c r="Y20" s="28"/>
    </row>
    <row r="21" spans="1:25" ht="15.95" customHeight="1">
      <c r="A21" s="118"/>
      <c r="B21" s="55" t="s">
        <v>62</v>
      </c>
      <c r="C21" s="55"/>
      <c r="D21" s="55"/>
      <c r="E21" s="69" t="s">
        <v>99</v>
      </c>
      <c r="F21" s="95">
        <v>20600</v>
      </c>
      <c r="G21" s="95">
        <v>39896</v>
      </c>
      <c r="H21" s="95">
        <v>385</v>
      </c>
      <c r="I21" s="95">
        <v>5073.3999999999996</v>
      </c>
      <c r="J21" s="95">
        <v>0</v>
      </c>
      <c r="K21" s="95">
        <v>127.7</v>
      </c>
      <c r="L21" s="95">
        <v>33</v>
      </c>
      <c r="M21" s="95">
        <v>79</v>
      </c>
      <c r="N21" s="95">
        <v>2835</v>
      </c>
      <c r="O21" s="95">
        <v>648</v>
      </c>
      <c r="P21" s="95">
        <v>205</v>
      </c>
      <c r="Q21" s="95">
        <v>205</v>
      </c>
      <c r="R21" s="95">
        <v>590</v>
      </c>
      <c r="S21" s="95">
        <v>398.8</v>
      </c>
      <c r="T21" s="95">
        <v>11801</v>
      </c>
      <c r="U21" s="95">
        <v>12268</v>
      </c>
      <c r="V21" s="28"/>
      <c r="W21" s="28"/>
      <c r="X21" s="28"/>
      <c r="Y21" s="28"/>
    </row>
    <row r="22" spans="1:25" ht="15.95" customHeight="1">
      <c r="A22" s="118"/>
      <c r="B22" s="63" t="s">
        <v>63</v>
      </c>
      <c r="C22" s="55"/>
      <c r="D22" s="55"/>
      <c r="E22" s="69" t="s">
        <v>100</v>
      </c>
      <c r="F22" s="95">
        <v>23993</v>
      </c>
      <c r="G22" s="95">
        <v>42888</v>
      </c>
      <c r="H22" s="95">
        <v>5197</v>
      </c>
      <c r="I22" s="95">
        <v>9947.6</v>
      </c>
      <c r="J22" s="95">
        <v>1477</v>
      </c>
      <c r="K22" s="95">
        <v>2121.5</v>
      </c>
      <c r="L22" s="95">
        <v>33</v>
      </c>
      <c r="M22" s="95">
        <v>79</v>
      </c>
      <c r="N22" s="95">
        <v>5480</v>
      </c>
      <c r="O22" s="95">
        <v>3005</v>
      </c>
      <c r="P22" s="95">
        <v>50</v>
      </c>
      <c r="Q22" s="95">
        <v>50</v>
      </c>
      <c r="R22" s="95">
        <v>654</v>
      </c>
      <c r="S22" s="95">
        <v>915.4</v>
      </c>
      <c r="T22" s="95">
        <v>11801</v>
      </c>
      <c r="U22" s="95">
        <v>12268</v>
      </c>
      <c r="V22" s="28"/>
      <c r="W22" s="28"/>
      <c r="X22" s="28"/>
      <c r="Y22" s="28"/>
    </row>
    <row r="23" spans="1:25" ht="15.95" customHeight="1">
      <c r="A23" s="118"/>
      <c r="B23" s="64" t="s">
        <v>64</v>
      </c>
      <c r="C23" s="55" t="s">
        <v>65</v>
      </c>
      <c r="D23" s="55"/>
      <c r="E23" s="69"/>
      <c r="F23" s="95">
        <v>10315</v>
      </c>
      <c r="G23" s="95">
        <v>9653</v>
      </c>
      <c r="H23" s="95">
        <v>2711</v>
      </c>
      <c r="I23" s="95">
        <v>2990</v>
      </c>
      <c r="J23" s="95">
        <v>893</v>
      </c>
      <c r="K23" s="95">
        <v>908.2</v>
      </c>
      <c r="L23" s="95">
        <v>0</v>
      </c>
      <c r="M23" s="95">
        <v>0</v>
      </c>
      <c r="N23" s="95">
        <v>2807</v>
      </c>
      <c r="O23" s="95">
        <v>421</v>
      </c>
      <c r="P23" s="95">
        <v>0</v>
      </c>
      <c r="Q23" s="95">
        <v>0</v>
      </c>
      <c r="R23" s="95">
        <v>0</v>
      </c>
      <c r="S23" s="95">
        <v>0</v>
      </c>
      <c r="T23" s="95">
        <v>4933</v>
      </c>
      <c r="U23" s="95">
        <v>5326</v>
      </c>
      <c r="V23" s="28"/>
      <c r="W23" s="28"/>
      <c r="X23" s="28"/>
      <c r="Y23" s="28"/>
    </row>
    <row r="24" spans="1:25" ht="15.95" customHeight="1">
      <c r="A24" s="118"/>
      <c r="B24" s="55" t="s">
        <v>101</v>
      </c>
      <c r="C24" s="55"/>
      <c r="D24" s="55"/>
      <c r="E24" s="69" t="s">
        <v>102</v>
      </c>
      <c r="F24" s="95">
        <f t="shared" ref="F24:I24" si="3">F21-F22</f>
        <v>-3393</v>
      </c>
      <c r="G24" s="95">
        <f t="shared" si="3"/>
        <v>-2992</v>
      </c>
      <c r="H24" s="95">
        <f t="shared" si="3"/>
        <v>-4812</v>
      </c>
      <c r="I24" s="95">
        <f t="shared" si="3"/>
        <v>-4874.2000000000007</v>
      </c>
      <c r="J24" s="95">
        <f>J21-J22</f>
        <v>-1477</v>
      </c>
      <c r="K24" s="95">
        <f t="shared" ref="K24:U24" si="4">K21-K22</f>
        <v>-1993.8</v>
      </c>
      <c r="L24" s="95">
        <f t="shared" si="4"/>
        <v>0</v>
      </c>
      <c r="M24" s="95">
        <f t="shared" si="4"/>
        <v>0</v>
      </c>
      <c r="N24" s="95">
        <f t="shared" si="4"/>
        <v>-2645</v>
      </c>
      <c r="O24" s="95">
        <f t="shared" si="4"/>
        <v>-2357</v>
      </c>
      <c r="P24" s="95">
        <f t="shared" si="4"/>
        <v>155</v>
      </c>
      <c r="Q24" s="95">
        <f t="shared" si="4"/>
        <v>155</v>
      </c>
      <c r="R24" s="95">
        <f t="shared" si="4"/>
        <v>-64</v>
      </c>
      <c r="S24" s="95">
        <f t="shared" si="4"/>
        <v>-516.59999999999991</v>
      </c>
      <c r="T24" s="95">
        <f t="shared" si="4"/>
        <v>0</v>
      </c>
      <c r="U24" s="95">
        <f t="shared" si="4"/>
        <v>0</v>
      </c>
      <c r="V24" s="28"/>
      <c r="W24" s="28"/>
      <c r="X24" s="28"/>
      <c r="Y24" s="28"/>
    </row>
    <row r="25" spans="1:25" ht="15.95" customHeight="1">
      <c r="A25" s="118"/>
      <c r="B25" s="63" t="s">
        <v>66</v>
      </c>
      <c r="C25" s="63"/>
      <c r="D25" s="63"/>
      <c r="E25" s="123" t="s">
        <v>103</v>
      </c>
      <c r="F25" s="116">
        <v>3393</v>
      </c>
      <c r="G25" s="126">
        <v>2992</v>
      </c>
      <c r="H25" s="116">
        <v>4812</v>
      </c>
      <c r="I25" s="116">
        <v>4874.2</v>
      </c>
      <c r="J25" s="116">
        <v>1477</v>
      </c>
      <c r="K25" s="116">
        <v>1993.8</v>
      </c>
      <c r="L25" s="116"/>
      <c r="M25" s="116">
        <v>0</v>
      </c>
      <c r="N25" s="116">
        <v>2645</v>
      </c>
      <c r="O25" s="116">
        <v>2357</v>
      </c>
      <c r="P25" s="116">
        <v>0</v>
      </c>
      <c r="Q25" s="116">
        <v>0</v>
      </c>
      <c r="R25" s="116">
        <v>64</v>
      </c>
      <c r="S25" s="116">
        <v>517</v>
      </c>
      <c r="T25" s="116">
        <v>0</v>
      </c>
      <c r="U25" s="116">
        <v>0</v>
      </c>
      <c r="V25" s="28"/>
      <c r="W25" s="28"/>
      <c r="X25" s="28"/>
      <c r="Y25" s="28"/>
    </row>
    <row r="26" spans="1:25" ht="15.95" customHeight="1">
      <c r="A26" s="118"/>
      <c r="B26" s="84" t="s">
        <v>67</v>
      </c>
      <c r="C26" s="84"/>
      <c r="D26" s="84"/>
      <c r="E26" s="124"/>
      <c r="F26" s="117"/>
      <c r="G26" s="12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28"/>
      <c r="W26" s="28"/>
      <c r="X26" s="28"/>
      <c r="Y26" s="28"/>
    </row>
    <row r="27" spans="1:25" ht="15.95" customHeight="1">
      <c r="A27" s="118"/>
      <c r="B27" s="55" t="s">
        <v>104</v>
      </c>
      <c r="C27" s="55"/>
      <c r="D27" s="55"/>
      <c r="E27" s="69" t="s">
        <v>105</v>
      </c>
      <c r="F27" s="95">
        <f>F24+F25</f>
        <v>0</v>
      </c>
      <c r="G27" s="95">
        <f t="shared" ref="G27" si="5">G24+G25</f>
        <v>0</v>
      </c>
      <c r="H27" s="95">
        <f>H24+H25</f>
        <v>0</v>
      </c>
      <c r="I27" s="95">
        <f t="shared" ref="I27" si="6">I24+I25</f>
        <v>0</v>
      </c>
      <c r="J27" s="95">
        <f>J24+J25</f>
        <v>0</v>
      </c>
      <c r="K27" s="95">
        <f t="shared" ref="K27:R27" si="7">K24+K25</f>
        <v>0</v>
      </c>
      <c r="L27" s="95">
        <f t="shared" si="7"/>
        <v>0</v>
      </c>
      <c r="M27" s="95">
        <f t="shared" si="7"/>
        <v>0</v>
      </c>
      <c r="N27" s="95">
        <f t="shared" si="7"/>
        <v>0</v>
      </c>
      <c r="O27" s="95">
        <f t="shared" si="7"/>
        <v>0</v>
      </c>
      <c r="P27" s="95">
        <f t="shared" si="7"/>
        <v>155</v>
      </c>
      <c r="Q27" s="95">
        <f t="shared" si="7"/>
        <v>155</v>
      </c>
      <c r="R27" s="95">
        <f t="shared" si="7"/>
        <v>0</v>
      </c>
      <c r="S27" s="95">
        <v>0</v>
      </c>
      <c r="T27" s="95">
        <f>T24+T25</f>
        <v>0</v>
      </c>
      <c r="U27" s="95">
        <f t="shared" ref="U27" si="8">U24+U25</f>
        <v>0</v>
      </c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100"/>
      <c r="O28" s="100"/>
      <c r="P28" s="100"/>
      <c r="Q28" s="100"/>
      <c r="R28" s="100"/>
      <c r="S28" s="100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100"/>
      <c r="O29" s="102" t="s">
        <v>106</v>
      </c>
      <c r="P29" s="100"/>
      <c r="Q29" s="102" t="s">
        <v>106</v>
      </c>
      <c r="R29" s="100"/>
      <c r="S29" s="102" t="s">
        <v>106</v>
      </c>
      <c r="T29" s="28"/>
      <c r="U29" s="30" t="s">
        <v>106</v>
      </c>
      <c r="V29" s="28"/>
      <c r="W29" s="28"/>
      <c r="X29" s="28"/>
      <c r="Y29" s="30"/>
    </row>
    <row r="30" spans="1:25" ht="15.95" customHeight="1">
      <c r="A30" s="122" t="s">
        <v>68</v>
      </c>
      <c r="B30" s="122"/>
      <c r="C30" s="122"/>
      <c r="D30" s="122"/>
      <c r="E30" s="122"/>
      <c r="F30" s="129" t="s">
        <v>261</v>
      </c>
      <c r="G30" s="130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31"/>
      <c r="W30" s="29"/>
      <c r="X30" s="31"/>
      <c r="Y30" s="29"/>
    </row>
    <row r="31" spans="1:25" ht="15.95" customHeight="1">
      <c r="A31" s="122"/>
      <c r="B31" s="122"/>
      <c r="C31" s="122"/>
      <c r="D31" s="122"/>
      <c r="E31" s="122"/>
      <c r="F31" s="53" t="s">
        <v>234</v>
      </c>
      <c r="G31" s="68" t="s">
        <v>233</v>
      </c>
      <c r="H31" s="53" t="s">
        <v>234</v>
      </c>
      <c r="I31" s="68" t="s">
        <v>233</v>
      </c>
      <c r="J31" s="53" t="s">
        <v>234</v>
      </c>
      <c r="K31" s="68" t="s">
        <v>233</v>
      </c>
      <c r="L31" s="53" t="s">
        <v>234</v>
      </c>
      <c r="M31" s="68" t="s">
        <v>233</v>
      </c>
      <c r="N31" s="53" t="s">
        <v>234</v>
      </c>
      <c r="O31" s="68" t="s">
        <v>233</v>
      </c>
      <c r="P31" s="53" t="s">
        <v>234</v>
      </c>
      <c r="Q31" s="68" t="s">
        <v>233</v>
      </c>
      <c r="R31" s="53" t="s">
        <v>234</v>
      </c>
      <c r="S31" s="68" t="s">
        <v>233</v>
      </c>
      <c r="T31" s="53" t="s">
        <v>234</v>
      </c>
      <c r="U31" s="68" t="s">
        <v>233</v>
      </c>
      <c r="V31" s="32"/>
      <c r="W31" s="32"/>
      <c r="X31" s="32"/>
      <c r="Y31" s="32"/>
    </row>
    <row r="32" spans="1:25" ht="15.95" customHeight="1">
      <c r="A32" s="118" t="s">
        <v>84</v>
      </c>
      <c r="B32" s="63" t="s">
        <v>49</v>
      </c>
      <c r="C32" s="55"/>
      <c r="D32" s="55"/>
      <c r="E32" s="69" t="s">
        <v>40</v>
      </c>
      <c r="F32" s="91">
        <v>2135</v>
      </c>
      <c r="G32" s="91">
        <v>2142</v>
      </c>
      <c r="H32" s="56"/>
      <c r="I32" s="56"/>
      <c r="J32" s="56"/>
      <c r="K32" s="56"/>
      <c r="L32" s="56"/>
      <c r="M32" s="56"/>
      <c r="N32" s="95"/>
      <c r="O32" s="95"/>
      <c r="P32" s="95"/>
      <c r="Q32" s="95"/>
      <c r="R32" s="95"/>
      <c r="S32" s="95"/>
      <c r="T32" s="56"/>
      <c r="U32" s="56"/>
      <c r="V32" s="33"/>
      <c r="W32" s="33"/>
      <c r="X32" s="34"/>
      <c r="Y32" s="34"/>
    </row>
    <row r="33" spans="1:25" ht="15.95" customHeight="1">
      <c r="A33" s="125"/>
      <c r="B33" s="65"/>
      <c r="C33" s="63" t="s">
        <v>69</v>
      </c>
      <c r="D33" s="55"/>
      <c r="E33" s="69"/>
      <c r="F33" s="91">
        <v>2135</v>
      </c>
      <c r="G33" s="91">
        <v>2142</v>
      </c>
      <c r="H33" s="56"/>
      <c r="I33" s="56"/>
      <c r="J33" s="56"/>
      <c r="K33" s="56"/>
      <c r="L33" s="56"/>
      <c r="M33" s="56"/>
      <c r="N33" s="95"/>
      <c r="O33" s="95"/>
      <c r="P33" s="95"/>
      <c r="Q33" s="95"/>
      <c r="R33" s="95"/>
      <c r="S33" s="95"/>
      <c r="T33" s="56"/>
      <c r="U33" s="56"/>
      <c r="V33" s="33"/>
      <c r="W33" s="33"/>
      <c r="X33" s="34"/>
      <c r="Y33" s="34"/>
    </row>
    <row r="34" spans="1:25" ht="15.95" customHeight="1">
      <c r="A34" s="125"/>
      <c r="B34" s="65"/>
      <c r="C34" s="64"/>
      <c r="D34" s="55" t="s">
        <v>70</v>
      </c>
      <c r="E34" s="69"/>
      <c r="F34" s="91">
        <f>(2134965+1)/1000</f>
        <v>2134.9659999999999</v>
      </c>
      <c r="G34" s="91">
        <v>2142</v>
      </c>
      <c r="H34" s="56"/>
      <c r="I34" s="56"/>
      <c r="J34" s="56"/>
      <c r="K34" s="56"/>
      <c r="L34" s="56"/>
      <c r="M34" s="56"/>
      <c r="N34" s="95"/>
      <c r="O34" s="95"/>
      <c r="P34" s="95"/>
      <c r="Q34" s="95"/>
      <c r="R34" s="95"/>
      <c r="S34" s="95"/>
      <c r="T34" s="56"/>
      <c r="U34" s="56"/>
      <c r="V34" s="33"/>
      <c r="W34" s="33"/>
      <c r="X34" s="34"/>
      <c r="Y34" s="34"/>
    </row>
    <row r="35" spans="1:25" ht="15.95" customHeight="1">
      <c r="A35" s="125"/>
      <c r="B35" s="64"/>
      <c r="C35" s="55" t="s">
        <v>71</v>
      </c>
      <c r="D35" s="55"/>
      <c r="E35" s="69"/>
      <c r="F35" s="91">
        <v>0</v>
      </c>
      <c r="G35" s="91">
        <v>0</v>
      </c>
      <c r="H35" s="56"/>
      <c r="I35" s="56"/>
      <c r="J35" s="71"/>
      <c r="K35" s="71"/>
      <c r="L35" s="56"/>
      <c r="M35" s="56"/>
      <c r="N35" s="95"/>
      <c r="O35" s="95"/>
      <c r="P35" s="95"/>
      <c r="Q35" s="95"/>
      <c r="R35" s="95"/>
      <c r="S35" s="95"/>
      <c r="T35" s="56"/>
      <c r="U35" s="56"/>
      <c r="V35" s="33"/>
      <c r="W35" s="33"/>
      <c r="X35" s="34"/>
      <c r="Y35" s="34"/>
    </row>
    <row r="36" spans="1:25" ht="15.95" customHeight="1">
      <c r="A36" s="125"/>
      <c r="B36" s="63" t="s">
        <v>52</v>
      </c>
      <c r="C36" s="55"/>
      <c r="D36" s="55"/>
      <c r="E36" s="69" t="s">
        <v>41</v>
      </c>
      <c r="F36" s="91">
        <f>561+84</f>
        <v>645</v>
      </c>
      <c r="G36" s="91">
        <v>780</v>
      </c>
      <c r="H36" s="56"/>
      <c r="I36" s="56"/>
      <c r="J36" s="56"/>
      <c r="K36" s="56"/>
      <c r="L36" s="56"/>
      <c r="M36" s="56"/>
      <c r="N36" s="95"/>
      <c r="O36" s="95"/>
      <c r="P36" s="95"/>
      <c r="Q36" s="95"/>
      <c r="R36" s="95"/>
      <c r="S36" s="95"/>
      <c r="T36" s="56"/>
      <c r="U36" s="56"/>
      <c r="V36" s="33"/>
      <c r="W36" s="33"/>
      <c r="X36" s="34"/>
      <c r="Y36" s="34"/>
    </row>
    <row r="37" spans="1:25" ht="15.95" customHeight="1">
      <c r="A37" s="125"/>
      <c r="B37" s="65"/>
      <c r="C37" s="55" t="s">
        <v>72</v>
      </c>
      <c r="D37" s="55"/>
      <c r="E37" s="69"/>
      <c r="F37" s="91">
        <f>(560747)/1000</f>
        <v>560.74699999999996</v>
      </c>
      <c r="G37" s="91">
        <v>672</v>
      </c>
      <c r="H37" s="56"/>
      <c r="I37" s="56"/>
      <c r="J37" s="56"/>
      <c r="K37" s="56"/>
      <c r="L37" s="56"/>
      <c r="M37" s="56"/>
      <c r="N37" s="95"/>
      <c r="O37" s="95"/>
      <c r="P37" s="95"/>
      <c r="Q37" s="95"/>
      <c r="R37" s="95"/>
      <c r="S37" s="95"/>
      <c r="T37" s="56"/>
      <c r="U37" s="56"/>
      <c r="V37" s="33"/>
      <c r="W37" s="33"/>
      <c r="X37" s="34"/>
      <c r="Y37" s="34"/>
    </row>
    <row r="38" spans="1:25" ht="15.95" customHeight="1">
      <c r="A38" s="125"/>
      <c r="B38" s="64"/>
      <c r="C38" s="55" t="s">
        <v>73</v>
      </c>
      <c r="D38" s="55"/>
      <c r="E38" s="69"/>
      <c r="F38" s="104">
        <f>(70211+13790)/1000</f>
        <v>84.001000000000005</v>
      </c>
      <c r="G38" s="91">
        <v>108</v>
      </c>
      <c r="H38" s="56"/>
      <c r="I38" s="56"/>
      <c r="J38" s="56"/>
      <c r="K38" s="71"/>
      <c r="L38" s="56"/>
      <c r="M38" s="56"/>
      <c r="N38" s="95"/>
      <c r="O38" s="95"/>
      <c r="P38" s="95"/>
      <c r="Q38" s="95"/>
      <c r="R38" s="95"/>
      <c r="S38" s="95"/>
      <c r="T38" s="56"/>
      <c r="U38" s="56"/>
      <c r="V38" s="33"/>
      <c r="W38" s="33"/>
      <c r="X38" s="34"/>
      <c r="Y38" s="34"/>
    </row>
    <row r="39" spans="1:25" ht="15.95" customHeight="1">
      <c r="A39" s="125"/>
      <c r="B39" s="49" t="s">
        <v>74</v>
      </c>
      <c r="C39" s="49"/>
      <c r="D39" s="49"/>
      <c r="E39" s="69" t="s">
        <v>107</v>
      </c>
      <c r="F39" s="91">
        <f>F32-F36</f>
        <v>1490</v>
      </c>
      <c r="G39" s="91">
        <v>1362</v>
      </c>
      <c r="H39" s="56">
        <f t="shared" ref="H39:U39" si="9">H32-H36</f>
        <v>0</v>
      </c>
      <c r="I39" s="56">
        <f t="shared" si="9"/>
        <v>0</v>
      </c>
      <c r="J39" s="56">
        <f t="shared" si="9"/>
        <v>0</v>
      </c>
      <c r="K39" s="56">
        <f t="shared" si="9"/>
        <v>0</v>
      </c>
      <c r="L39" s="56">
        <f t="shared" si="9"/>
        <v>0</v>
      </c>
      <c r="M39" s="56">
        <f t="shared" si="9"/>
        <v>0</v>
      </c>
      <c r="N39" s="95">
        <f t="shared" ref="N39:S39" si="10">N32-N36</f>
        <v>0</v>
      </c>
      <c r="O39" s="95">
        <f t="shared" si="10"/>
        <v>0</v>
      </c>
      <c r="P39" s="95">
        <f t="shared" si="10"/>
        <v>0</v>
      </c>
      <c r="Q39" s="95">
        <f t="shared" si="10"/>
        <v>0</v>
      </c>
      <c r="R39" s="95">
        <f t="shared" si="10"/>
        <v>0</v>
      </c>
      <c r="S39" s="95">
        <f t="shared" si="10"/>
        <v>0</v>
      </c>
      <c r="T39" s="56">
        <f t="shared" si="9"/>
        <v>0</v>
      </c>
      <c r="U39" s="56">
        <f t="shared" si="9"/>
        <v>0</v>
      </c>
      <c r="V39" s="33"/>
      <c r="W39" s="33"/>
      <c r="X39" s="34"/>
      <c r="Y39" s="34"/>
    </row>
    <row r="40" spans="1:25" ht="15.95" customHeight="1">
      <c r="A40" s="118" t="s">
        <v>85</v>
      </c>
      <c r="B40" s="63" t="s">
        <v>75</v>
      </c>
      <c r="C40" s="55"/>
      <c r="D40" s="55"/>
      <c r="E40" s="69" t="s">
        <v>43</v>
      </c>
      <c r="F40" s="91">
        <f>(3281700+40868+1)/1000</f>
        <v>3322.569</v>
      </c>
      <c r="G40" s="91">
        <v>2601</v>
      </c>
      <c r="H40" s="56"/>
      <c r="I40" s="56"/>
      <c r="J40" s="56"/>
      <c r="K40" s="56"/>
      <c r="L40" s="56"/>
      <c r="M40" s="56"/>
      <c r="N40" s="95"/>
      <c r="O40" s="95"/>
      <c r="P40" s="95"/>
      <c r="Q40" s="95"/>
      <c r="R40" s="95"/>
      <c r="S40" s="95"/>
      <c r="T40" s="56"/>
      <c r="U40" s="56"/>
      <c r="V40" s="34"/>
      <c r="W40" s="34"/>
      <c r="X40" s="33"/>
      <c r="Y40" s="33"/>
    </row>
    <row r="41" spans="1:25" ht="15.95" customHeight="1">
      <c r="A41" s="119"/>
      <c r="B41" s="64"/>
      <c r="C41" s="55" t="s">
        <v>76</v>
      </c>
      <c r="D41" s="55"/>
      <c r="E41" s="69"/>
      <c r="F41" s="105">
        <f>(3281700)/1000</f>
        <v>3281.7</v>
      </c>
      <c r="G41" s="105">
        <v>2560</v>
      </c>
      <c r="H41" s="71"/>
      <c r="I41" s="71"/>
      <c r="J41" s="56"/>
      <c r="K41" s="56"/>
      <c r="L41" s="56"/>
      <c r="M41" s="56"/>
      <c r="N41" s="95"/>
      <c r="O41" s="95"/>
      <c r="P41" s="95"/>
      <c r="Q41" s="95"/>
      <c r="R41" s="95"/>
      <c r="S41" s="95"/>
      <c r="T41" s="56"/>
      <c r="U41" s="56"/>
      <c r="V41" s="34"/>
      <c r="W41" s="34"/>
      <c r="X41" s="33"/>
      <c r="Y41" s="33"/>
    </row>
    <row r="42" spans="1:25" ht="15.95" customHeight="1">
      <c r="A42" s="119"/>
      <c r="B42" s="63" t="s">
        <v>63</v>
      </c>
      <c r="C42" s="55"/>
      <c r="D42" s="55"/>
      <c r="E42" s="69" t="s">
        <v>44</v>
      </c>
      <c r="F42" s="91">
        <f>(1635087+1574600+76500+1526600)/1000</f>
        <v>4812.7870000000003</v>
      </c>
      <c r="G42" s="91">
        <v>3963</v>
      </c>
      <c r="H42" s="56"/>
      <c r="I42" s="56"/>
      <c r="J42" s="56"/>
      <c r="K42" s="56"/>
      <c r="L42" s="56"/>
      <c r="M42" s="56"/>
      <c r="N42" s="95"/>
      <c r="O42" s="95"/>
      <c r="P42" s="95"/>
      <c r="Q42" s="95"/>
      <c r="R42" s="95"/>
      <c r="S42" s="95"/>
      <c r="T42" s="56"/>
      <c r="U42" s="56"/>
      <c r="V42" s="33"/>
      <c r="W42" s="33"/>
      <c r="X42" s="33"/>
      <c r="Y42" s="33"/>
    </row>
    <row r="43" spans="1:25" ht="15.95" customHeight="1">
      <c r="A43" s="119"/>
      <c r="B43" s="64"/>
      <c r="C43" s="55" t="s">
        <v>77</v>
      </c>
      <c r="D43" s="55"/>
      <c r="E43" s="69"/>
      <c r="F43" s="91">
        <f>(1635087)/1000</f>
        <v>1635.087</v>
      </c>
      <c r="G43" s="91">
        <v>1677</v>
      </c>
      <c r="H43" s="56"/>
      <c r="I43" s="56"/>
      <c r="J43" s="71"/>
      <c r="K43" s="71"/>
      <c r="L43" s="56"/>
      <c r="M43" s="56"/>
      <c r="N43" s="95"/>
      <c r="O43" s="95"/>
      <c r="P43" s="95"/>
      <c r="Q43" s="95"/>
      <c r="R43" s="95"/>
      <c r="S43" s="95"/>
      <c r="T43" s="56"/>
      <c r="U43" s="56"/>
      <c r="V43" s="33"/>
      <c r="W43" s="33"/>
      <c r="X43" s="34"/>
      <c r="Y43" s="34"/>
    </row>
    <row r="44" spans="1:25" ht="15.95" customHeight="1">
      <c r="A44" s="119"/>
      <c r="B44" s="55" t="s">
        <v>74</v>
      </c>
      <c r="C44" s="55"/>
      <c r="D44" s="55"/>
      <c r="E44" s="69" t="s">
        <v>108</v>
      </c>
      <c r="F44" s="105">
        <f>F40-F42</f>
        <v>-1490.2180000000003</v>
      </c>
      <c r="G44" s="105">
        <v>-1362</v>
      </c>
      <c r="H44" s="71">
        <f t="shared" ref="H44:U44" si="11">H40-H42</f>
        <v>0</v>
      </c>
      <c r="I44" s="71">
        <f t="shared" si="11"/>
        <v>0</v>
      </c>
      <c r="J44" s="71">
        <f t="shared" si="11"/>
        <v>0</v>
      </c>
      <c r="K44" s="71">
        <f t="shared" si="11"/>
        <v>0</v>
      </c>
      <c r="L44" s="71">
        <f t="shared" si="11"/>
        <v>0</v>
      </c>
      <c r="M44" s="71">
        <f t="shared" si="11"/>
        <v>0</v>
      </c>
      <c r="N44" s="71">
        <f t="shared" ref="N44:S44" si="12">N40-N42</f>
        <v>0</v>
      </c>
      <c r="O44" s="71">
        <f t="shared" si="12"/>
        <v>0</v>
      </c>
      <c r="P44" s="71">
        <f t="shared" si="12"/>
        <v>0</v>
      </c>
      <c r="Q44" s="71">
        <f t="shared" si="12"/>
        <v>0</v>
      </c>
      <c r="R44" s="71">
        <f t="shared" si="12"/>
        <v>0</v>
      </c>
      <c r="S44" s="71">
        <f t="shared" si="12"/>
        <v>0</v>
      </c>
      <c r="T44" s="71">
        <f t="shared" si="11"/>
        <v>0</v>
      </c>
      <c r="U44" s="71">
        <f t="shared" si="11"/>
        <v>0</v>
      </c>
      <c r="V44" s="33"/>
      <c r="W44" s="33"/>
      <c r="X44" s="33"/>
      <c r="Y44" s="33"/>
    </row>
    <row r="45" spans="1:25" ht="15.95" customHeight="1">
      <c r="A45" s="118" t="s">
        <v>86</v>
      </c>
      <c r="B45" s="49" t="s">
        <v>78</v>
      </c>
      <c r="C45" s="49"/>
      <c r="D45" s="49"/>
      <c r="E45" s="69" t="s">
        <v>109</v>
      </c>
      <c r="F45" s="91">
        <v>0</v>
      </c>
      <c r="G45" s="91">
        <v>0</v>
      </c>
      <c r="H45" s="56">
        <f t="shared" ref="H45:U45" si="13">H39+H44</f>
        <v>0</v>
      </c>
      <c r="I45" s="56">
        <f t="shared" si="13"/>
        <v>0</v>
      </c>
      <c r="J45" s="56">
        <f t="shared" si="13"/>
        <v>0</v>
      </c>
      <c r="K45" s="56">
        <f t="shared" si="13"/>
        <v>0</v>
      </c>
      <c r="L45" s="56">
        <f t="shared" si="13"/>
        <v>0</v>
      </c>
      <c r="M45" s="56">
        <f t="shared" si="13"/>
        <v>0</v>
      </c>
      <c r="N45" s="95">
        <f t="shared" ref="N45:S45" si="14">N39+N44</f>
        <v>0</v>
      </c>
      <c r="O45" s="95">
        <f t="shared" si="14"/>
        <v>0</v>
      </c>
      <c r="P45" s="95">
        <f t="shared" si="14"/>
        <v>0</v>
      </c>
      <c r="Q45" s="95">
        <f t="shared" si="14"/>
        <v>0</v>
      </c>
      <c r="R45" s="95">
        <f t="shared" si="14"/>
        <v>0</v>
      </c>
      <c r="S45" s="95">
        <f t="shared" si="14"/>
        <v>0</v>
      </c>
      <c r="T45" s="56">
        <f t="shared" si="13"/>
        <v>0</v>
      </c>
      <c r="U45" s="56">
        <f t="shared" si="13"/>
        <v>0</v>
      </c>
      <c r="V45" s="33"/>
      <c r="W45" s="33"/>
      <c r="X45" s="33"/>
      <c r="Y45" s="33"/>
    </row>
    <row r="46" spans="1:25" ht="15.95" customHeight="1">
      <c r="A46" s="119"/>
      <c r="B46" s="55" t="s">
        <v>79</v>
      </c>
      <c r="C46" s="55"/>
      <c r="D46" s="55"/>
      <c r="E46" s="55"/>
      <c r="F46" s="105">
        <v>0</v>
      </c>
      <c r="G46" s="105">
        <v>0</v>
      </c>
      <c r="H46" s="71"/>
      <c r="I46" s="71"/>
      <c r="J46" s="71"/>
      <c r="K46" s="71"/>
      <c r="L46" s="56"/>
      <c r="M46" s="56"/>
      <c r="N46" s="71"/>
      <c r="O46" s="71"/>
      <c r="P46" s="71"/>
      <c r="Q46" s="71"/>
      <c r="R46" s="71"/>
      <c r="S46" s="71"/>
      <c r="T46" s="71"/>
      <c r="U46" s="71"/>
      <c r="V46" s="34"/>
      <c r="W46" s="34"/>
      <c r="X46" s="34"/>
      <c r="Y46" s="34"/>
    </row>
    <row r="47" spans="1:25" ht="15.95" customHeight="1">
      <c r="A47" s="119"/>
      <c r="B47" s="55" t="s">
        <v>80</v>
      </c>
      <c r="C47" s="55"/>
      <c r="D47" s="55"/>
      <c r="E47" s="55"/>
      <c r="F47" s="91">
        <v>0</v>
      </c>
      <c r="G47" s="91">
        <v>0</v>
      </c>
      <c r="H47" s="56"/>
      <c r="I47" s="56"/>
      <c r="J47" s="56"/>
      <c r="K47" s="56"/>
      <c r="L47" s="56"/>
      <c r="M47" s="56"/>
      <c r="N47" s="95"/>
      <c r="O47" s="95"/>
      <c r="P47" s="95"/>
      <c r="Q47" s="95"/>
      <c r="R47" s="95"/>
      <c r="S47" s="95"/>
      <c r="T47" s="56"/>
      <c r="U47" s="56"/>
      <c r="V47" s="33"/>
      <c r="W47" s="33"/>
      <c r="X47" s="33"/>
      <c r="Y47" s="33"/>
    </row>
    <row r="48" spans="1:25" ht="15.95" customHeight="1">
      <c r="A48" s="119"/>
      <c r="B48" s="55" t="s">
        <v>81</v>
      </c>
      <c r="C48" s="55"/>
      <c r="D48" s="55"/>
      <c r="E48" s="55"/>
      <c r="F48" s="91">
        <v>0</v>
      </c>
      <c r="G48" s="91">
        <v>0</v>
      </c>
      <c r="H48" s="56"/>
      <c r="I48" s="56"/>
      <c r="J48" s="56"/>
      <c r="K48" s="56"/>
      <c r="L48" s="56"/>
      <c r="M48" s="56"/>
      <c r="N48" s="95"/>
      <c r="O48" s="95"/>
      <c r="P48" s="95"/>
      <c r="Q48" s="95"/>
      <c r="R48" s="95"/>
      <c r="S48" s="95"/>
      <c r="T48" s="56"/>
      <c r="U48" s="56"/>
      <c r="V48" s="33"/>
      <c r="W48" s="33"/>
      <c r="X48" s="33"/>
      <c r="Y48" s="33"/>
    </row>
    <row r="49" spans="1:21" ht="15.95" customHeight="1">
      <c r="A49" s="9" t="s">
        <v>110</v>
      </c>
      <c r="O49" s="8"/>
      <c r="Q49" s="8"/>
      <c r="S49" s="8"/>
      <c r="U49" s="8"/>
    </row>
    <row r="50" spans="1:21" ht="15.95" customHeight="1">
      <c r="A50" s="9"/>
      <c r="O50" s="8"/>
      <c r="Q50" s="8"/>
      <c r="S50" s="8"/>
      <c r="U50" s="8"/>
    </row>
  </sheetData>
  <mergeCells count="40">
    <mergeCell ref="T6:U6"/>
    <mergeCell ref="L6:M6"/>
    <mergeCell ref="J6:K6"/>
    <mergeCell ref="L25:L26"/>
    <mergeCell ref="M25:M26"/>
    <mergeCell ref="G25:G26"/>
    <mergeCell ref="H25:H26"/>
    <mergeCell ref="I25:I26"/>
    <mergeCell ref="T30:U30"/>
    <mergeCell ref="F30:G30"/>
    <mergeCell ref="H30:I30"/>
    <mergeCell ref="J30:K30"/>
    <mergeCell ref="L30:M30"/>
    <mergeCell ref="N30:O30"/>
    <mergeCell ref="P30:Q30"/>
    <mergeCell ref="R30:S30"/>
    <mergeCell ref="T25:T26"/>
    <mergeCell ref="U25:U26"/>
    <mergeCell ref="R6:S6"/>
    <mergeCell ref="R25:R26"/>
    <mergeCell ref="S25:S26"/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N6:O6"/>
    <mergeCell ref="N25:N26"/>
    <mergeCell ref="O25:O26"/>
    <mergeCell ref="P6:Q6"/>
    <mergeCell ref="P25:P26"/>
    <mergeCell ref="Q25:Q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18" activePane="bottomRight" state="frozen"/>
      <selection activeCell="L8" sqref="L8"/>
      <selection pane="topRight" activeCell="L8" sqref="L8"/>
      <selection pane="bottomLeft" activeCell="L8" sqref="L8"/>
      <selection pane="bottomRight" activeCell="I45" sqref="I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252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1"/>
      <c r="F7" s="50" t="s">
        <v>237</v>
      </c>
      <c r="G7" s="50"/>
      <c r="H7" s="50" t="s">
        <v>238</v>
      </c>
      <c r="I7" s="72" t="s">
        <v>21</v>
      </c>
    </row>
    <row r="8" spans="1:9" ht="17.100000000000001" customHeight="1">
      <c r="A8" s="19"/>
      <c r="B8" s="20"/>
      <c r="C8" s="20"/>
      <c r="D8" s="20"/>
      <c r="E8" s="62"/>
      <c r="F8" s="53" t="s">
        <v>250</v>
      </c>
      <c r="G8" s="53" t="s">
        <v>2</v>
      </c>
      <c r="H8" s="53" t="s">
        <v>250</v>
      </c>
      <c r="I8" s="54"/>
    </row>
    <row r="9" spans="1:9" ht="18" customHeight="1">
      <c r="A9" s="110" t="s">
        <v>87</v>
      </c>
      <c r="B9" s="110" t="s">
        <v>89</v>
      </c>
      <c r="C9" s="63" t="s">
        <v>3</v>
      </c>
      <c r="D9" s="55"/>
      <c r="E9" s="55"/>
      <c r="F9" s="56">
        <v>725170</v>
      </c>
      <c r="G9" s="57">
        <f>F9/$F$27*100</f>
        <v>27.643521058090769</v>
      </c>
      <c r="H9" s="56">
        <v>710793</v>
      </c>
      <c r="I9" s="57">
        <f t="shared" ref="I9:I45" si="0">(F9/H9-1)*100</f>
        <v>2.0226704539858975</v>
      </c>
    </row>
    <row r="10" spans="1:9" ht="18" customHeight="1">
      <c r="A10" s="110"/>
      <c r="B10" s="110"/>
      <c r="C10" s="65"/>
      <c r="D10" s="63" t="s">
        <v>22</v>
      </c>
      <c r="E10" s="55"/>
      <c r="F10" s="56">
        <v>228476</v>
      </c>
      <c r="G10" s="57">
        <f t="shared" ref="G10:G27" si="1">F10/$F$27*100</f>
        <v>8.7095179299589702</v>
      </c>
      <c r="H10" s="56">
        <v>229678</v>
      </c>
      <c r="I10" s="57">
        <f t="shared" si="0"/>
        <v>-0.52334137357518129</v>
      </c>
    </row>
    <row r="11" spans="1:9" ht="18" customHeight="1">
      <c r="A11" s="110"/>
      <c r="B11" s="110"/>
      <c r="C11" s="65"/>
      <c r="D11" s="65"/>
      <c r="E11" s="49" t="s">
        <v>23</v>
      </c>
      <c r="F11" s="56">
        <v>183972</v>
      </c>
      <c r="G11" s="57">
        <f t="shared" si="1"/>
        <v>7.0130229547541623</v>
      </c>
      <c r="H11" s="56">
        <v>183698</v>
      </c>
      <c r="I11" s="57">
        <f t="shared" si="0"/>
        <v>0.14915785691733685</v>
      </c>
    </row>
    <row r="12" spans="1:9" ht="18" customHeight="1">
      <c r="A12" s="110"/>
      <c r="B12" s="110"/>
      <c r="C12" s="65"/>
      <c r="D12" s="65"/>
      <c r="E12" s="49" t="s">
        <v>24</v>
      </c>
      <c r="F12" s="56">
        <v>12609</v>
      </c>
      <c r="G12" s="57">
        <f t="shared" si="1"/>
        <v>0.4806557869485315</v>
      </c>
      <c r="H12" s="56">
        <v>17667</v>
      </c>
      <c r="I12" s="57">
        <f t="shared" si="0"/>
        <v>-28.629648497198168</v>
      </c>
    </row>
    <row r="13" spans="1:9" ht="18" customHeight="1">
      <c r="A13" s="110"/>
      <c r="B13" s="110"/>
      <c r="C13" s="65"/>
      <c r="D13" s="64"/>
      <c r="E13" s="49" t="s">
        <v>25</v>
      </c>
      <c r="F13" s="56">
        <v>1539</v>
      </c>
      <c r="G13" s="57">
        <f t="shared" si="1"/>
        <v>5.8666766287079855E-2</v>
      </c>
      <c r="H13" s="56">
        <v>1527</v>
      </c>
      <c r="I13" s="57">
        <f t="shared" si="0"/>
        <v>0.78585461689586467</v>
      </c>
    </row>
    <row r="14" spans="1:9" ht="18" customHeight="1">
      <c r="A14" s="110"/>
      <c r="B14" s="110"/>
      <c r="C14" s="65"/>
      <c r="D14" s="63" t="s">
        <v>26</v>
      </c>
      <c r="E14" s="55"/>
      <c r="F14" s="56">
        <v>144587</v>
      </c>
      <c r="G14" s="57">
        <f t="shared" si="1"/>
        <v>5.5116645465562151</v>
      </c>
      <c r="H14" s="56">
        <v>153470</v>
      </c>
      <c r="I14" s="57">
        <f t="shared" si="0"/>
        <v>-5.7881019091679198</v>
      </c>
    </row>
    <row r="15" spans="1:9" ht="18" customHeight="1">
      <c r="A15" s="110"/>
      <c r="B15" s="110"/>
      <c r="C15" s="65"/>
      <c r="D15" s="65"/>
      <c r="E15" s="49" t="s">
        <v>27</v>
      </c>
      <c r="F15" s="56">
        <v>7502</v>
      </c>
      <c r="G15" s="57">
        <f t="shared" si="1"/>
        <v>0.28597666061447247</v>
      </c>
      <c r="H15" s="56">
        <v>7360</v>
      </c>
      <c r="I15" s="57">
        <f t="shared" si="0"/>
        <v>1.9293478260869579</v>
      </c>
    </row>
    <row r="16" spans="1:9" ht="18" customHeight="1">
      <c r="A16" s="110"/>
      <c r="B16" s="110"/>
      <c r="C16" s="65"/>
      <c r="D16" s="64"/>
      <c r="E16" s="49" t="s">
        <v>28</v>
      </c>
      <c r="F16" s="56">
        <v>137085</v>
      </c>
      <c r="G16" s="57">
        <f t="shared" si="1"/>
        <v>5.2256878859417428</v>
      </c>
      <c r="H16" s="56">
        <v>146110</v>
      </c>
      <c r="I16" s="57">
        <f t="shared" si="0"/>
        <v>-6.1768530559167756</v>
      </c>
    </row>
    <row r="17" spans="1:9" ht="18" customHeight="1">
      <c r="A17" s="110"/>
      <c r="B17" s="110"/>
      <c r="C17" s="65"/>
      <c r="D17" s="111" t="s">
        <v>29</v>
      </c>
      <c r="E17" s="112"/>
      <c r="F17" s="56">
        <v>224733</v>
      </c>
      <c r="G17" s="57">
        <f t="shared" si="1"/>
        <v>8.566834560100272</v>
      </c>
      <c r="H17" s="56">
        <v>194632</v>
      </c>
      <c r="I17" s="57">
        <f t="shared" si="0"/>
        <v>15.465596613095478</v>
      </c>
    </row>
    <row r="18" spans="1:9" ht="18" customHeight="1">
      <c r="A18" s="110"/>
      <c r="B18" s="110"/>
      <c r="C18" s="65"/>
      <c r="D18" s="111" t="s">
        <v>93</v>
      </c>
      <c r="E18" s="113"/>
      <c r="F18" s="56">
        <v>15072</v>
      </c>
      <c r="G18" s="57">
        <f t="shared" si="1"/>
        <v>0.57454548504149938</v>
      </c>
      <c r="H18" s="56">
        <v>16890</v>
      </c>
      <c r="I18" s="57">
        <f t="shared" si="0"/>
        <v>-10.763765541740678</v>
      </c>
    </row>
    <row r="19" spans="1:9" ht="18" customHeight="1">
      <c r="A19" s="110"/>
      <c r="B19" s="110"/>
      <c r="C19" s="64"/>
      <c r="D19" s="111" t="s">
        <v>94</v>
      </c>
      <c r="E19" s="113"/>
      <c r="F19" s="56">
        <v>0</v>
      </c>
      <c r="G19" s="57">
        <f t="shared" si="1"/>
        <v>0</v>
      </c>
      <c r="H19" s="56">
        <v>0</v>
      </c>
      <c r="I19" s="57">
        <v>0</v>
      </c>
    </row>
    <row r="20" spans="1:9" ht="18" customHeight="1">
      <c r="A20" s="110"/>
      <c r="B20" s="110"/>
      <c r="C20" s="55" t="s">
        <v>4</v>
      </c>
      <c r="D20" s="55"/>
      <c r="E20" s="55"/>
      <c r="F20" s="56">
        <v>82971</v>
      </c>
      <c r="G20" s="57">
        <f t="shared" si="1"/>
        <v>3.1628591719332704</v>
      </c>
      <c r="H20" s="56">
        <v>88377</v>
      </c>
      <c r="I20" s="57">
        <f t="shared" si="0"/>
        <v>-6.116976136325059</v>
      </c>
    </row>
    <row r="21" spans="1:9" ht="18" customHeight="1">
      <c r="A21" s="110"/>
      <c r="B21" s="110"/>
      <c r="C21" s="55" t="s">
        <v>5</v>
      </c>
      <c r="D21" s="55"/>
      <c r="E21" s="55"/>
      <c r="F21" s="56">
        <v>302625</v>
      </c>
      <c r="G21" s="57">
        <f t="shared" si="1"/>
        <v>11.536081967269357</v>
      </c>
      <c r="H21" s="56">
        <v>293577</v>
      </c>
      <c r="I21" s="57">
        <f t="shared" si="0"/>
        <v>3.0819853053883683</v>
      </c>
    </row>
    <row r="22" spans="1:9" ht="18" customHeight="1">
      <c r="A22" s="110"/>
      <c r="B22" s="110"/>
      <c r="C22" s="55" t="s">
        <v>30</v>
      </c>
      <c r="D22" s="55"/>
      <c r="E22" s="55"/>
      <c r="F22" s="56">
        <v>33250</v>
      </c>
      <c r="G22" s="57">
        <f t="shared" si="1"/>
        <v>1.2674918642270339</v>
      </c>
      <c r="H22" s="56">
        <v>34072</v>
      </c>
      <c r="I22" s="57">
        <f t="shared" si="0"/>
        <v>-2.4125381544963576</v>
      </c>
    </row>
    <row r="23" spans="1:9" ht="18" customHeight="1">
      <c r="A23" s="110"/>
      <c r="B23" s="110"/>
      <c r="C23" s="55" t="s">
        <v>6</v>
      </c>
      <c r="D23" s="55"/>
      <c r="E23" s="55"/>
      <c r="F23" s="56">
        <v>416372</v>
      </c>
      <c r="G23" s="57">
        <f t="shared" si="1"/>
        <v>15.872123984719957</v>
      </c>
      <c r="H23" s="56">
        <v>176023</v>
      </c>
      <c r="I23" s="57">
        <f t="shared" si="0"/>
        <v>136.5440879885015</v>
      </c>
    </row>
    <row r="24" spans="1:9" ht="18" customHeight="1">
      <c r="A24" s="110"/>
      <c r="B24" s="110"/>
      <c r="C24" s="55" t="s">
        <v>31</v>
      </c>
      <c r="D24" s="55"/>
      <c r="E24" s="55"/>
      <c r="F24" s="56">
        <v>4306</v>
      </c>
      <c r="G24" s="57">
        <f t="shared" si="1"/>
        <v>0.16414496142440926</v>
      </c>
      <c r="H24" s="56">
        <v>5491</v>
      </c>
      <c r="I24" s="57">
        <f t="shared" si="0"/>
        <v>-21.580768530322349</v>
      </c>
    </row>
    <row r="25" spans="1:9" ht="18" customHeight="1">
      <c r="A25" s="110"/>
      <c r="B25" s="110"/>
      <c r="C25" s="55" t="s">
        <v>7</v>
      </c>
      <c r="D25" s="55"/>
      <c r="E25" s="55"/>
      <c r="F25" s="56">
        <v>281972</v>
      </c>
      <c r="G25" s="57">
        <f t="shared" si="1"/>
        <v>10.748788449318052</v>
      </c>
      <c r="H25" s="56">
        <v>245040</v>
      </c>
      <c r="I25" s="57">
        <f t="shared" si="0"/>
        <v>15.071825008161932</v>
      </c>
    </row>
    <row r="26" spans="1:9" ht="18" customHeight="1">
      <c r="A26" s="110"/>
      <c r="B26" s="110"/>
      <c r="C26" s="55" t="s">
        <v>8</v>
      </c>
      <c r="D26" s="55"/>
      <c r="E26" s="55"/>
      <c r="F26" s="56">
        <v>776625</v>
      </c>
      <c r="G26" s="57">
        <f t="shared" si="1"/>
        <v>29.604988543017146</v>
      </c>
      <c r="H26" s="56">
        <v>289944</v>
      </c>
      <c r="I26" s="57">
        <f t="shared" si="0"/>
        <v>167.8534475622879</v>
      </c>
    </row>
    <row r="27" spans="1:9" ht="18" customHeight="1">
      <c r="A27" s="110"/>
      <c r="B27" s="110"/>
      <c r="C27" s="55" t="s">
        <v>9</v>
      </c>
      <c r="D27" s="55"/>
      <c r="E27" s="55"/>
      <c r="F27" s="56">
        <f>SUM(F9,F20:F26)</f>
        <v>2623291</v>
      </c>
      <c r="G27" s="57">
        <f t="shared" si="1"/>
        <v>100</v>
      </c>
      <c r="H27" s="56">
        <f>SUM(H9,H20:H26)</f>
        <v>1843317</v>
      </c>
      <c r="I27" s="57">
        <f t="shared" si="0"/>
        <v>42.313611820430232</v>
      </c>
    </row>
    <row r="28" spans="1:9" ht="18" customHeight="1">
      <c r="A28" s="110"/>
      <c r="B28" s="110" t="s">
        <v>88</v>
      </c>
      <c r="C28" s="63" t="s">
        <v>10</v>
      </c>
      <c r="D28" s="55"/>
      <c r="E28" s="55"/>
      <c r="F28" s="56">
        <v>826218</v>
      </c>
      <c r="G28" s="57">
        <f t="shared" ref="G28:G45" si="2">F28/$F$45*100</f>
        <v>31.687014896637844</v>
      </c>
      <c r="H28" s="56">
        <v>798357</v>
      </c>
      <c r="I28" s="57">
        <f t="shared" si="0"/>
        <v>3.4897921606499294</v>
      </c>
    </row>
    <row r="29" spans="1:9" ht="18" customHeight="1">
      <c r="A29" s="110"/>
      <c r="B29" s="110"/>
      <c r="C29" s="65"/>
      <c r="D29" s="55" t="s">
        <v>11</v>
      </c>
      <c r="E29" s="55"/>
      <c r="F29" s="56">
        <v>461158</v>
      </c>
      <c r="G29" s="57">
        <f t="shared" si="2"/>
        <v>17.686277006436214</v>
      </c>
      <c r="H29" s="56">
        <v>464990</v>
      </c>
      <c r="I29" s="57">
        <f t="shared" si="0"/>
        <v>-0.82410374416653775</v>
      </c>
    </row>
    <row r="30" spans="1:9" ht="18" customHeight="1">
      <c r="A30" s="110"/>
      <c r="B30" s="110"/>
      <c r="C30" s="65"/>
      <c r="D30" s="55" t="s">
        <v>32</v>
      </c>
      <c r="E30" s="55"/>
      <c r="F30" s="56">
        <v>30407</v>
      </c>
      <c r="G30" s="57">
        <f t="shared" si="2"/>
        <v>1.1661656632536048</v>
      </c>
      <c r="H30" s="56">
        <v>29147</v>
      </c>
      <c r="I30" s="57">
        <f t="shared" si="0"/>
        <v>4.322914879747497</v>
      </c>
    </row>
    <row r="31" spans="1:9" ht="18" customHeight="1">
      <c r="A31" s="110"/>
      <c r="B31" s="110"/>
      <c r="C31" s="64"/>
      <c r="D31" s="55" t="s">
        <v>12</v>
      </c>
      <c r="E31" s="55"/>
      <c r="F31" s="56">
        <v>334653</v>
      </c>
      <c r="G31" s="57">
        <f t="shared" si="2"/>
        <v>12.834572226948026</v>
      </c>
      <c r="H31" s="56">
        <v>304220</v>
      </c>
      <c r="I31" s="57">
        <f t="shared" si="0"/>
        <v>10.003615804352117</v>
      </c>
    </row>
    <row r="32" spans="1:9" ht="18" customHeight="1">
      <c r="A32" s="110"/>
      <c r="B32" s="110"/>
      <c r="C32" s="63" t="s">
        <v>13</v>
      </c>
      <c r="D32" s="55"/>
      <c r="E32" s="55"/>
      <c r="F32" s="56">
        <v>1507666</v>
      </c>
      <c r="G32" s="57">
        <f t="shared" si="2"/>
        <v>57.821827896698444</v>
      </c>
      <c r="H32" s="56">
        <v>788188</v>
      </c>
      <c r="I32" s="57">
        <f t="shared" si="0"/>
        <v>91.28253665369175</v>
      </c>
    </row>
    <row r="33" spans="1:9" ht="18" customHeight="1">
      <c r="A33" s="110"/>
      <c r="B33" s="110"/>
      <c r="C33" s="65"/>
      <c r="D33" s="55" t="s">
        <v>14</v>
      </c>
      <c r="E33" s="55"/>
      <c r="F33" s="56">
        <v>43230</v>
      </c>
      <c r="G33" s="57">
        <f t="shared" si="2"/>
        <v>1.6579518407752605</v>
      </c>
      <c r="H33" s="56">
        <v>34718</v>
      </c>
      <c r="I33" s="57">
        <f t="shared" si="0"/>
        <v>24.517541333026106</v>
      </c>
    </row>
    <row r="34" spans="1:9" ht="18" customHeight="1">
      <c r="A34" s="110"/>
      <c r="B34" s="110"/>
      <c r="C34" s="65"/>
      <c r="D34" s="55" t="s">
        <v>33</v>
      </c>
      <c r="E34" s="55"/>
      <c r="F34" s="56">
        <v>10469</v>
      </c>
      <c r="G34" s="57">
        <f t="shared" si="2"/>
        <v>0.40150584827842239</v>
      </c>
      <c r="H34" s="56">
        <v>10614</v>
      </c>
      <c r="I34" s="57">
        <f t="shared" si="0"/>
        <v>-1.3661202185792365</v>
      </c>
    </row>
    <row r="35" spans="1:9" ht="18" customHeight="1">
      <c r="A35" s="110"/>
      <c r="B35" s="110"/>
      <c r="C35" s="65"/>
      <c r="D35" s="55" t="s">
        <v>34</v>
      </c>
      <c r="E35" s="55"/>
      <c r="F35" s="56">
        <v>759934</v>
      </c>
      <c r="G35" s="57">
        <f t="shared" si="2"/>
        <v>29.144898777878943</v>
      </c>
      <c r="H35" s="56">
        <v>504733</v>
      </c>
      <c r="I35" s="57">
        <f t="shared" si="0"/>
        <v>50.561584045425988</v>
      </c>
    </row>
    <row r="36" spans="1:9" ht="18" customHeight="1">
      <c r="A36" s="110"/>
      <c r="B36" s="110"/>
      <c r="C36" s="65"/>
      <c r="D36" s="55" t="s">
        <v>35</v>
      </c>
      <c r="E36" s="55"/>
      <c r="F36" s="56">
        <v>30198</v>
      </c>
      <c r="G36" s="57">
        <f t="shared" si="2"/>
        <v>1.1581501200030375</v>
      </c>
      <c r="H36" s="56">
        <v>31766</v>
      </c>
      <c r="I36" s="57">
        <f t="shared" si="0"/>
        <v>-4.9360951961216371</v>
      </c>
    </row>
    <row r="37" spans="1:9" ht="18" customHeight="1">
      <c r="A37" s="110"/>
      <c r="B37" s="110"/>
      <c r="C37" s="65"/>
      <c r="D37" s="55" t="s">
        <v>15</v>
      </c>
      <c r="E37" s="55"/>
      <c r="F37" s="56">
        <v>27808</v>
      </c>
      <c r="G37" s="57">
        <f t="shared" si="2"/>
        <v>1.0664891230228646</v>
      </c>
      <c r="H37" s="56">
        <v>28746</v>
      </c>
      <c r="I37" s="57">
        <f t="shared" si="0"/>
        <v>-3.2630626869825319</v>
      </c>
    </row>
    <row r="38" spans="1:9" ht="18" customHeight="1">
      <c r="A38" s="110"/>
      <c r="B38" s="110"/>
      <c r="C38" s="64"/>
      <c r="D38" s="55" t="s">
        <v>36</v>
      </c>
      <c r="E38" s="55"/>
      <c r="F38" s="56">
        <v>636027</v>
      </c>
      <c r="G38" s="57">
        <f t="shared" si="2"/>
        <v>24.392832186739913</v>
      </c>
      <c r="H38" s="56">
        <v>177611</v>
      </c>
      <c r="I38" s="57">
        <f t="shared" si="0"/>
        <v>258.10113112363535</v>
      </c>
    </row>
    <row r="39" spans="1:9" ht="18" customHeight="1">
      <c r="A39" s="110"/>
      <c r="B39" s="110"/>
      <c r="C39" s="63" t="s">
        <v>16</v>
      </c>
      <c r="D39" s="55"/>
      <c r="E39" s="55"/>
      <c r="F39" s="56">
        <v>273550</v>
      </c>
      <c r="G39" s="57">
        <f t="shared" si="2"/>
        <v>10.491157206663717</v>
      </c>
      <c r="H39" s="56">
        <v>248755</v>
      </c>
      <c r="I39" s="57">
        <f t="shared" si="0"/>
        <v>9.9676388414303254</v>
      </c>
    </row>
    <row r="40" spans="1:9" ht="18" customHeight="1">
      <c r="A40" s="110"/>
      <c r="B40" s="110"/>
      <c r="C40" s="65"/>
      <c r="D40" s="63" t="s">
        <v>17</v>
      </c>
      <c r="E40" s="55"/>
      <c r="F40" s="56">
        <v>271512</v>
      </c>
      <c r="G40" s="57">
        <f t="shared" si="2"/>
        <v>10.412996072000288</v>
      </c>
      <c r="H40" s="56">
        <v>235171</v>
      </c>
      <c r="I40" s="57">
        <f t="shared" si="0"/>
        <v>15.453010787894762</v>
      </c>
    </row>
    <row r="41" spans="1:9" ht="18" customHeight="1">
      <c r="A41" s="110"/>
      <c r="B41" s="110"/>
      <c r="C41" s="65"/>
      <c r="D41" s="65"/>
      <c r="E41" s="59" t="s">
        <v>91</v>
      </c>
      <c r="F41" s="56">
        <v>170201</v>
      </c>
      <c r="G41" s="57">
        <f t="shared" si="2"/>
        <v>6.5275285970805008</v>
      </c>
      <c r="H41" s="56">
        <v>143795</v>
      </c>
      <c r="I41" s="60">
        <f t="shared" si="0"/>
        <v>18.363642685767935</v>
      </c>
    </row>
    <row r="42" spans="1:9" ht="18" customHeight="1">
      <c r="A42" s="110"/>
      <c r="B42" s="110"/>
      <c r="C42" s="65"/>
      <c r="D42" s="64"/>
      <c r="E42" s="49" t="s">
        <v>37</v>
      </c>
      <c r="F42" s="56">
        <v>101311</v>
      </c>
      <c r="G42" s="57">
        <f t="shared" si="2"/>
        <v>3.8854674749197868</v>
      </c>
      <c r="H42" s="56">
        <v>91376</v>
      </c>
      <c r="I42" s="60">
        <f t="shared" si="0"/>
        <v>10.872658028366299</v>
      </c>
    </row>
    <row r="43" spans="1:9" ht="18" customHeight="1">
      <c r="A43" s="110"/>
      <c r="B43" s="110"/>
      <c r="C43" s="65"/>
      <c r="D43" s="55" t="s">
        <v>38</v>
      </c>
      <c r="E43" s="55"/>
      <c r="F43" s="56">
        <v>2038</v>
      </c>
      <c r="G43" s="57">
        <f t="shared" si="2"/>
        <v>7.8161134663427723E-2</v>
      </c>
      <c r="H43" s="56">
        <v>13584</v>
      </c>
      <c r="I43" s="60">
        <f t="shared" si="0"/>
        <v>-84.997055359246175</v>
      </c>
    </row>
    <row r="44" spans="1:9" ht="18" customHeight="1">
      <c r="A44" s="110"/>
      <c r="B44" s="110"/>
      <c r="C44" s="64"/>
      <c r="D44" s="55" t="s">
        <v>39</v>
      </c>
      <c r="E44" s="55"/>
      <c r="F44" s="56">
        <v>0</v>
      </c>
      <c r="G44" s="57">
        <f t="shared" si="2"/>
        <v>0</v>
      </c>
      <c r="H44" s="56">
        <v>0</v>
      </c>
      <c r="I44" s="57">
        <v>0</v>
      </c>
    </row>
    <row r="45" spans="1:9" ht="18" customHeight="1">
      <c r="A45" s="110"/>
      <c r="B45" s="110"/>
      <c r="C45" s="49" t="s">
        <v>18</v>
      </c>
      <c r="D45" s="49"/>
      <c r="E45" s="49"/>
      <c r="F45" s="56">
        <f>SUM(F28,F32,F39)</f>
        <v>2607434</v>
      </c>
      <c r="G45" s="57">
        <f t="shared" si="2"/>
        <v>100</v>
      </c>
      <c r="H45" s="56">
        <f>SUM(H28,H32,H39)</f>
        <v>1835300</v>
      </c>
      <c r="I45" s="57">
        <f t="shared" si="0"/>
        <v>42.071269002342945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3" activePane="bottomRight" state="frozen"/>
      <selection activeCell="L8" sqref="L8"/>
      <selection pane="topRight" activeCell="L8" sqref="L8"/>
      <selection pane="bottomLeft" activeCell="L8" sqref="L8"/>
      <selection pane="bottomRight" activeCell="M23" sqref="M23:M24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97" t="s">
        <v>252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2" t="s">
        <v>114</v>
      </c>
      <c r="B6" s="73"/>
      <c r="C6" s="73"/>
      <c r="D6" s="73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31" t="s">
        <v>115</v>
      </c>
      <c r="B7" s="63" t="s">
        <v>116</v>
      </c>
      <c r="C7" s="55"/>
      <c r="D7" s="69" t="s">
        <v>117</v>
      </c>
      <c r="E7" s="74">
        <v>1962884</v>
      </c>
      <c r="F7" s="38">
        <v>1941806</v>
      </c>
      <c r="G7" s="38">
        <v>1841384</v>
      </c>
      <c r="H7" s="38">
        <v>1843318</v>
      </c>
      <c r="I7" s="38">
        <v>2623291</v>
      </c>
    </row>
    <row r="8" spans="1:9" ht="27" customHeight="1">
      <c r="A8" s="110"/>
      <c r="B8" s="84"/>
      <c r="C8" s="55" t="s">
        <v>118</v>
      </c>
      <c r="D8" s="69" t="s">
        <v>41</v>
      </c>
      <c r="E8" s="75">
        <v>1097065</v>
      </c>
      <c r="F8" s="75">
        <v>1105772</v>
      </c>
      <c r="G8" s="75">
        <v>1100396</v>
      </c>
      <c r="H8" s="75">
        <v>1099481</v>
      </c>
      <c r="I8" s="76">
        <v>1253965</v>
      </c>
    </row>
    <row r="9" spans="1:9" ht="27" customHeight="1">
      <c r="A9" s="110"/>
      <c r="B9" s="55" t="s">
        <v>119</v>
      </c>
      <c r="C9" s="55"/>
      <c r="D9" s="69"/>
      <c r="E9" s="75">
        <v>1922360</v>
      </c>
      <c r="F9" s="75">
        <v>1931111</v>
      </c>
      <c r="G9" s="75">
        <v>1831631</v>
      </c>
      <c r="H9" s="75">
        <v>1835300</v>
      </c>
      <c r="I9" s="77">
        <v>2607434</v>
      </c>
    </row>
    <row r="10" spans="1:9" ht="27" customHeight="1">
      <c r="A10" s="110"/>
      <c r="B10" s="55" t="s">
        <v>120</v>
      </c>
      <c r="C10" s="55"/>
      <c r="D10" s="69"/>
      <c r="E10" s="75">
        <v>40524</v>
      </c>
      <c r="F10" s="75">
        <v>10695</v>
      </c>
      <c r="G10" s="75">
        <v>9752</v>
      </c>
      <c r="H10" s="75">
        <v>8018</v>
      </c>
      <c r="I10" s="77">
        <v>15857</v>
      </c>
    </row>
    <row r="11" spans="1:9" ht="27" customHeight="1">
      <c r="A11" s="110"/>
      <c r="B11" s="55" t="s">
        <v>121</v>
      </c>
      <c r="C11" s="55"/>
      <c r="D11" s="69"/>
      <c r="E11" s="75">
        <v>38695</v>
      </c>
      <c r="F11" s="75">
        <v>9525</v>
      </c>
      <c r="G11" s="75">
        <v>8561</v>
      </c>
      <c r="H11" s="75">
        <v>7931</v>
      </c>
      <c r="I11" s="77">
        <v>12852</v>
      </c>
    </row>
    <row r="12" spans="1:9" ht="27" customHeight="1">
      <c r="A12" s="110"/>
      <c r="B12" s="55" t="s">
        <v>122</v>
      </c>
      <c r="C12" s="55"/>
      <c r="D12" s="69"/>
      <c r="E12" s="75">
        <v>1829</v>
      </c>
      <c r="F12" s="75">
        <v>1169</v>
      </c>
      <c r="G12" s="75">
        <v>1191</v>
      </c>
      <c r="H12" s="75">
        <v>87</v>
      </c>
      <c r="I12" s="77">
        <v>3005</v>
      </c>
    </row>
    <row r="13" spans="1:9" ht="27" customHeight="1">
      <c r="A13" s="110"/>
      <c r="B13" s="55" t="s">
        <v>123</v>
      </c>
      <c r="C13" s="55"/>
      <c r="D13" s="69"/>
      <c r="E13" s="75">
        <v>952</v>
      </c>
      <c r="F13" s="75">
        <v>-659</v>
      </c>
      <c r="G13" s="75">
        <v>22</v>
      </c>
      <c r="H13" s="75">
        <v>-1104</v>
      </c>
      <c r="I13" s="77">
        <v>2918</v>
      </c>
    </row>
    <row r="14" spans="1:9" ht="27" customHeight="1">
      <c r="A14" s="110"/>
      <c r="B14" s="55" t="s">
        <v>124</v>
      </c>
      <c r="C14" s="55"/>
      <c r="D14" s="69"/>
      <c r="E14" s="75">
        <v>11923</v>
      </c>
      <c r="F14" s="75">
        <v>8808</v>
      </c>
      <c r="G14" s="75">
        <v>2524</v>
      </c>
      <c r="H14" s="75">
        <v>0</v>
      </c>
      <c r="I14" s="77">
        <v>30200</v>
      </c>
    </row>
    <row r="15" spans="1:9" ht="27" customHeight="1">
      <c r="A15" s="110"/>
      <c r="B15" s="55" t="s">
        <v>125</v>
      </c>
      <c r="C15" s="55"/>
      <c r="D15" s="69"/>
      <c r="E15" s="75">
        <v>13286</v>
      </c>
      <c r="F15" s="75">
        <v>8575</v>
      </c>
      <c r="G15" s="75">
        <v>2991</v>
      </c>
      <c r="H15" s="75">
        <v>-768</v>
      </c>
      <c r="I15" s="77">
        <v>33132</v>
      </c>
    </row>
    <row r="16" spans="1:9" ht="27" customHeight="1">
      <c r="A16" s="110"/>
      <c r="B16" s="55" t="s">
        <v>126</v>
      </c>
      <c r="C16" s="55"/>
      <c r="D16" s="69" t="s">
        <v>42</v>
      </c>
      <c r="E16" s="75">
        <v>43351</v>
      </c>
      <c r="F16" s="75">
        <v>49697</v>
      </c>
      <c r="G16" s="75">
        <v>41018</v>
      </c>
      <c r="H16" s="75">
        <v>43060</v>
      </c>
      <c r="I16" s="77">
        <v>46946</v>
      </c>
    </row>
    <row r="17" spans="1:9" ht="27" customHeight="1">
      <c r="A17" s="110"/>
      <c r="B17" s="55" t="s">
        <v>127</v>
      </c>
      <c r="C17" s="55"/>
      <c r="D17" s="69" t="s">
        <v>43</v>
      </c>
      <c r="E17" s="75">
        <v>95360</v>
      </c>
      <c r="F17" s="75">
        <v>100070</v>
      </c>
      <c r="G17" s="75">
        <v>110785</v>
      </c>
      <c r="H17" s="75">
        <v>121355</v>
      </c>
      <c r="I17" s="77">
        <v>115823</v>
      </c>
    </row>
    <row r="18" spans="1:9" ht="27" customHeight="1">
      <c r="A18" s="110"/>
      <c r="B18" s="55" t="s">
        <v>128</v>
      </c>
      <c r="C18" s="55"/>
      <c r="D18" s="69" t="s">
        <v>44</v>
      </c>
      <c r="E18" s="75">
        <v>4491466</v>
      </c>
      <c r="F18" s="75">
        <v>4472245</v>
      </c>
      <c r="G18" s="75">
        <v>4472217</v>
      </c>
      <c r="H18" s="75">
        <v>4462667</v>
      </c>
      <c r="I18" s="77">
        <v>4438027</v>
      </c>
    </row>
    <row r="19" spans="1:9" ht="27" customHeight="1">
      <c r="A19" s="110"/>
      <c r="B19" s="55" t="s">
        <v>129</v>
      </c>
      <c r="C19" s="55"/>
      <c r="D19" s="69" t="s">
        <v>130</v>
      </c>
      <c r="E19" s="75">
        <f>E17+E18-E16</f>
        <v>4543475</v>
      </c>
      <c r="F19" s="75">
        <f>F17+F18-F16</f>
        <v>4522618</v>
      </c>
      <c r="G19" s="75">
        <f>G17+G18-G16</f>
        <v>4541984</v>
      </c>
      <c r="H19" s="75">
        <f>H17+H18-H16</f>
        <v>4540962</v>
      </c>
      <c r="I19" s="75">
        <f>I17+I18-I16</f>
        <v>4506904</v>
      </c>
    </row>
    <row r="20" spans="1:9" ht="27" customHeight="1">
      <c r="A20" s="110"/>
      <c r="B20" s="55" t="s">
        <v>131</v>
      </c>
      <c r="C20" s="55"/>
      <c r="D20" s="69" t="s">
        <v>132</v>
      </c>
      <c r="E20" s="78">
        <f>E18/E8</f>
        <v>4.0940746446199636</v>
      </c>
      <c r="F20" s="78">
        <f>F18/F8</f>
        <v>4.0444549147563871</v>
      </c>
      <c r="G20" s="78">
        <f>G18/G8</f>
        <v>4.0641887102461292</v>
      </c>
      <c r="H20" s="78">
        <f>H18/H8</f>
        <v>4.0588850557672211</v>
      </c>
      <c r="I20" s="78">
        <f>I18/I8</f>
        <v>3.5391952725953275</v>
      </c>
    </row>
    <row r="21" spans="1:9" ht="27" customHeight="1">
      <c r="A21" s="110"/>
      <c r="B21" s="55" t="s">
        <v>133</v>
      </c>
      <c r="C21" s="55"/>
      <c r="D21" s="69" t="s">
        <v>134</v>
      </c>
      <c r="E21" s="78">
        <f>E19/E8</f>
        <v>4.1414820452753487</v>
      </c>
      <c r="F21" s="78">
        <f>F19/F8</f>
        <v>4.0900095137153052</v>
      </c>
      <c r="G21" s="78">
        <f>G19/G8</f>
        <v>4.1275904310811748</v>
      </c>
      <c r="H21" s="78">
        <f>H19/H8</f>
        <v>4.1300959270783215</v>
      </c>
      <c r="I21" s="78">
        <f>I19/I8</f>
        <v>3.5941226429764788</v>
      </c>
    </row>
    <row r="22" spans="1:9" ht="27" customHeight="1">
      <c r="A22" s="110"/>
      <c r="B22" s="55" t="s">
        <v>135</v>
      </c>
      <c r="C22" s="55"/>
      <c r="D22" s="69" t="s">
        <v>136</v>
      </c>
      <c r="E22" s="75" t="e">
        <f>E18/E24*1000000</f>
        <v>#DIV/0!</v>
      </c>
      <c r="F22" s="75" t="e">
        <f>F18/F24*1000000</f>
        <v>#DIV/0!</v>
      </c>
      <c r="G22" s="75" t="e">
        <f>G18/G24*1000000</f>
        <v>#DIV/0!</v>
      </c>
      <c r="H22" s="75" t="e">
        <f>H18/H24*1000000</f>
        <v>#DIV/0!</v>
      </c>
      <c r="I22" s="75" t="e">
        <f>I18/I24*1000000</f>
        <v>#DIV/0!</v>
      </c>
    </row>
    <row r="23" spans="1:9" ht="27" customHeight="1">
      <c r="A23" s="110"/>
      <c r="B23" s="55" t="s">
        <v>137</v>
      </c>
      <c r="C23" s="55"/>
      <c r="D23" s="69" t="s">
        <v>138</v>
      </c>
      <c r="E23" s="75" t="e">
        <f>E19/E24*1000000</f>
        <v>#DIV/0!</v>
      </c>
      <c r="F23" s="75" t="e">
        <f>F19/F24*1000000</f>
        <v>#DIV/0!</v>
      </c>
      <c r="G23" s="75" t="e">
        <f>G19/G24*1000000</f>
        <v>#DIV/0!</v>
      </c>
      <c r="H23" s="75" t="e">
        <f>H19/H24*1000000</f>
        <v>#DIV/0!</v>
      </c>
      <c r="I23" s="75" t="e">
        <f>I19/I24*1000000</f>
        <v>#DIV/0!</v>
      </c>
    </row>
    <row r="24" spans="1:9" ht="27" customHeight="1">
      <c r="A24" s="110"/>
      <c r="B24" s="79" t="s">
        <v>139</v>
      </c>
      <c r="C24" s="80"/>
      <c r="D24" s="69" t="s">
        <v>140</v>
      </c>
      <c r="E24" s="135"/>
      <c r="F24" s="135"/>
      <c r="G24" s="135"/>
      <c r="H24" s="135"/>
      <c r="I24" s="136"/>
    </row>
    <row r="25" spans="1:9" ht="27" customHeight="1">
      <c r="A25" s="110"/>
      <c r="B25" s="49" t="s">
        <v>141</v>
      </c>
      <c r="C25" s="49"/>
      <c r="D25" s="49"/>
      <c r="E25" s="75">
        <v>1097045</v>
      </c>
      <c r="F25" s="75">
        <v>1056014</v>
      </c>
      <c r="G25" s="75">
        <v>1055787</v>
      </c>
      <c r="H25" s="75">
        <v>1059211</v>
      </c>
      <c r="I25" s="56">
        <v>1071498</v>
      </c>
    </row>
    <row r="26" spans="1:9" ht="27" customHeight="1">
      <c r="A26" s="110"/>
      <c r="B26" s="49" t="s">
        <v>142</v>
      </c>
      <c r="C26" s="49"/>
      <c r="D26" s="49"/>
      <c r="E26" s="81">
        <v>0.63400000000000001</v>
      </c>
      <c r="F26" s="81">
        <v>0.64078000000000002</v>
      </c>
      <c r="G26" s="81">
        <v>0.64171999999999996</v>
      </c>
      <c r="H26" s="81">
        <v>0.64481999999999995</v>
      </c>
      <c r="I26" s="82">
        <v>0.64900000000000002</v>
      </c>
    </row>
    <row r="27" spans="1:9" ht="27" customHeight="1">
      <c r="A27" s="110"/>
      <c r="B27" s="49" t="s">
        <v>143</v>
      </c>
      <c r="C27" s="49"/>
      <c r="D27" s="49"/>
      <c r="E27" s="60">
        <v>0.2</v>
      </c>
      <c r="F27" s="60">
        <v>0.1</v>
      </c>
      <c r="G27" s="60">
        <v>0.1</v>
      </c>
      <c r="H27" s="60">
        <v>8.0000000000000002E-3</v>
      </c>
      <c r="I27" s="57">
        <v>0.3</v>
      </c>
    </row>
    <row r="28" spans="1:9" ht="27" customHeight="1">
      <c r="A28" s="110"/>
      <c r="B28" s="49" t="s">
        <v>144</v>
      </c>
      <c r="C28" s="49"/>
      <c r="D28" s="49"/>
      <c r="E28" s="60">
        <v>96.7</v>
      </c>
      <c r="F28" s="60">
        <v>95.4</v>
      </c>
      <c r="G28" s="60">
        <v>95.3</v>
      </c>
      <c r="H28" s="60">
        <v>95.7</v>
      </c>
      <c r="I28" s="57">
        <v>96.8</v>
      </c>
    </row>
    <row r="29" spans="1:9" ht="27" customHeight="1">
      <c r="A29" s="110"/>
      <c r="B29" s="49" t="s">
        <v>145</v>
      </c>
      <c r="C29" s="49"/>
      <c r="D29" s="49"/>
      <c r="E29" s="60">
        <v>54.3</v>
      </c>
      <c r="F29" s="60">
        <v>59</v>
      </c>
      <c r="G29" s="60">
        <v>56.3</v>
      </c>
      <c r="H29" s="60">
        <v>56</v>
      </c>
      <c r="I29" s="57">
        <v>66.099999999999994</v>
      </c>
    </row>
    <row r="30" spans="1:9" ht="27" customHeight="1">
      <c r="A30" s="110"/>
      <c r="B30" s="131" t="s">
        <v>146</v>
      </c>
      <c r="C30" s="49" t="s">
        <v>147</v>
      </c>
      <c r="D30" s="49"/>
      <c r="E30" s="60">
        <v>0</v>
      </c>
      <c r="F30" s="60">
        <v>0</v>
      </c>
      <c r="G30" s="60">
        <v>0</v>
      </c>
      <c r="H30" s="60">
        <v>0</v>
      </c>
      <c r="I30" s="57">
        <v>0</v>
      </c>
    </row>
    <row r="31" spans="1:9" ht="27" customHeight="1">
      <c r="A31" s="110"/>
      <c r="B31" s="110"/>
      <c r="C31" s="49" t="s">
        <v>148</v>
      </c>
      <c r="D31" s="49"/>
      <c r="E31" s="60">
        <v>0</v>
      </c>
      <c r="F31" s="60">
        <v>0</v>
      </c>
      <c r="G31" s="60">
        <v>0</v>
      </c>
      <c r="H31" s="60">
        <v>0</v>
      </c>
      <c r="I31" s="57">
        <v>0</v>
      </c>
    </row>
    <row r="32" spans="1:9" ht="27" customHeight="1">
      <c r="A32" s="110"/>
      <c r="B32" s="110"/>
      <c r="C32" s="49" t="s">
        <v>149</v>
      </c>
      <c r="D32" s="49"/>
      <c r="E32" s="60">
        <v>16.100000000000001</v>
      </c>
      <c r="F32" s="60">
        <v>15.3</v>
      </c>
      <c r="G32" s="60">
        <v>13.8</v>
      </c>
      <c r="H32" s="60">
        <v>14</v>
      </c>
      <c r="I32" s="57">
        <v>14.9</v>
      </c>
    </row>
    <row r="33" spans="1:9" ht="27" customHeight="1">
      <c r="A33" s="110"/>
      <c r="B33" s="110"/>
      <c r="C33" s="49" t="s">
        <v>150</v>
      </c>
      <c r="D33" s="49"/>
      <c r="E33" s="60">
        <v>324.7</v>
      </c>
      <c r="F33" s="60">
        <v>335</v>
      </c>
      <c r="G33" s="60">
        <v>339.2</v>
      </c>
      <c r="H33" s="60">
        <v>338.8</v>
      </c>
      <c r="I33" s="83">
        <v>342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0"/>
  <sheetViews>
    <sheetView view="pageBreakPreview" zoomScale="85" zoomScaleNormal="100" zoomScaleSheetLayoutView="85" workbookViewId="0">
      <pane xSplit="5" ySplit="7" topLeftCell="F20" activePane="bottomRight" state="frozen"/>
      <selection activeCell="L8" sqref="L8"/>
      <selection pane="topRight" activeCell="L8" sqref="L8"/>
      <selection pane="bottomLeft" activeCell="L8" sqref="L8"/>
      <selection pane="bottomRight" activeCell="I36" sqref="I36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13" width="13.625" style="2" customWidth="1"/>
    <col min="14" max="14" width="13.625" style="8" customWidth="1"/>
    <col min="15" max="15" width="13.625" style="2" customWidth="1"/>
    <col min="16" max="16" width="13.625" style="8" customWidth="1"/>
    <col min="17" max="17" width="13.625" style="2" customWidth="1"/>
    <col min="18" max="18" width="13.625" style="8" customWidth="1"/>
    <col min="19" max="27" width="13.625" style="2" customWidth="1"/>
    <col min="28" max="31" width="12" style="2" customWidth="1"/>
    <col min="32" max="16384" width="9" style="2"/>
  </cols>
  <sheetData>
    <row r="1" spans="1:31" ht="33.950000000000003" customHeight="1">
      <c r="A1" s="21" t="s">
        <v>0</v>
      </c>
      <c r="B1" s="12"/>
      <c r="C1" s="12"/>
      <c r="D1" s="98" t="s">
        <v>252</v>
      </c>
      <c r="E1" s="14"/>
      <c r="F1" s="14"/>
      <c r="G1" s="14"/>
    </row>
    <row r="2" spans="1:31" ht="15" customHeight="1"/>
    <row r="3" spans="1:31" ht="15" customHeight="1">
      <c r="A3" s="15" t="s">
        <v>151</v>
      </c>
      <c r="B3" s="15"/>
      <c r="C3" s="15"/>
      <c r="D3" s="15"/>
    </row>
    <row r="4" spans="1:31" ht="15" customHeight="1">
      <c r="A4" s="15"/>
      <c r="B4" s="15"/>
      <c r="C4" s="15"/>
      <c r="D4" s="15"/>
    </row>
    <row r="5" spans="1:31" ht="15.95" customHeight="1">
      <c r="A5" s="13" t="s">
        <v>245</v>
      </c>
      <c r="B5" s="13"/>
      <c r="C5" s="13"/>
      <c r="D5" s="13"/>
      <c r="K5" s="16"/>
      <c r="U5" s="16" t="s">
        <v>47</v>
      </c>
    </row>
    <row r="6" spans="1:31" ht="15.95" customHeight="1">
      <c r="A6" s="120" t="s">
        <v>48</v>
      </c>
      <c r="B6" s="121"/>
      <c r="C6" s="121"/>
      <c r="D6" s="121"/>
      <c r="E6" s="121"/>
      <c r="F6" s="114" t="s">
        <v>253</v>
      </c>
      <c r="G6" s="115"/>
      <c r="H6" s="114" t="s">
        <v>254</v>
      </c>
      <c r="I6" s="115"/>
      <c r="J6" s="114" t="s">
        <v>255</v>
      </c>
      <c r="K6" s="115"/>
      <c r="L6" s="114" t="s">
        <v>256</v>
      </c>
      <c r="M6" s="115"/>
      <c r="N6" s="114" t="s">
        <v>257</v>
      </c>
      <c r="O6" s="115"/>
      <c r="P6" s="114" t="s">
        <v>258</v>
      </c>
      <c r="Q6" s="115"/>
      <c r="R6" s="114" t="s">
        <v>259</v>
      </c>
      <c r="S6" s="115"/>
      <c r="T6" s="114" t="s">
        <v>260</v>
      </c>
      <c r="U6" s="115"/>
    </row>
    <row r="7" spans="1:31" ht="15.95" customHeight="1">
      <c r="A7" s="121"/>
      <c r="B7" s="121"/>
      <c r="C7" s="121"/>
      <c r="D7" s="121"/>
      <c r="E7" s="121"/>
      <c r="F7" s="85" t="s">
        <v>237</v>
      </c>
      <c r="G7" s="85" t="s">
        <v>248</v>
      </c>
      <c r="H7" s="85" t="s">
        <v>237</v>
      </c>
      <c r="I7" s="86" t="s">
        <v>246</v>
      </c>
      <c r="J7" s="85" t="s">
        <v>237</v>
      </c>
      <c r="K7" s="86" t="s">
        <v>246</v>
      </c>
      <c r="L7" s="85" t="s">
        <v>237</v>
      </c>
      <c r="M7" s="86" t="s">
        <v>246</v>
      </c>
      <c r="N7" s="85" t="s">
        <v>237</v>
      </c>
      <c r="O7" s="86" t="s">
        <v>246</v>
      </c>
      <c r="P7" s="85" t="s">
        <v>237</v>
      </c>
      <c r="Q7" s="86" t="s">
        <v>246</v>
      </c>
      <c r="R7" s="85" t="s">
        <v>237</v>
      </c>
      <c r="S7" s="86" t="s">
        <v>246</v>
      </c>
      <c r="T7" s="85" t="s">
        <v>237</v>
      </c>
      <c r="U7" s="86" t="s">
        <v>246</v>
      </c>
    </row>
    <row r="8" spans="1:31" ht="15.95" customHeight="1">
      <c r="A8" s="118" t="s">
        <v>82</v>
      </c>
      <c r="B8" s="63" t="s">
        <v>49</v>
      </c>
      <c r="C8" s="55"/>
      <c r="D8" s="55"/>
      <c r="E8" s="69" t="s">
        <v>40</v>
      </c>
      <c r="F8" s="95">
        <v>145026</v>
      </c>
      <c r="G8" s="95">
        <v>136175</v>
      </c>
      <c r="H8" s="95">
        <v>12524</v>
      </c>
      <c r="I8" s="95">
        <v>16352</v>
      </c>
      <c r="J8" s="95">
        <v>4407</v>
      </c>
      <c r="K8" s="95">
        <v>4140</v>
      </c>
      <c r="L8" s="95">
        <v>0</v>
      </c>
      <c r="M8" s="95">
        <v>0</v>
      </c>
      <c r="N8" s="95">
        <v>2822</v>
      </c>
      <c r="O8" s="95">
        <v>2740</v>
      </c>
      <c r="P8" s="95">
        <v>1566</v>
      </c>
      <c r="Q8" s="95">
        <v>1553</v>
      </c>
      <c r="R8" s="95">
        <v>581</v>
      </c>
      <c r="S8" s="95">
        <v>2749</v>
      </c>
      <c r="T8" s="95">
        <v>29557</v>
      </c>
      <c r="U8" s="95">
        <v>30970</v>
      </c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15.95" customHeight="1">
      <c r="A9" s="118"/>
      <c r="B9" s="65"/>
      <c r="C9" s="55" t="s">
        <v>50</v>
      </c>
      <c r="D9" s="55"/>
      <c r="E9" s="69" t="s">
        <v>41</v>
      </c>
      <c r="F9" s="95">
        <v>142897</v>
      </c>
      <c r="G9" s="95">
        <v>135144</v>
      </c>
      <c r="H9" s="95">
        <v>12524</v>
      </c>
      <c r="I9" s="95">
        <v>16352</v>
      </c>
      <c r="J9" s="95">
        <v>4407</v>
      </c>
      <c r="K9" s="95">
        <v>4140</v>
      </c>
      <c r="L9" s="95">
        <v>0</v>
      </c>
      <c r="M9" s="95">
        <v>0</v>
      </c>
      <c r="N9" s="95">
        <v>2789</v>
      </c>
      <c r="O9" s="95">
        <v>2623</v>
      </c>
      <c r="P9" s="95">
        <v>1566</v>
      </c>
      <c r="Q9" s="95">
        <v>1553</v>
      </c>
      <c r="R9" s="95">
        <v>581</v>
      </c>
      <c r="S9" s="95">
        <v>2749</v>
      </c>
      <c r="T9" s="95">
        <v>27987</v>
      </c>
      <c r="U9" s="95">
        <v>29017</v>
      </c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ht="15.95" customHeight="1">
      <c r="A10" s="118"/>
      <c r="B10" s="64"/>
      <c r="C10" s="55" t="s">
        <v>51</v>
      </c>
      <c r="D10" s="55"/>
      <c r="E10" s="69" t="s">
        <v>42</v>
      </c>
      <c r="F10" s="95">
        <v>2129</v>
      </c>
      <c r="G10" s="95">
        <v>1031</v>
      </c>
      <c r="H10" s="95">
        <v>0</v>
      </c>
      <c r="I10" s="95">
        <v>0</v>
      </c>
      <c r="J10" s="95">
        <v>0</v>
      </c>
      <c r="K10" s="70">
        <v>0</v>
      </c>
      <c r="L10" s="70">
        <v>0</v>
      </c>
      <c r="M10" s="95">
        <v>0</v>
      </c>
      <c r="N10" s="70">
        <v>33</v>
      </c>
      <c r="O10" s="95">
        <v>117</v>
      </c>
      <c r="P10" s="95">
        <v>0</v>
      </c>
      <c r="Q10" s="95">
        <v>0</v>
      </c>
      <c r="R10" s="95">
        <v>0</v>
      </c>
      <c r="S10" s="95">
        <v>0</v>
      </c>
      <c r="T10" s="95">
        <v>1570</v>
      </c>
      <c r="U10" s="95">
        <v>1953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15.95" customHeight="1">
      <c r="A11" s="118"/>
      <c r="B11" s="63" t="s">
        <v>52</v>
      </c>
      <c r="C11" s="55"/>
      <c r="D11" s="55"/>
      <c r="E11" s="69" t="s">
        <v>43</v>
      </c>
      <c r="F11" s="95">
        <v>150573</v>
      </c>
      <c r="G11" s="95">
        <v>140179</v>
      </c>
      <c r="H11" s="95">
        <v>12601</v>
      </c>
      <c r="I11" s="95">
        <v>13260</v>
      </c>
      <c r="J11" s="95">
        <v>3066</v>
      </c>
      <c r="K11" s="95">
        <v>3053</v>
      </c>
      <c r="L11" s="95">
        <v>0</v>
      </c>
      <c r="M11" s="95">
        <v>0</v>
      </c>
      <c r="N11" s="95">
        <v>2913</v>
      </c>
      <c r="O11" s="95">
        <v>2730</v>
      </c>
      <c r="P11" s="95">
        <v>1217</v>
      </c>
      <c r="Q11" s="95">
        <v>1217</v>
      </c>
      <c r="R11" s="95">
        <v>570</v>
      </c>
      <c r="S11" s="95">
        <v>2055</v>
      </c>
      <c r="T11" s="95">
        <v>27833</v>
      </c>
      <c r="U11" s="95">
        <v>29517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15.95" customHeight="1">
      <c r="A12" s="118"/>
      <c r="B12" s="65"/>
      <c r="C12" s="55" t="s">
        <v>53</v>
      </c>
      <c r="D12" s="55"/>
      <c r="E12" s="69" t="s">
        <v>44</v>
      </c>
      <c r="F12" s="95">
        <v>142205</v>
      </c>
      <c r="G12" s="95">
        <v>138297</v>
      </c>
      <c r="H12" s="95">
        <v>12601</v>
      </c>
      <c r="I12" s="95">
        <v>13260</v>
      </c>
      <c r="J12" s="95">
        <v>3066</v>
      </c>
      <c r="K12" s="95">
        <v>3053</v>
      </c>
      <c r="L12" s="95">
        <v>0</v>
      </c>
      <c r="M12" s="95">
        <v>0</v>
      </c>
      <c r="N12" s="95">
        <v>2910</v>
      </c>
      <c r="O12" s="95">
        <v>2633</v>
      </c>
      <c r="P12" s="95">
        <v>1217</v>
      </c>
      <c r="Q12" s="95">
        <v>1217</v>
      </c>
      <c r="R12" s="95">
        <v>570</v>
      </c>
      <c r="S12" s="95">
        <v>2055</v>
      </c>
      <c r="T12" s="95">
        <v>27833</v>
      </c>
      <c r="U12" s="95">
        <v>28927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15.95" customHeight="1">
      <c r="A13" s="118"/>
      <c r="B13" s="64"/>
      <c r="C13" s="55" t="s">
        <v>54</v>
      </c>
      <c r="D13" s="55"/>
      <c r="E13" s="69" t="s">
        <v>45</v>
      </c>
      <c r="F13" s="95">
        <v>8368</v>
      </c>
      <c r="G13" s="95">
        <v>1882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95">
        <v>0</v>
      </c>
      <c r="N13" s="70">
        <v>3</v>
      </c>
      <c r="O13" s="95">
        <v>97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590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15.95" customHeight="1">
      <c r="A14" s="118"/>
      <c r="B14" s="55" t="s">
        <v>55</v>
      </c>
      <c r="C14" s="55"/>
      <c r="D14" s="55"/>
      <c r="E14" s="69" t="s">
        <v>152</v>
      </c>
      <c r="F14" s="95">
        <f t="shared" ref="F14:J15" si="0">F9-F12</f>
        <v>692</v>
      </c>
      <c r="G14" s="95">
        <f t="shared" si="0"/>
        <v>-3153</v>
      </c>
      <c r="H14" s="95">
        <f t="shared" si="0"/>
        <v>-77</v>
      </c>
      <c r="I14" s="95">
        <f t="shared" si="0"/>
        <v>3092</v>
      </c>
      <c r="J14" s="95">
        <f>J9-J12</f>
        <v>1341</v>
      </c>
      <c r="K14" s="95">
        <f t="shared" ref="K14:M15" si="1">K9-K12</f>
        <v>1087</v>
      </c>
      <c r="L14" s="95">
        <f t="shared" si="1"/>
        <v>0</v>
      </c>
      <c r="M14" s="95">
        <f t="shared" si="1"/>
        <v>0</v>
      </c>
      <c r="N14" s="95">
        <f>N9-N12</f>
        <v>-121</v>
      </c>
      <c r="O14" s="95">
        <f t="shared" ref="O14:U15" si="2">O9-O12</f>
        <v>-10</v>
      </c>
      <c r="P14" s="95">
        <f t="shared" si="2"/>
        <v>349</v>
      </c>
      <c r="Q14" s="95">
        <f t="shared" si="2"/>
        <v>336</v>
      </c>
      <c r="R14" s="95">
        <f t="shared" si="2"/>
        <v>11</v>
      </c>
      <c r="S14" s="95">
        <f t="shared" si="2"/>
        <v>694</v>
      </c>
      <c r="T14" s="95">
        <f t="shared" si="2"/>
        <v>154</v>
      </c>
      <c r="U14" s="95">
        <f t="shared" si="2"/>
        <v>90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ht="15.95" customHeight="1">
      <c r="A15" s="118"/>
      <c r="B15" s="55" t="s">
        <v>56</v>
      </c>
      <c r="C15" s="55"/>
      <c r="D15" s="55"/>
      <c r="E15" s="69" t="s">
        <v>153</v>
      </c>
      <c r="F15" s="95">
        <f t="shared" si="0"/>
        <v>-6239</v>
      </c>
      <c r="G15" s="95">
        <f t="shared" si="0"/>
        <v>-851</v>
      </c>
      <c r="H15" s="95">
        <f t="shared" si="0"/>
        <v>0</v>
      </c>
      <c r="I15" s="95">
        <f t="shared" si="0"/>
        <v>0</v>
      </c>
      <c r="J15" s="95">
        <f t="shared" si="0"/>
        <v>0</v>
      </c>
      <c r="K15" s="95">
        <f t="shared" si="1"/>
        <v>0</v>
      </c>
      <c r="L15" s="95">
        <f t="shared" si="1"/>
        <v>0</v>
      </c>
      <c r="M15" s="95">
        <f t="shared" si="1"/>
        <v>0</v>
      </c>
      <c r="N15" s="95">
        <f>N10-N13</f>
        <v>30</v>
      </c>
      <c r="O15" s="95">
        <f t="shared" si="2"/>
        <v>20</v>
      </c>
      <c r="P15" s="95">
        <f t="shared" si="2"/>
        <v>0</v>
      </c>
      <c r="Q15" s="95">
        <f t="shared" si="2"/>
        <v>0</v>
      </c>
      <c r="R15" s="95">
        <f t="shared" si="2"/>
        <v>0</v>
      </c>
      <c r="S15" s="95">
        <f t="shared" si="2"/>
        <v>0</v>
      </c>
      <c r="T15" s="95">
        <f t="shared" si="2"/>
        <v>1570</v>
      </c>
      <c r="U15" s="95">
        <f t="shared" si="2"/>
        <v>1363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ht="15.95" customHeight="1">
      <c r="A16" s="118"/>
      <c r="B16" s="55" t="s">
        <v>57</v>
      </c>
      <c r="C16" s="55"/>
      <c r="D16" s="55"/>
      <c r="E16" s="69" t="s">
        <v>154</v>
      </c>
      <c r="F16" s="95">
        <f t="shared" ref="F16:M16" si="3">F8-F11</f>
        <v>-5547</v>
      </c>
      <c r="G16" s="95">
        <f t="shared" si="3"/>
        <v>-4004</v>
      </c>
      <c r="H16" s="95">
        <f t="shared" si="3"/>
        <v>-77</v>
      </c>
      <c r="I16" s="95">
        <f t="shared" si="3"/>
        <v>3092</v>
      </c>
      <c r="J16" s="95">
        <f t="shared" si="3"/>
        <v>1341</v>
      </c>
      <c r="K16" s="95">
        <f t="shared" si="3"/>
        <v>1087</v>
      </c>
      <c r="L16" s="95">
        <f t="shared" si="3"/>
        <v>0</v>
      </c>
      <c r="M16" s="95">
        <f t="shared" si="3"/>
        <v>0</v>
      </c>
      <c r="N16" s="95">
        <f>N8-N11</f>
        <v>-91</v>
      </c>
      <c r="O16" s="95">
        <f t="shared" ref="O16:U16" si="4">O8-O11</f>
        <v>10</v>
      </c>
      <c r="P16" s="95">
        <f t="shared" si="4"/>
        <v>349</v>
      </c>
      <c r="Q16" s="95">
        <f t="shared" si="4"/>
        <v>336</v>
      </c>
      <c r="R16" s="95">
        <f t="shared" si="4"/>
        <v>11</v>
      </c>
      <c r="S16" s="95">
        <f t="shared" si="4"/>
        <v>694</v>
      </c>
      <c r="T16" s="95">
        <f t="shared" si="4"/>
        <v>1724</v>
      </c>
      <c r="U16" s="95">
        <f t="shared" si="4"/>
        <v>1453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ht="15.95" customHeight="1">
      <c r="A17" s="118"/>
      <c r="B17" s="55" t="s">
        <v>58</v>
      </c>
      <c r="C17" s="55"/>
      <c r="D17" s="55"/>
      <c r="E17" s="53"/>
      <c r="F17" s="70">
        <v>34783</v>
      </c>
      <c r="G17" s="70">
        <v>29235</v>
      </c>
      <c r="H17" s="70">
        <v>0</v>
      </c>
      <c r="I17" s="70">
        <v>0</v>
      </c>
      <c r="J17" s="70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70">
        <v>0</v>
      </c>
      <c r="S17" s="95">
        <v>0</v>
      </c>
      <c r="T17" s="70">
        <v>0</v>
      </c>
      <c r="U17" s="70">
        <v>0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ht="15.95" customHeight="1">
      <c r="A18" s="118"/>
      <c r="B18" s="55" t="s">
        <v>59</v>
      </c>
      <c r="C18" s="55"/>
      <c r="D18" s="55"/>
      <c r="E18" s="53"/>
      <c r="F18" s="71"/>
      <c r="G18" s="71"/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15.95" customHeight="1">
      <c r="A19" s="118" t="s">
        <v>83</v>
      </c>
      <c r="B19" s="63" t="s">
        <v>60</v>
      </c>
      <c r="C19" s="55"/>
      <c r="D19" s="55"/>
      <c r="E19" s="69"/>
      <c r="F19" s="95">
        <v>30892</v>
      </c>
      <c r="G19" s="95">
        <v>22971</v>
      </c>
      <c r="H19" s="95">
        <v>1174</v>
      </c>
      <c r="I19" s="95">
        <v>1352.8</v>
      </c>
      <c r="J19" s="95">
        <v>31</v>
      </c>
      <c r="K19" s="95">
        <v>40</v>
      </c>
      <c r="L19" s="95">
        <v>48</v>
      </c>
      <c r="M19" s="95">
        <v>52</v>
      </c>
      <c r="N19" s="95">
        <v>251</v>
      </c>
      <c r="O19" s="95">
        <v>14446</v>
      </c>
      <c r="P19" s="95">
        <v>205</v>
      </c>
      <c r="Q19" s="95">
        <v>205</v>
      </c>
      <c r="R19" s="103">
        <v>5.0000000000000001E-3</v>
      </c>
      <c r="S19" s="95">
        <v>1731</v>
      </c>
      <c r="T19" s="95">
        <v>21696</v>
      </c>
      <c r="U19" s="95">
        <v>17133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15.95" customHeight="1">
      <c r="A20" s="118"/>
      <c r="B20" s="64"/>
      <c r="C20" s="55" t="s">
        <v>61</v>
      </c>
      <c r="D20" s="55"/>
      <c r="E20" s="69"/>
      <c r="F20" s="95">
        <v>17475</v>
      </c>
      <c r="G20" s="95">
        <v>13883</v>
      </c>
      <c r="H20" s="95">
        <v>25</v>
      </c>
      <c r="I20" s="95">
        <v>384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13196</v>
      </c>
      <c r="P20" s="95">
        <v>0</v>
      </c>
      <c r="Q20" s="95">
        <v>0</v>
      </c>
      <c r="R20" s="95">
        <v>0</v>
      </c>
      <c r="S20" s="95">
        <v>1731</v>
      </c>
      <c r="T20" s="95">
        <v>4493</v>
      </c>
      <c r="U20" s="95">
        <v>3121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15.95" customHeight="1">
      <c r="A21" s="118"/>
      <c r="B21" s="84" t="s">
        <v>62</v>
      </c>
      <c r="C21" s="55"/>
      <c r="D21" s="55"/>
      <c r="E21" s="69" t="s">
        <v>155</v>
      </c>
      <c r="F21" s="95">
        <v>30892</v>
      </c>
      <c r="G21" s="95">
        <v>22971</v>
      </c>
      <c r="H21" s="95">
        <v>1174</v>
      </c>
      <c r="I21" s="95">
        <v>1353</v>
      </c>
      <c r="J21" s="95">
        <v>31</v>
      </c>
      <c r="K21" s="95">
        <v>40</v>
      </c>
      <c r="L21" s="95">
        <v>48</v>
      </c>
      <c r="M21" s="95">
        <v>52</v>
      </c>
      <c r="N21" s="95">
        <v>251</v>
      </c>
      <c r="O21" s="95">
        <v>14446</v>
      </c>
      <c r="P21" s="95">
        <v>205</v>
      </c>
      <c r="Q21" s="95">
        <v>205</v>
      </c>
      <c r="R21" s="103">
        <v>5.0000000000000001E-3</v>
      </c>
      <c r="S21" s="95">
        <v>1731</v>
      </c>
      <c r="T21" s="95">
        <v>21696</v>
      </c>
      <c r="U21" s="95">
        <v>17133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15.95" customHeight="1">
      <c r="A22" s="118"/>
      <c r="B22" s="63" t="s">
        <v>63</v>
      </c>
      <c r="C22" s="55"/>
      <c r="D22" s="55"/>
      <c r="E22" s="69" t="s">
        <v>156</v>
      </c>
      <c r="F22" s="95">
        <v>35800</v>
      </c>
      <c r="G22" s="95">
        <v>25759</v>
      </c>
      <c r="H22" s="95">
        <v>5573</v>
      </c>
      <c r="I22" s="95">
        <v>6560</v>
      </c>
      <c r="J22" s="95">
        <v>1813</v>
      </c>
      <c r="K22" s="95">
        <v>2164</v>
      </c>
      <c r="L22" s="95">
        <v>48</v>
      </c>
      <c r="M22" s="95">
        <v>52</v>
      </c>
      <c r="N22" s="95">
        <v>2351</v>
      </c>
      <c r="O22" s="95">
        <v>15395</v>
      </c>
      <c r="P22" s="103">
        <v>0.2</v>
      </c>
      <c r="Q22" s="95">
        <v>3460</v>
      </c>
      <c r="R22" s="95">
        <v>1338</v>
      </c>
      <c r="S22" s="95">
        <v>2091</v>
      </c>
      <c r="T22" s="95">
        <v>22268</v>
      </c>
      <c r="U22" s="95">
        <v>16319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95" customHeight="1">
      <c r="A23" s="118"/>
      <c r="B23" s="64" t="s">
        <v>64</v>
      </c>
      <c r="C23" s="55" t="s">
        <v>65</v>
      </c>
      <c r="D23" s="55"/>
      <c r="E23" s="69"/>
      <c r="F23" s="95">
        <v>12665</v>
      </c>
      <c r="G23" s="95">
        <v>9718</v>
      </c>
      <c r="H23" s="95">
        <v>3218</v>
      </c>
      <c r="I23" s="95">
        <v>3841</v>
      </c>
      <c r="J23" s="95">
        <v>911</v>
      </c>
      <c r="K23" s="95">
        <v>911</v>
      </c>
      <c r="L23" s="95">
        <v>0</v>
      </c>
      <c r="M23" s="95">
        <v>0</v>
      </c>
      <c r="N23" s="95">
        <v>421</v>
      </c>
      <c r="O23" s="95">
        <v>13617</v>
      </c>
      <c r="P23" s="95">
        <v>0</v>
      </c>
      <c r="Q23" s="95">
        <v>3460</v>
      </c>
      <c r="R23" s="95">
        <v>0</v>
      </c>
      <c r="S23" s="95">
        <v>0</v>
      </c>
      <c r="T23" s="95">
        <v>5596</v>
      </c>
      <c r="U23" s="95">
        <v>5784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95" customHeight="1">
      <c r="A24" s="118"/>
      <c r="B24" s="55" t="s">
        <v>157</v>
      </c>
      <c r="C24" s="55"/>
      <c r="D24" s="55"/>
      <c r="E24" s="69" t="s">
        <v>158</v>
      </c>
      <c r="F24" s="95">
        <f t="shared" ref="F24:O24" si="5">F21-F22</f>
        <v>-4908</v>
      </c>
      <c r="G24" s="95">
        <f t="shared" si="5"/>
        <v>-2788</v>
      </c>
      <c r="H24" s="95">
        <f t="shared" si="5"/>
        <v>-4399</v>
      </c>
      <c r="I24" s="95">
        <f t="shared" si="5"/>
        <v>-5207</v>
      </c>
      <c r="J24" s="95">
        <f t="shared" si="5"/>
        <v>-1782</v>
      </c>
      <c r="K24" s="95">
        <f t="shared" si="5"/>
        <v>-2124</v>
      </c>
      <c r="L24" s="95">
        <f t="shared" si="5"/>
        <v>0</v>
      </c>
      <c r="M24" s="95">
        <f t="shared" si="5"/>
        <v>0</v>
      </c>
      <c r="N24" s="95">
        <f t="shared" si="5"/>
        <v>-2100</v>
      </c>
      <c r="O24" s="95">
        <f t="shared" si="5"/>
        <v>-949</v>
      </c>
      <c r="P24" s="95">
        <f>P21-P22</f>
        <v>204.8</v>
      </c>
      <c r="Q24" s="95">
        <f t="shared" ref="Q24:U24" si="6">Q21-Q22</f>
        <v>-3255</v>
      </c>
      <c r="R24" s="95">
        <f t="shared" si="6"/>
        <v>-1337.9949999999999</v>
      </c>
      <c r="S24" s="95">
        <f t="shared" si="6"/>
        <v>-360</v>
      </c>
      <c r="T24" s="95">
        <f t="shared" si="6"/>
        <v>-572</v>
      </c>
      <c r="U24" s="95">
        <f t="shared" si="6"/>
        <v>814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95" customHeight="1">
      <c r="A25" s="118"/>
      <c r="B25" s="63" t="s">
        <v>66</v>
      </c>
      <c r="C25" s="63"/>
      <c r="D25" s="63"/>
      <c r="E25" s="123" t="s">
        <v>159</v>
      </c>
      <c r="F25" s="116">
        <v>4908</v>
      </c>
      <c r="G25" s="116">
        <v>2788</v>
      </c>
      <c r="H25" s="116">
        <v>4399</v>
      </c>
      <c r="I25" s="116">
        <v>5207</v>
      </c>
      <c r="J25" s="116">
        <v>1782</v>
      </c>
      <c r="K25" s="116">
        <v>2124</v>
      </c>
      <c r="L25" s="116">
        <v>0</v>
      </c>
      <c r="M25" s="116">
        <v>0</v>
      </c>
      <c r="N25" s="116">
        <v>2100</v>
      </c>
      <c r="O25" s="116">
        <v>949</v>
      </c>
      <c r="P25" s="116">
        <v>0</v>
      </c>
      <c r="Q25" s="116">
        <v>3255</v>
      </c>
      <c r="R25" s="116">
        <v>1338</v>
      </c>
      <c r="S25" s="116">
        <v>360</v>
      </c>
      <c r="T25" s="116">
        <v>572</v>
      </c>
      <c r="U25" s="116">
        <v>0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5.95" customHeight="1">
      <c r="A26" s="118"/>
      <c r="B26" s="84" t="s">
        <v>67</v>
      </c>
      <c r="C26" s="84"/>
      <c r="D26" s="84"/>
      <c r="E26" s="124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5.95" customHeight="1">
      <c r="A27" s="118"/>
      <c r="B27" s="55" t="s">
        <v>160</v>
      </c>
      <c r="C27" s="55"/>
      <c r="D27" s="55"/>
      <c r="E27" s="69" t="s">
        <v>161</v>
      </c>
      <c r="F27" s="95">
        <f t="shared" ref="F27:O27" si="7">F24+F25</f>
        <v>0</v>
      </c>
      <c r="G27" s="95">
        <f t="shared" si="7"/>
        <v>0</v>
      </c>
      <c r="H27" s="95">
        <f t="shared" si="7"/>
        <v>0</v>
      </c>
      <c r="I27" s="95">
        <f t="shared" si="7"/>
        <v>0</v>
      </c>
      <c r="J27" s="95">
        <f t="shared" si="7"/>
        <v>0</v>
      </c>
      <c r="K27" s="95">
        <f t="shared" si="7"/>
        <v>0</v>
      </c>
      <c r="L27" s="95">
        <f t="shared" si="7"/>
        <v>0</v>
      </c>
      <c r="M27" s="95">
        <f t="shared" si="7"/>
        <v>0</v>
      </c>
      <c r="N27" s="95">
        <f t="shared" si="7"/>
        <v>0</v>
      </c>
      <c r="O27" s="95">
        <f t="shared" si="7"/>
        <v>0</v>
      </c>
      <c r="P27" s="95">
        <f>P24+P25</f>
        <v>204.8</v>
      </c>
      <c r="Q27" s="95">
        <f t="shared" ref="Q27:U27" si="8">Q24+Q25</f>
        <v>0</v>
      </c>
      <c r="R27" s="95">
        <f t="shared" si="8"/>
        <v>5.0000000001091394E-3</v>
      </c>
      <c r="S27" s="95">
        <f t="shared" si="8"/>
        <v>0</v>
      </c>
      <c r="T27" s="95">
        <f t="shared" si="8"/>
        <v>0</v>
      </c>
      <c r="U27" s="95">
        <f t="shared" si="8"/>
        <v>814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101"/>
      <c r="O28" s="100"/>
      <c r="P28" s="101"/>
      <c r="Q28" s="100"/>
      <c r="R28" s="101"/>
      <c r="S28" s="100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101"/>
      <c r="O29" s="100"/>
      <c r="P29" s="101"/>
      <c r="Q29" s="100"/>
      <c r="R29" s="101"/>
      <c r="S29" s="100"/>
      <c r="T29" s="28"/>
      <c r="U29" s="30" t="s">
        <v>162</v>
      </c>
      <c r="V29" s="28"/>
      <c r="W29" s="28"/>
      <c r="X29" s="28"/>
      <c r="Y29" s="28"/>
      <c r="Z29" s="28"/>
      <c r="AA29" s="28"/>
      <c r="AB29" s="28"/>
      <c r="AC29" s="28"/>
      <c r="AD29" s="28"/>
      <c r="AE29" s="30"/>
    </row>
    <row r="30" spans="1:31" ht="15.95" customHeight="1">
      <c r="A30" s="122" t="s">
        <v>68</v>
      </c>
      <c r="B30" s="122"/>
      <c r="C30" s="122"/>
      <c r="D30" s="122"/>
      <c r="E30" s="122"/>
      <c r="F30" s="129" t="s">
        <v>261</v>
      </c>
      <c r="G30" s="130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31"/>
      <c r="W30" s="29"/>
      <c r="X30" s="31"/>
      <c r="Y30" s="29"/>
      <c r="Z30" s="31"/>
      <c r="AA30" s="29"/>
      <c r="AB30" s="31"/>
      <c r="AC30" s="29"/>
      <c r="AD30" s="31"/>
      <c r="AE30" s="29"/>
    </row>
    <row r="31" spans="1:31" ht="15.95" customHeight="1">
      <c r="A31" s="122"/>
      <c r="B31" s="122"/>
      <c r="C31" s="122"/>
      <c r="D31" s="122"/>
      <c r="E31" s="122"/>
      <c r="F31" s="85" t="s">
        <v>237</v>
      </c>
      <c r="G31" s="86" t="s">
        <v>246</v>
      </c>
      <c r="H31" s="85" t="s">
        <v>237</v>
      </c>
      <c r="I31" s="86" t="s">
        <v>246</v>
      </c>
      <c r="J31" s="85" t="s">
        <v>237</v>
      </c>
      <c r="K31" s="86" t="s">
        <v>246</v>
      </c>
      <c r="L31" s="85" t="s">
        <v>237</v>
      </c>
      <c r="M31" s="86" t="s">
        <v>246</v>
      </c>
      <c r="N31" s="85" t="s">
        <v>237</v>
      </c>
      <c r="O31" s="86" t="s">
        <v>246</v>
      </c>
      <c r="P31" s="85" t="s">
        <v>237</v>
      </c>
      <c r="Q31" s="86" t="s">
        <v>246</v>
      </c>
      <c r="R31" s="85" t="s">
        <v>237</v>
      </c>
      <c r="S31" s="86" t="s">
        <v>246</v>
      </c>
      <c r="T31" s="85" t="s">
        <v>237</v>
      </c>
      <c r="U31" s="86" t="s">
        <v>246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15.95" customHeight="1">
      <c r="A32" s="118" t="s">
        <v>84</v>
      </c>
      <c r="B32" s="63" t="s">
        <v>49</v>
      </c>
      <c r="C32" s="55"/>
      <c r="D32" s="55"/>
      <c r="E32" s="69" t="s">
        <v>40</v>
      </c>
      <c r="F32" s="91">
        <f>(2116632)/1000</f>
        <v>2116.6320000000001</v>
      </c>
      <c r="G32" s="91">
        <v>2035</v>
      </c>
      <c r="H32" s="56"/>
      <c r="I32" s="56"/>
      <c r="J32" s="56"/>
      <c r="K32" s="56"/>
      <c r="L32" s="56"/>
      <c r="M32" s="56"/>
      <c r="N32" s="95"/>
      <c r="O32" s="95"/>
      <c r="P32" s="95"/>
      <c r="Q32" s="95"/>
      <c r="R32" s="95"/>
      <c r="S32" s="95"/>
      <c r="T32" s="56"/>
      <c r="U32" s="56"/>
      <c r="V32" s="33"/>
      <c r="W32" s="33"/>
      <c r="X32" s="33"/>
      <c r="Y32" s="33"/>
      <c r="Z32" s="34"/>
      <c r="AA32" s="34"/>
      <c r="AB32" s="33"/>
      <c r="AC32" s="33"/>
      <c r="AD32" s="34"/>
      <c r="AE32" s="34"/>
    </row>
    <row r="33" spans="1:31" ht="15.95" customHeight="1">
      <c r="A33" s="125"/>
      <c r="B33" s="65"/>
      <c r="C33" s="63" t="s">
        <v>69</v>
      </c>
      <c r="D33" s="55"/>
      <c r="E33" s="69"/>
      <c r="F33" s="91">
        <f t="shared" ref="F33:F34" si="9">(2116632)/1000</f>
        <v>2116.6320000000001</v>
      </c>
      <c r="G33" s="91">
        <v>2035</v>
      </c>
      <c r="H33" s="56"/>
      <c r="I33" s="56"/>
      <c r="J33" s="56"/>
      <c r="K33" s="56"/>
      <c r="L33" s="56"/>
      <c r="M33" s="56"/>
      <c r="N33" s="95"/>
      <c r="O33" s="95"/>
      <c r="P33" s="95"/>
      <c r="Q33" s="95"/>
      <c r="R33" s="95"/>
      <c r="S33" s="95"/>
      <c r="T33" s="56"/>
      <c r="U33" s="56"/>
      <c r="V33" s="33"/>
      <c r="W33" s="33"/>
      <c r="X33" s="33"/>
      <c r="Y33" s="33"/>
      <c r="Z33" s="34"/>
      <c r="AA33" s="34"/>
      <c r="AB33" s="33"/>
      <c r="AC33" s="33"/>
      <c r="AD33" s="34"/>
      <c r="AE33" s="34"/>
    </row>
    <row r="34" spans="1:31" ht="15.95" customHeight="1">
      <c r="A34" s="125"/>
      <c r="B34" s="65"/>
      <c r="C34" s="64"/>
      <c r="D34" s="55" t="s">
        <v>70</v>
      </c>
      <c r="E34" s="69"/>
      <c r="F34" s="91">
        <f t="shared" si="9"/>
        <v>2116.6320000000001</v>
      </c>
      <c r="G34" s="91">
        <v>2035</v>
      </c>
      <c r="H34" s="56"/>
      <c r="I34" s="56"/>
      <c r="J34" s="56"/>
      <c r="K34" s="56"/>
      <c r="L34" s="56"/>
      <c r="M34" s="56"/>
      <c r="N34" s="95"/>
      <c r="O34" s="95"/>
      <c r="P34" s="95"/>
      <c r="Q34" s="95"/>
      <c r="R34" s="95"/>
      <c r="S34" s="95"/>
      <c r="T34" s="56"/>
      <c r="U34" s="56"/>
      <c r="V34" s="33"/>
      <c r="W34" s="33"/>
      <c r="X34" s="33"/>
      <c r="Y34" s="33"/>
      <c r="Z34" s="34"/>
      <c r="AA34" s="34"/>
      <c r="AB34" s="33"/>
      <c r="AC34" s="33"/>
      <c r="AD34" s="34"/>
      <c r="AE34" s="34"/>
    </row>
    <row r="35" spans="1:31" ht="15.95" customHeight="1">
      <c r="A35" s="125"/>
      <c r="B35" s="64"/>
      <c r="C35" s="84" t="s">
        <v>71</v>
      </c>
      <c r="D35" s="55"/>
      <c r="E35" s="69"/>
      <c r="F35" s="91">
        <v>0</v>
      </c>
      <c r="G35" s="91">
        <v>0</v>
      </c>
      <c r="H35" s="56"/>
      <c r="I35" s="56"/>
      <c r="J35" s="71"/>
      <c r="K35" s="71"/>
      <c r="L35" s="56"/>
      <c r="M35" s="56"/>
      <c r="N35" s="95"/>
      <c r="O35" s="95"/>
      <c r="P35" s="95"/>
      <c r="Q35" s="95"/>
      <c r="R35" s="95"/>
      <c r="S35" s="95"/>
      <c r="T35" s="56"/>
      <c r="U35" s="56"/>
      <c r="V35" s="33"/>
      <c r="W35" s="33"/>
      <c r="X35" s="33"/>
      <c r="Y35" s="33"/>
      <c r="Z35" s="34"/>
      <c r="AA35" s="34"/>
      <c r="AB35" s="33"/>
      <c r="AC35" s="33"/>
      <c r="AD35" s="34"/>
      <c r="AE35" s="34"/>
    </row>
    <row r="36" spans="1:31" ht="15.95" customHeight="1">
      <c r="A36" s="125"/>
      <c r="B36" s="63" t="s">
        <v>52</v>
      </c>
      <c r="C36" s="55"/>
      <c r="D36" s="55"/>
      <c r="E36" s="69" t="s">
        <v>41</v>
      </c>
      <c r="F36" s="91">
        <f>(932536)/1000</f>
        <v>932.53599999999994</v>
      </c>
      <c r="G36" s="91">
        <v>1506</v>
      </c>
      <c r="H36" s="56"/>
      <c r="I36" s="56"/>
      <c r="J36" s="56"/>
      <c r="K36" s="56"/>
      <c r="L36" s="56"/>
      <c r="M36" s="56"/>
      <c r="N36" s="95"/>
      <c r="O36" s="95"/>
      <c r="P36" s="95"/>
      <c r="Q36" s="95"/>
      <c r="R36" s="95"/>
      <c r="S36" s="95"/>
      <c r="T36" s="56"/>
      <c r="U36" s="56"/>
      <c r="V36" s="33"/>
      <c r="W36" s="33"/>
      <c r="X36" s="33"/>
      <c r="Y36" s="33"/>
      <c r="Z36" s="33"/>
      <c r="AA36" s="33"/>
      <c r="AB36" s="33"/>
      <c r="AC36" s="33"/>
      <c r="AD36" s="34"/>
      <c r="AE36" s="34"/>
    </row>
    <row r="37" spans="1:31" ht="15.95" customHeight="1">
      <c r="A37" s="125"/>
      <c r="B37" s="65"/>
      <c r="C37" s="55" t="s">
        <v>72</v>
      </c>
      <c r="D37" s="55"/>
      <c r="E37" s="69"/>
      <c r="F37" s="91">
        <f>(830783)/1000</f>
        <v>830.78300000000002</v>
      </c>
      <c r="G37" s="91">
        <v>1397</v>
      </c>
      <c r="H37" s="56"/>
      <c r="I37" s="56"/>
      <c r="J37" s="56"/>
      <c r="K37" s="56"/>
      <c r="L37" s="56"/>
      <c r="M37" s="56"/>
      <c r="N37" s="95"/>
      <c r="O37" s="95"/>
      <c r="P37" s="95"/>
      <c r="Q37" s="95"/>
      <c r="R37" s="95"/>
      <c r="S37" s="95"/>
      <c r="T37" s="56"/>
      <c r="U37" s="56"/>
      <c r="V37" s="33"/>
      <c r="W37" s="33"/>
      <c r="X37" s="33"/>
      <c r="Y37" s="33"/>
      <c r="Z37" s="33"/>
      <c r="AA37" s="33"/>
      <c r="AB37" s="33"/>
      <c r="AC37" s="33"/>
      <c r="AD37" s="34"/>
      <c r="AE37" s="34"/>
    </row>
    <row r="38" spans="1:31" ht="15.95" customHeight="1">
      <c r="A38" s="125"/>
      <c r="B38" s="64"/>
      <c r="C38" s="55" t="s">
        <v>73</v>
      </c>
      <c r="D38" s="55"/>
      <c r="E38" s="69"/>
      <c r="F38" s="91">
        <f>(101753)/1000</f>
        <v>101.753</v>
      </c>
      <c r="G38" s="91">
        <v>108</v>
      </c>
      <c r="H38" s="56"/>
      <c r="I38" s="56"/>
      <c r="J38" s="56"/>
      <c r="K38" s="71"/>
      <c r="L38" s="56"/>
      <c r="M38" s="56"/>
      <c r="N38" s="95"/>
      <c r="O38" s="95"/>
      <c r="P38" s="95"/>
      <c r="Q38" s="95"/>
      <c r="R38" s="95"/>
      <c r="S38" s="95"/>
      <c r="T38" s="56"/>
      <c r="U38" s="56"/>
      <c r="V38" s="33"/>
      <c r="W38" s="33"/>
      <c r="X38" s="34"/>
      <c r="Y38" s="34"/>
      <c r="Z38" s="33"/>
      <c r="AA38" s="33"/>
      <c r="AB38" s="33"/>
      <c r="AC38" s="33"/>
      <c r="AD38" s="34"/>
      <c r="AE38" s="34"/>
    </row>
    <row r="39" spans="1:31" ht="15.95" customHeight="1">
      <c r="A39" s="125"/>
      <c r="B39" s="49" t="s">
        <v>74</v>
      </c>
      <c r="C39" s="49"/>
      <c r="D39" s="49"/>
      <c r="E39" s="69" t="s">
        <v>163</v>
      </c>
      <c r="F39" s="91">
        <f t="shared" ref="F39" si="10">F32-F36</f>
        <v>1184.096</v>
      </c>
      <c r="G39" s="91">
        <v>529</v>
      </c>
      <c r="H39" s="56">
        <f t="shared" ref="H39:U39" si="11">H32-H36</f>
        <v>0</v>
      </c>
      <c r="I39" s="56">
        <f t="shared" si="11"/>
        <v>0</v>
      </c>
      <c r="J39" s="56">
        <f t="shared" si="11"/>
        <v>0</v>
      </c>
      <c r="K39" s="56">
        <f t="shared" si="11"/>
        <v>0</v>
      </c>
      <c r="L39" s="56">
        <f t="shared" si="11"/>
        <v>0</v>
      </c>
      <c r="M39" s="56">
        <f t="shared" si="11"/>
        <v>0</v>
      </c>
      <c r="N39" s="95">
        <f t="shared" ref="N39:O39" si="12">N32-N36</f>
        <v>0</v>
      </c>
      <c r="O39" s="95">
        <f t="shared" si="12"/>
        <v>0</v>
      </c>
      <c r="P39" s="95">
        <f t="shared" ref="P39:Q39" si="13">P32-P36</f>
        <v>0</v>
      </c>
      <c r="Q39" s="95">
        <f t="shared" si="13"/>
        <v>0</v>
      </c>
      <c r="R39" s="95">
        <f t="shared" ref="R39:S39" si="14">R32-R36</f>
        <v>0</v>
      </c>
      <c r="S39" s="95">
        <f t="shared" si="14"/>
        <v>0</v>
      </c>
      <c r="T39" s="56">
        <f t="shared" si="11"/>
        <v>0</v>
      </c>
      <c r="U39" s="56">
        <f t="shared" si="11"/>
        <v>0</v>
      </c>
      <c r="V39" s="33"/>
      <c r="W39" s="33"/>
      <c r="X39" s="33"/>
      <c r="Y39" s="33"/>
      <c r="Z39" s="33"/>
      <c r="AA39" s="33"/>
      <c r="AB39" s="33"/>
      <c r="AC39" s="33"/>
      <c r="AD39" s="34"/>
      <c r="AE39" s="34"/>
    </row>
    <row r="40" spans="1:31" ht="15.95" customHeight="1">
      <c r="A40" s="118" t="s">
        <v>85</v>
      </c>
      <c r="B40" s="63" t="s">
        <v>75</v>
      </c>
      <c r="C40" s="55"/>
      <c r="D40" s="55"/>
      <c r="E40" s="69" t="s">
        <v>43</v>
      </c>
      <c r="F40" s="91">
        <f>(1320700+40868)/1000</f>
        <v>1361.568</v>
      </c>
      <c r="G40" s="91">
        <v>5116</v>
      </c>
      <c r="H40" s="56"/>
      <c r="I40" s="56"/>
      <c r="J40" s="56"/>
      <c r="K40" s="56"/>
      <c r="L40" s="56"/>
      <c r="M40" s="56"/>
      <c r="N40" s="95"/>
      <c r="O40" s="95"/>
      <c r="P40" s="95"/>
      <c r="Q40" s="95"/>
      <c r="R40" s="95"/>
      <c r="S40" s="95"/>
      <c r="T40" s="56"/>
      <c r="U40" s="56"/>
      <c r="V40" s="33"/>
      <c r="W40" s="33"/>
      <c r="X40" s="33"/>
      <c r="Y40" s="33"/>
      <c r="Z40" s="34"/>
      <c r="AA40" s="34"/>
      <c r="AB40" s="34"/>
      <c r="AC40" s="34"/>
      <c r="AD40" s="33"/>
      <c r="AE40" s="33"/>
    </row>
    <row r="41" spans="1:31" ht="15.95" customHeight="1">
      <c r="A41" s="119"/>
      <c r="B41" s="64"/>
      <c r="C41" s="55" t="s">
        <v>76</v>
      </c>
      <c r="D41" s="55"/>
      <c r="E41" s="69"/>
      <c r="F41" s="105">
        <f>(1320700)/1000</f>
        <v>1320.7</v>
      </c>
      <c r="G41" s="105">
        <v>863</v>
      </c>
      <c r="H41" s="71"/>
      <c r="I41" s="71"/>
      <c r="J41" s="56"/>
      <c r="K41" s="56"/>
      <c r="L41" s="56"/>
      <c r="M41" s="56"/>
      <c r="N41" s="95"/>
      <c r="O41" s="95"/>
      <c r="P41" s="95"/>
      <c r="Q41" s="95"/>
      <c r="R41" s="95"/>
      <c r="S41" s="95"/>
      <c r="T41" s="56"/>
      <c r="U41" s="56"/>
      <c r="V41" s="34"/>
      <c r="W41" s="34"/>
      <c r="X41" s="34"/>
      <c r="Y41" s="34"/>
      <c r="Z41" s="34"/>
      <c r="AA41" s="34"/>
      <c r="AB41" s="34"/>
      <c r="AC41" s="34"/>
      <c r="AD41" s="33"/>
      <c r="AE41" s="33"/>
    </row>
    <row r="42" spans="1:31" ht="15.95" customHeight="1">
      <c r="A42" s="119"/>
      <c r="B42" s="63" t="s">
        <v>63</v>
      </c>
      <c r="C42" s="55"/>
      <c r="D42" s="55"/>
      <c r="E42" s="69" t="s">
        <v>44</v>
      </c>
      <c r="F42" s="91">
        <f>(2543285)/1000</f>
        <v>2543.2849999999999</v>
      </c>
      <c r="G42" s="91">
        <v>6717</v>
      </c>
      <c r="H42" s="56"/>
      <c r="I42" s="56"/>
      <c r="J42" s="56"/>
      <c r="K42" s="56"/>
      <c r="L42" s="56"/>
      <c r="M42" s="56"/>
      <c r="N42" s="95"/>
      <c r="O42" s="95"/>
      <c r="P42" s="95"/>
      <c r="Q42" s="95"/>
      <c r="R42" s="95"/>
      <c r="S42" s="95"/>
      <c r="T42" s="56"/>
      <c r="U42" s="56"/>
      <c r="V42" s="33"/>
      <c r="W42" s="33"/>
      <c r="X42" s="33"/>
      <c r="Y42" s="33"/>
      <c r="Z42" s="34"/>
      <c r="AA42" s="34"/>
      <c r="AB42" s="33"/>
      <c r="AC42" s="33"/>
      <c r="AD42" s="33"/>
      <c r="AE42" s="33"/>
    </row>
    <row r="43" spans="1:31" ht="15.95" customHeight="1">
      <c r="A43" s="119"/>
      <c r="B43" s="64"/>
      <c r="C43" s="55" t="s">
        <v>77</v>
      </c>
      <c r="D43" s="55"/>
      <c r="E43" s="69"/>
      <c r="F43" s="91">
        <f>(1552185)/1000</f>
        <v>1552.1849999999999</v>
      </c>
      <c r="G43" s="91">
        <v>1366</v>
      </c>
      <c r="H43" s="56"/>
      <c r="I43" s="56"/>
      <c r="J43" s="71"/>
      <c r="K43" s="71"/>
      <c r="L43" s="56"/>
      <c r="M43" s="56"/>
      <c r="N43" s="95"/>
      <c r="O43" s="95"/>
      <c r="P43" s="95"/>
      <c r="Q43" s="95"/>
      <c r="R43" s="95"/>
      <c r="S43" s="95"/>
      <c r="T43" s="56"/>
      <c r="U43" s="56"/>
      <c r="V43" s="33"/>
      <c r="W43" s="33"/>
      <c r="X43" s="34"/>
      <c r="Y43" s="33"/>
      <c r="Z43" s="34"/>
      <c r="AA43" s="34"/>
      <c r="AB43" s="33"/>
      <c r="AC43" s="33"/>
      <c r="AD43" s="34"/>
      <c r="AE43" s="34"/>
    </row>
    <row r="44" spans="1:31" ht="15.95" customHeight="1">
      <c r="A44" s="119"/>
      <c r="B44" s="55" t="s">
        <v>74</v>
      </c>
      <c r="C44" s="55"/>
      <c r="D44" s="55"/>
      <c r="E44" s="69" t="s">
        <v>164</v>
      </c>
      <c r="F44" s="105">
        <f t="shared" ref="F44" si="15">F40-F42</f>
        <v>-1181.7169999999999</v>
      </c>
      <c r="G44" s="105">
        <v>-1601</v>
      </c>
      <c r="H44" s="71">
        <f t="shared" ref="H44:U44" si="16">H40-H42</f>
        <v>0</v>
      </c>
      <c r="I44" s="71">
        <f t="shared" si="16"/>
        <v>0</v>
      </c>
      <c r="J44" s="71">
        <f t="shared" si="16"/>
        <v>0</v>
      </c>
      <c r="K44" s="71">
        <f t="shared" si="16"/>
        <v>0</v>
      </c>
      <c r="L44" s="71">
        <f t="shared" si="16"/>
        <v>0</v>
      </c>
      <c r="M44" s="71">
        <f t="shared" si="16"/>
        <v>0</v>
      </c>
      <c r="N44" s="71">
        <f t="shared" ref="N44:O44" si="17">N40-N42</f>
        <v>0</v>
      </c>
      <c r="O44" s="71">
        <f t="shared" si="17"/>
        <v>0</v>
      </c>
      <c r="P44" s="71">
        <f t="shared" ref="P44:Q44" si="18">P40-P42</f>
        <v>0</v>
      </c>
      <c r="Q44" s="71">
        <f t="shared" si="18"/>
        <v>0</v>
      </c>
      <c r="R44" s="71">
        <f t="shared" ref="R44:S44" si="19">R40-R42</f>
        <v>0</v>
      </c>
      <c r="S44" s="71">
        <f t="shared" si="19"/>
        <v>0</v>
      </c>
      <c r="T44" s="71">
        <f t="shared" si="16"/>
        <v>0</v>
      </c>
      <c r="U44" s="71">
        <f t="shared" si="16"/>
        <v>0</v>
      </c>
      <c r="V44" s="34"/>
      <c r="W44" s="34"/>
      <c r="X44" s="33"/>
      <c r="Y44" s="33"/>
      <c r="Z44" s="34"/>
      <c r="AA44" s="34"/>
      <c r="AB44" s="33"/>
      <c r="AC44" s="33"/>
      <c r="AD44" s="33"/>
      <c r="AE44" s="33"/>
    </row>
    <row r="45" spans="1:31" ht="15.95" customHeight="1">
      <c r="A45" s="118" t="s">
        <v>86</v>
      </c>
      <c r="B45" s="49" t="s">
        <v>78</v>
      </c>
      <c r="C45" s="49"/>
      <c r="D45" s="49"/>
      <c r="E45" s="69" t="s">
        <v>165</v>
      </c>
      <c r="F45" s="91">
        <f t="shared" ref="F45" si="20">F39+F44</f>
        <v>2.3790000000001328</v>
      </c>
      <c r="G45" s="91">
        <v>-1072</v>
      </c>
      <c r="H45" s="56">
        <f t="shared" ref="H45:U45" si="21">H39+H44</f>
        <v>0</v>
      </c>
      <c r="I45" s="56">
        <f t="shared" si="21"/>
        <v>0</v>
      </c>
      <c r="J45" s="56">
        <f t="shared" si="21"/>
        <v>0</v>
      </c>
      <c r="K45" s="56">
        <f t="shared" si="21"/>
        <v>0</v>
      </c>
      <c r="L45" s="56">
        <f t="shared" si="21"/>
        <v>0</v>
      </c>
      <c r="M45" s="56">
        <f t="shared" si="21"/>
        <v>0</v>
      </c>
      <c r="N45" s="95">
        <f t="shared" ref="N45:O45" si="22">N39+N44</f>
        <v>0</v>
      </c>
      <c r="O45" s="95">
        <f t="shared" si="22"/>
        <v>0</v>
      </c>
      <c r="P45" s="95">
        <f t="shared" ref="P45:Q45" si="23">P39+P44</f>
        <v>0</v>
      </c>
      <c r="Q45" s="95">
        <f t="shared" si="23"/>
        <v>0</v>
      </c>
      <c r="R45" s="95">
        <f t="shared" ref="R45:S45" si="24">R39+R44</f>
        <v>0</v>
      </c>
      <c r="S45" s="95">
        <f t="shared" si="24"/>
        <v>0</v>
      </c>
      <c r="T45" s="56">
        <f t="shared" si="21"/>
        <v>0</v>
      </c>
      <c r="U45" s="56">
        <f t="shared" si="21"/>
        <v>0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ht="15.95" customHeight="1">
      <c r="A46" s="119"/>
      <c r="B46" s="55" t="s">
        <v>79</v>
      </c>
      <c r="C46" s="55"/>
      <c r="D46" s="55"/>
      <c r="E46" s="55"/>
      <c r="F46" s="105">
        <v>0</v>
      </c>
      <c r="G46" s="105">
        <v>0</v>
      </c>
      <c r="H46" s="71"/>
      <c r="I46" s="71"/>
      <c r="J46" s="71"/>
      <c r="K46" s="71"/>
      <c r="L46" s="56"/>
      <c r="M46" s="56"/>
      <c r="N46" s="95"/>
      <c r="O46" s="95"/>
      <c r="P46" s="95"/>
      <c r="Q46" s="95"/>
      <c r="R46" s="95"/>
      <c r="S46" s="95"/>
      <c r="T46" s="71"/>
      <c r="U46" s="71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ht="15.95" customHeight="1">
      <c r="A47" s="119"/>
      <c r="B47" s="55" t="s">
        <v>80</v>
      </c>
      <c r="C47" s="55"/>
      <c r="D47" s="55"/>
      <c r="E47" s="55"/>
      <c r="F47" s="91">
        <f>127306/1000</f>
        <v>127.306</v>
      </c>
      <c r="G47" s="91">
        <v>125</v>
      </c>
      <c r="H47" s="56"/>
      <c r="I47" s="56"/>
      <c r="J47" s="56"/>
      <c r="K47" s="56"/>
      <c r="L47" s="56"/>
      <c r="M47" s="56"/>
      <c r="N47" s="95"/>
      <c r="O47" s="95"/>
      <c r="P47" s="95"/>
      <c r="Q47" s="95"/>
      <c r="R47" s="95"/>
      <c r="S47" s="95"/>
      <c r="T47" s="56"/>
      <c r="U47" s="56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ht="15.95" customHeight="1">
      <c r="A48" s="119"/>
      <c r="B48" s="55" t="s">
        <v>81</v>
      </c>
      <c r="C48" s="55"/>
      <c r="D48" s="55"/>
      <c r="E48" s="55"/>
      <c r="F48" s="91">
        <f>114297/1000</f>
        <v>114.297</v>
      </c>
      <c r="G48" s="91">
        <v>22</v>
      </c>
      <c r="H48" s="56"/>
      <c r="I48" s="56"/>
      <c r="J48" s="56"/>
      <c r="K48" s="56"/>
      <c r="L48" s="56"/>
      <c r="M48" s="56"/>
      <c r="N48" s="95"/>
      <c r="O48" s="95"/>
      <c r="P48" s="95"/>
      <c r="Q48" s="95"/>
      <c r="R48" s="95"/>
      <c r="S48" s="95"/>
      <c r="T48" s="56"/>
      <c r="U48" s="56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21" ht="15.95" customHeight="1">
      <c r="A49" s="9" t="s">
        <v>166</v>
      </c>
      <c r="U49" s="6"/>
    </row>
    <row r="50" spans="1:21" ht="15.95" customHeight="1">
      <c r="A50" s="9"/>
      <c r="U50" s="8"/>
    </row>
  </sheetData>
  <mergeCells count="40">
    <mergeCell ref="U25:U26"/>
    <mergeCell ref="A30:E31"/>
    <mergeCell ref="F30:G30"/>
    <mergeCell ref="H30:I30"/>
    <mergeCell ref="J30:K30"/>
    <mergeCell ref="L30:M30"/>
    <mergeCell ref="T30:U30"/>
    <mergeCell ref="F6:G6"/>
    <mergeCell ref="H6:I6"/>
    <mergeCell ref="A32:A39"/>
    <mergeCell ref="A40:A44"/>
    <mergeCell ref="A45:A48"/>
    <mergeCell ref="J6:K6"/>
    <mergeCell ref="L6:M6"/>
    <mergeCell ref="T6:U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T25:T26"/>
    <mergeCell ref="A6:E7"/>
    <mergeCell ref="N6:O6"/>
    <mergeCell ref="N25:N26"/>
    <mergeCell ref="O25:O26"/>
    <mergeCell ref="N30:O30"/>
    <mergeCell ref="R6:S6"/>
    <mergeCell ref="R25:R26"/>
    <mergeCell ref="S25:S26"/>
    <mergeCell ref="R30:S30"/>
    <mergeCell ref="P6:Q6"/>
    <mergeCell ref="P25:P26"/>
    <mergeCell ref="Q25:Q26"/>
    <mergeCell ref="P30:Q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I23" sqref="I23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99" t="s">
        <v>252</v>
      </c>
      <c r="D1" s="43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4"/>
      <c r="B5" s="44" t="s">
        <v>247</v>
      </c>
      <c r="C5" s="44"/>
      <c r="D5" s="44"/>
      <c r="H5" s="16"/>
      <c r="L5" s="16"/>
      <c r="N5" s="16" t="s">
        <v>168</v>
      </c>
    </row>
    <row r="6" spans="1:14" ht="15" customHeight="1">
      <c r="A6" s="45"/>
      <c r="B6" s="46"/>
      <c r="C6" s="46"/>
      <c r="D6" s="93"/>
      <c r="E6" s="132" t="s">
        <v>262</v>
      </c>
      <c r="F6" s="133"/>
      <c r="G6" s="132" t="s">
        <v>263</v>
      </c>
      <c r="H6" s="133"/>
      <c r="I6" s="132" t="s">
        <v>264</v>
      </c>
      <c r="J6" s="133"/>
      <c r="K6" s="132" t="s">
        <v>265</v>
      </c>
      <c r="L6" s="133"/>
      <c r="M6" s="132" t="s">
        <v>266</v>
      </c>
      <c r="N6" s="133"/>
    </row>
    <row r="7" spans="1:14" ht="15" customHeight="1">
      <c r="A7" s="19"/>
      <c r="B7" s="20"/>
      <c r="C7" s="20"/>
      <c r="D7" s="62"/>
      <c r="E7" s="38" t="s">
        <v>237</v>
      </c>
      <c r="F7" s="94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110" t="s">
        <v>169</v>
      </c>
      <c r="B8" s="87" t="s">
        <v>170</v>
      </c>
      <c r="C8" s="88"/>
      <c r="D8" s="88"/>
      <c r="E8" s="89">
        <v>1</v>
      </c>
      <c r="F8" s="89">
        <v>1</v>
      </c>
      <c r="G8" s="106">
        <v>1</v>
      </c>
      <c r="H8" s="106">
        <v>1</v>
      </c>
      <c r="I8" s="89">
        <v>7</v>
      </c>
      <c r="J8" s="89">
        <v>7</v>
      </c>
      <c r="K8" s="89">
        <v>60</v>
      </c>
      <c r="L8" s="89">
        <v>60</v>
      </c>
      <c r="M8" s="89">
        <v>7</v>
      </c>
      <c r="N8" s="89">
        <v>7</v>
      </c>
    </row>
    <row r="9" spans="1:14" ht="18" customHeight="1">
      <c r="A9" s="110"/>
      <c r="B9" s="110" t="s">
        <v>171</v>
      </c>
      <c r="C9" s="55" t="s">
        <v>172</v>
      </c>
      <c r="D9" s="55"/>
      <c r="E9" s="89">
        <v>105</v>
      </c>
      <c r="F9" s="89">
        <v>105</v>
      </c>
      <c r="G9" s="106">
        <v>55561</v>
      </c>
      <c r="H9" s="106">
        <v>55561</v>
      </c>
      <c r="I9" s="89">
        <v>15</v>
      </c>
      <c r="J9" s="89">
        <v>15</v>
      </c>
      <c r="K9" s="89">
        <v>1509</v>
      </c>
      <c r="L9" s="89">
        <v>1509</v>
      </c>
      <c r="M9" s="89">
        <v>9</v>
      </c>
      <c r="N9" s="89">
        <v>9</v>
      </c>
    </row>
    <row r="10" spans="1:14" ht="18" customHeight="1">
      <c r="A10" s="110"/>
      <c r="B10" s="110"/>
      <c r="C10" s="55" t="s">
        <v>173</v>
      </c>
      <c r="D10" s="55"/>
      <c r="E10" s="89">
        <v>105</v>
      </c>
      <c r="F10" s="89">
        <v>105</v>
      </c>
      <c r="G10" s="106">
        <v>55561</v>
      </c>
      <c r="H10" s="106">
        <v>55561</v>
      </c>
      <c r="I10" s="89">
        <v>8</v>
      </c>
      <c r="J10" s="89">
        <v>8</v>
      </c>
      <c r="K10" s="89">
        <v>1250</v>
      </c>
      <c r="L10" s="89">
        <v>1250</v>
      </c>
      <c r="M10" s="89">
        <v>7</v>
      </c>
      <c r="N10" s="89">
        <v>7</v>
      </c>
    </row>
    <row r="11" spans="1:14" ht="18" customHeight="1">
      <c r="A11" s="110"/>
      <c r="B11" s="110"/>
      <c r="C11" s="55" t="s">
        <v>174</v>
      </c>
      <c r="D11" s="55"/>
      <c r="E11" s="89">
        <v>0</v>
      </c>
      <c r="F11" s="89">
        <v>0</v>
      </c>
      <c r="G11" s="106" t="s">
        <v>267</v>
      </c>
      <c r="H11" s="106" t="s">
        <v>267</v>
      </c>
      <c r="I11" s="89">
        <v>7</v>
      </c>
      <c r="J11" s="89">
        <v>7</v>
      </c>
      <c r="K11" s="89">
        <v>14</v>
      </c>
      <c r="L11" s="89">
        <v>14</v>
      </c>
      <c r="M11" s="89">
        <v>0</v>
      </c>
      <c r="N11" s="89">
        <v>0</v>
      </c>
    </row>
    <row r="12" spans="1:14" ht="18" customHeight="1">
      <c r="A12" s="110"/>
      <c r="B12" s="110"/>
      <c r="C12" s="55" t="s">
        <v>175</v>
      </c>
      <c r="D12" s="55"/>
      <c r="E12" s="89">
        <v>0</v>
      </c>
      <c r="F12" s="89">
        <v>0</v>
      </c>
      <c r="G12" s="106" t="s">
        <v>267</v>
      </c>
      <c r="H12" s="106" t="s">
        <v>267</v>
      </c>
      <c r="I12" s="109">
        <v>0</v>
      </c>
      <c r="J12" s="109">
        <v>0</v>
      </c>
      <c r="K12" s="89">
        <v>245</v>
      </c>
      <c r="L12" s="89">
        <v>245</v>
      </c>
      <c r="M12" s="89">
        <v>2</v>
      </c>
      <c r="N12" s="89">
        <v>2</v>
      </c>
    </row>
    <row r="13" spans="1:14" ht="18" customHeight="1">
      <c r="A13" s="110"/>
      <c r="B13" s="110"/>
      <c r="C13" s="55" t="s">
        <v>176</v>
      </c>
      <c r="D13" s="55"/>
      <c r="E13" s="89">
        <v>0</v>
      </c>
      <c r="F13" s="89">
        <v>0</v>
      </c>
      <c r="G13" s="106" t="s">
        <v>267</v>
      </c>
      <c r="H13" s="106" t="s">
        <v>267</v>
      </c>
      <c r="I13" s="109">
        <v>0</v>
      </c>
      <c r="J13" s="109">
        <v>0</v>
      </c>
      <c r="K13" s="89">
        <v>0</v>
      </c>
      <c r="L13" s="89">
        <v>0</v>
      </c>
      <c r="M13" s="89">
        <v>0</v>
      </c>
      <c r="N13" s="89">
        <v>0</v>
      </c>
    </row>
    <row r="14" spans="1:14" ht="18" customHeight="1">
      <c r="A14" s="110"/>
      <c r="B14" s="110"/>
      <c r="C14" s="55" t="s">
        <v>177</v>
      </c>
      <c r="D14" s="55"/>
      <c r="E14" s="89">
        <v>0</v>
      </c>
      <c r="F14" s="89">
        <v>0</v>
      </c>
      <c r="G14" s="106" t="s">
        <v>267</v>
      </c>
      <c r="H14" s="106" t="s">
        <v>267</v>
      </c>
      <c r="I14" s="109">
        <v>0</v>
      </c>
      <c r="J14" s="109">
        <v>0</v>
      </c>
      <c r="K14" s="89">
        <v>0</v>
      </c>
      <c r="L14" s="89">
        <v>0</v>
      </c>
      <c r="M14" s="89">
        <v>0</v>
      </c>
      <c r="N14" s="89">
        <v>0</v>
      </c>
    </row>
    <row r="15" spans="1:14" ht="18" customHeight="1">
      <c r="A15" s="131" t="s">
        <v>178</v>
      </c>
      <c r="B15" s="110" t="s">
        <v>179</v>
      </c>
      <c r="C15" s="55" t="s">
        <v>180</v>
      </c>
      <c r="D15" s="55"/>
      <c r="E15" s="95">
        <v>22920</v>
      </c>
      <c r="F15" s="95">
        <v>22651</v>
      </c>
      <c r="G15" s="91">
        <v>4799</v>
      </c>
      <c r="H15" s="91">
        <v>2831</v>
      </c>
      <c r="I15" s="95">
        <v>10929</v>
      </c>
      <c r="J15" s="95">
        <v>9611</v>
      </c>
      <c r="K15" s="95">
        <v>655</v>
      </c>
      <c r="L15" s="95">
        <v>991</v>
      </c>
      <c r="M15" s="95">
        <v>173</v>
      </c>
      <c r="N15" s="95">
        <v>178</v>
      </c>
    </row>
    <row r="16" spans="1:14" ht="18" customHeight="1">
      <c r="A16" s="110"/>
      <c r="B16" s="110"/>
      <c r="C16" s="55" t="s">
        <v>181</v>
      </c>
      <c r="D16" s="55"/>
      <c r="E16" s="95">
        <v>17966</v>
      </c>
      <c r="F16" s="95">
        <v>18001</v>
      </c>
      <c r="G16" s="91">
        <v>194332</v>
      </c>
      <c r="H16" s="91">
        <v>194704</v>
      </c>
      <c r="I16" s="95">
        <v>98515</v>
      </c>
      <c r="J16" s="95">
        <v>99884</v>
      </c>
      <c r="K16" s="95">
        <v>692</v>
      </c>
      <c r="L16" s="95">
        <v>729</v>
      </c>
      <c r="M16" s="95">
        <v>8</v>
      </c>
      <c r="N16" s="95">
        <v>3</v>
      </c>
    </row>
    <row r="17" spans="1:15" ht="18" customHeight="1">
      <c r="A17" s="110"/>
      <c r="B17" s="110"/>
      <c r="C17" s="55" t="s">
        <v>182</v>
      </c>
      <c r="D17" s="55"/>
      <c r="E17" s="95">
        <v>0</v>
      </c>
      <c r="F17" s="95">
        <v>0</v>
      </c>
      <c r="G17" s="107" t="s">
        <v>268</v>
      </c>
      <c r="H17" s="107" t="s">
        <v>268</v>
      </c>
      <c r="I17" s="109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</row>
    <row r="18" spans="1:15" ht="18" customHeight="1">
      <c r="A18" s="110"/>
      <c r="B18" s="110"/>
      <c r="C18" s="55" t="s">
        <v>183</v>
      </c>
      <c r="D18" s="55"/>
      <c r="E18" s="95">
        <v>40866</v>
      </c>
      <c r="F18" s="95">
        <v>40652</v>
      </c>
      <c r="G18" s="91">
        <v>199131</v>
      </c>
      <c r="H18" s="91">
        <v>197535</v>
      </c>
      <c r="I18" s="95">
        <v>109445</v>
      </c>
      <c r="J18" s="95">
        <v>109495</v>
      </c>
      <c r="K18" s="95">
        <v>1347</v>
      </c>
      <c r="L18" s="95">
        <v>1721</v>
      </c>
      <c r="M18" s="95">
        <v>181</v>
      </c>
      <c r="N18" s="95">
        <v>181</v>
      </c>
    </row>
    <row r="19" spans="1:15" ht="18" customHeight="1">
      <c r="A19" s="110"/>
      <c r="B19" s="110" t="s">
        <v>184</v>
      </c>
      <c r="C19" s="55" t="s">
        <v>185</v>
      </c>
      <c r="D19" s="55"/>
      <c r="E19" s="95">
        <v>10917</v>
      </c>
      <c r="F19" s="95">
        <v>11382</v>
      </c>
      <c r="G19" s="91">
        <v>31508</v>
      </c>
      <c r="H19" s="91">
        <v>8003</v>
      </c>
      <c r="I19" s="95">
        <v>36427</v>
      </c>
      <c r="J19" s="95">
        <v>28922</v>
      </c>
      <c r="K19" s="95">
        <v>810</v>
      </c>
      <c r="L19" s="95">
        <v>947</v>
      </c>
      <c r="M19" s="95">
        <v>36</v>
      </c>
      <c r="N19" s="95">
        <v>56</v>
      </c>
    </row>
    <row r="20" spans="1:15" ht="18" customHeight="1">
      <c r="A20" s="110"/>
      <c r="B20" s="110"/>
      <c r="C20" s="55" t="s">
        <v>186</v>
      </c>
      <c r="D20" s="55"/>
      <c r="E20" s="95">
        <v>20935</v>
      </c>
      <c r="F20" s="95">
        <v>20269</v>
      </c>
      <c r="G20" s="91">
        <v>804</v>
      </c>
      <c r="H20" s="91">
        <v>22980</v>
      </c>
      <c r="I20" s="95">
        <v>66265</v>
      </c>
      <c r="J20" s="95">
        <v>74215</v>
      </c>
      <c r="K20" s="95">
        <v>395</v>
      </c>
      <c r="L20" s="95">
        <v>343</v>
      </c>
      <c r="M20" s="95">
        <v>3</v>
      </c>
      <c r="N20" s="95">
        <v>2</v>
      </c>
    </row>
    <row r="21" spans="1:15" s="47" customFormat="1" ht="18" customHeight="1">
      <c r="A21" s="110"/>
      <c r="B21" s="110"/>
      <c r="C21" s="90" t="s">
        <v>187</v>
      </c>
      <c r="D21" s="90"/>
      <c r="E21" s="91">
        <v>0</v>
      </c>
      <c r="F21" s="91">
        <v>0</v>
      </c>
      <c r="G21" s="91">
        <v>110826</v>
      </c>
      <c r="H21" s="91">
        <v>110610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</row>
    <row r="22" spans="1:15" ht="18" customHeight="1">
      <c r="A22" s="110"/>
      <c r="B22" s="110"/>
      <c r="C22" s="49" t="s">
        <v>188</v>
      </c>
      <c r="D22" s="49"/>
      <c r="E22" s="95">
        <v>31852</v>
      </c>
      <c r="F22" s="95">
        <v>31651</v>
      </c>
      <c r="G22" s="91">
        <v>143138</v>
      </c>
      <c r="H22" s="91">
        <v>141593</v>
      </c>
      <c r="I22" s="95">
        <v>102692</v>
      </c>
      <c r="J22" s="95">
        <v>103137</v>
      </c>
      <c r="K22" s="95">
        <v>1205</v>
      </c>
      <c r="L22" s="95">
        <v>1290</v>
      </c>
      <c r="M22" s="95">
        <v>39</v>
      </c>
      <c r="N22" s="95">
        <v>58</v>
      </c>
    </row>
    <row r="23" spans="1:15" ht="18" customHeight="1">
      <c r="A23" s="110"/>
      <c r="B23" s="110" t="s">
        <v>189</v>
      </c>
      <c r="C23" s="55" t="s">
        <v>190</v>
      </c>
      <c r="D23" s="55"/>
      <c r="E23" s="95">
        <v>105</v>
      </c>
      <c r="F23" s="95">
        <v>105</v>
      </c>
      <c r="G23" s="91">
        <v>55561</v>
      </c>
      <c r="H23" s="91">
        <v>55561</v>
      </c>
      <c r="I23" s="95">
        <v>15</v>
      </c>
      <c r="J23" s="95">
        <v>15</v>
      </c>
      <c r="K23" s="95">
        <v>1509</v>
      </c>
      <c r="L23" s="95">
        <v>1509</v>
      </c>
      <c r="M23" s="95">
        <v>9</v>
      </c>
      <c r="N23" s="95">
        <v>9</v>
      </c>
    </row>
    <row r="24" spans="1:15" ht="18" customHeight="1">
      <c r="A24" s="110"/>
      <c r="B24" s="110"/>
      <c r="C24" s="55" t="s">
        <v>191</v>
      </c>
      <c r="D24" s="55"/>
      <c r="E24" s="95">
        <v>33</v>
      </c>
      <c r="F24" s="95">
        <v>64</v>
      </c>
      <c r="G24" s="91">
        <v>432</v>
      </c>
      <c r="H24" s="91">
        <v>381</v>
      </c>
      <c r="I24" s="95">
        <v>6738</v>
      </c>
      <c r="J24" s="95">
        <v>6343</v>
      </c>
      <c r="K24" s="95">
        <v>-1367</v>
      </c>
      <c r="L24" s="95">
        <v>-1078</v>
      </c>
      <c r="M24" s="95">
        <v>134</v>
      </c>
      <c r="N24" s="95">
        <v>114</v>
      </c>
    </row>
    <row r="25" spans="1:15" ht="18" customHeight="1">
      <c r="A25" s="110"/>
      <c r="B25" s="110"/>
      <c r="C25" s="55" t="s">
        <v>192</v>
      </c>
      <c r="D25" s="55"/>
      <c r="E25" s="95">
        <v>8896</v>
      </c>
      <c r="F25" s="95">
        <v>8832</v>
      </c>
      <c r="G25" s="108" t="s">
        <v>268</v>
      </c>
      <c r="H25" s="107" t="s">
        <v>268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</row>
    <row r="26" spans="1:15" ht="18" customHeight="1">
      <c r="A26" s="110"/>
      <c r="B26" s="110"/>
      <c r="C26" s="55" t="s">
        <v>193</v>
      </c>
      <c r="D26" s="55"/>
      <c r="E26" s="95">
        <v>9034</v>
      </c>
      <c r="F26" s="95">
        <v>9001</v>
      </c>
      <c r="G26" s="91">
        <v>55993</v>
      </c>
      <c r="H26" s="91">
        <v>55942</v>
      </c>
      <c r="I26" s="95">
        <v>6753</v>
      </c>
      <c r="J26" s="95">
        <v>6358</v>
      </c>
      <c r="K26" s="95">
        <v>142</v>
      </c>
      <c r="L26" s="95">
        <v>431</v>
      </c>
      <c r="M26" s="95">
        <v>143</v>
      </c>
      <c r="N26" s="95">
        <v>123</v>
      </c>
    </row>
    <row r="27" spans="1:15" ht="18" customHeight="1">
      <c r="A27" s="110"/>
      <c r="B27" s="55" t="s">
        <v>194</v>
      </c>
      <c r="C27" s="55"/>
      <c r="D27" s="55"/>
      <c r="E27" s="95">
        <v>40886</v>
      </c>
      <c r="F27" s="95">
        <v>40652</v>
      </c>
      <c r="G27" s="91">
        <v>199131</v>
      </c>
      <c r="H27" s="91">
        <v>197535</v>
      </c>
      <c r="I27" s="95">
        <v>109445</v>
      </c>
      <c r="J27" s="95">
        <v>109495</v>
      </c>
      <c r="K27" s="95">
        <v>1347</v>
      </c>
      <c r="L27" s="95">
        <v>1721</v>
      </c>
      <c r="M27" s="95">
        <v>181</v>
      </c>
      <c r="N27" s="95">
        <v>181</v>
      </c>
    </row>
    <row r="28" spans="1:15" ht="18" customHeight="1">
      <c r="A28" s="110" t="s">
        <v>195</v>
      </c>
      <c r="B28" s="110" t="s">
        <v>196</v>
      </c>
      <c r="C28" s="55" t="s">
        <v>197</v>
      </c>
      <c r="D28" s="92" t="s">
        <v>40</v>
      </c>
      <c r="E28" s="95">
        <v>4503</v>
      </c>
      <c r="F28" s="95">
        <v>4061</v>
      </c>
      <c r="G28" s="91">
        <v>5358</v>
      </c>
      <c r="H28" s="91">
        <v>6104</v>
      </c>
      <c r="I28" s="95">
        <v>10198</v>
      </c>
      <c r="J28" s="95">
        <v>9686</v>
      </c>
      <c r="K28" s="95">
        <v>2469</v>
      </c>
      <c r="L28" s="95">
        <v>3690</v>
      </c>
      <c r="M28" s="95">
        <v>114</v>
      </c>
      <c r="N28" s="95">
        <v>173</v>
      </c>
    </row>
    <row r="29" spans="1:15" ht="18" customHeight="1">
      <c r="A29" s="110"/>
      <c r="B29" s="110"/>
      <c r="C29" s="55" t="s">
        <v>198</v>
      </c>
      <c r="D29" s="92" t="s">
        <v>41</v>
      </c>
      <c r="E29" s="95">
        <v>4394</v>
      </c>
      <c r="F29" s="95">
        <v>3907</v>
      </c>
      <c r="G29" s="91">
        <v>5142</v>
      </c>
      <c r="H29" s="91">
        <v>5750</v>
      </c>
      <c r="I29" s="95">
        <v>9060</v>
      </c>
      <c r="J29" s="95">
        <v>8613</v>
      </c>
      <c r="K29" s="95">
        <v>237</v>
      </c>
      <c r="L29" s="95">
        <v>497</v>
      </c>
      <c r="M29" s="95">
        <v>6</v>
      </c>
      <c r="N29" s="95">
        <v>21</v>
      </c>
    </row>
    <row r="30" spans="1:15" ht="18" customHeight="1">
      <c r="A30" s="110"/>
      <c r="B30" s="110"/>
      <c r="C30" s="55" t="s">
        <v>199</v>
      </c>
      <c r="D30" s="92" t="s">
        <v>200</v>
      </c>
      <c r="E30" s="95">
        <v>103</v>
      </c>
      <c r="F30" s="95">
        <v>105</v>
      </c>
      <c r="G30" s="91">
        <v>132</v>
      </c>
      <c r="H30" s="91">
        <v>134</v>
      </c>
      <c r="I30" s="95">
        <v>281</v>
      </c>
      <c r="J30" s="95">
        <v>245</v>
      </c>
      <c r="K30" s="95">
        <v>2279</v>
      </c>
      <c r="L30" s="95">
        <v>3268</v>
      </c>
      <c r="M30" s="95">
        <v>83</v>
      </c>
      <c r="N30" s="95">
        <v>92</v>
      </c>
    </row>
    <row r="31" spans="1:15" ht="18" customHeight="1">
      <c r="A31" s="110"/>
      <c r="B31" s="110"/>
      <c r="C31" s="49" t="s">
        <v>201</v>
      </c>
      <c r="D31" s="92" t="s">
        <v>202</v>
      </c>
      <c r="E31" s="95">
        <f t="shared" ref="E31:F31" si="0">E28-E29-E30</f>
        <v>6</v>
      </c>
      <c r="F31" s="95">
        <f t="shared" si="0"/>
        <v>49</v>
      </c>
      <c r="G31" s="91">
        <f t="shared" ref="G31:I31" si="1">G28-G29-G30</f>
        <v>84</v>
      </c>
      <c r="H31" s="91">
        <f t="shared" si="1"/>
        <v>220</v>
      </c>
      <c r="I31" s="95">
        <f t="shared" si="1"/>
        <v>857</v>
      </c>
      <c r="J31" s="95">
        <f>J28-J29-J30</f>
        <v>828</v>
      </c>
      <c r="K31" s="95">
        <f t="shared" ref="K31:L31" si="2">K28-K29-K30</f>
        <v>-47</v>
      </c>
      <c r="L31" s="95">
        <f t="shared" si="2"/>
        <v>-75</v>
      </c>
      <c r="M31" s="95">
        <f t="shared" ref="M31:N31" si="3">M28-M29-M30</f>
        <v>25</v>
      </c>
      <c r="N31" s="95">
        <f t="shared" si="3"/>
        <v>60</v>
      </c>
      <c r="O31" s="7"/>
    </row>
    <row r="32" spans="1:15" ht="18" customHeight="1">
      <c r="A32" s="110"/>
      <c r="B32" s="110"/>
      <c r="C32" s="55" t="s">
        <v>203</v>
      </c>
      <c r="D32" s="92" t="s">
        <v>204</v>
      </c>
      <c r="E32" s="95">
        <v>27</v>
      </c>
      <c r="F32" s="95">
        <v>15</v>
      </c>
      <c r="G32" s="91">
        <v>12</v>
      </c>
      <c r="H32" s="91">
        <v>6</v>
      </c>
      <c r="I32" s="95">
        <v>10</v>
      </c>
      <c r="J32" s="95">
        <v>6</v>
      </c>
      <c r="K32" s="95">
        <v>10</v>
      </c>
      <c r="L32" s="95">
        <v>8</v>
      </c>
      <c r="M32" s="95">
        <v>0.02</v>
      </c>
      <c r="N32" s="95">
        <v>0.1</v>
      </c>
    </row>
    <row r="33" spans="1:14" ht="18" customHeight="1">
      <c r="A33" s="110"/>
      <c r="B33" s="110"/>
      <c r="C33" s="55" t="s">
        <v>205</v>
      </c>
      <c r="D33" s="92" t="s">
        <v>206</v>
      </c>
      <c r="E33" s="95">
        <v>0</v>
      </c>
      <c r="F33" s="95">
        <v>0</v>
      </c>
      <c r="G33" s="91">
        <v>99</v>
      </c>
      <c r="H33" s="91">
        <v>207</v>
      </c>
      <c r="I33" s="95">
        <v>315</v>
      </c>
      <c r="J33" s="95">
        <v>356</v>
      </c>
      <c r="K33" s="95">
        <v>0</v>
      </c>
      <c r="L33" s="95">
        <v>0</v>
      </c>
      <c r="M33" s="95">
        <v>0</v>
      </c>
      <c r="N33" s="95">
        <v>0</v>
      </c>
    </row>
    <row r="34" spans="1:14" ht="18" customHeight="1">
      <c r="A34" s="110"/>
      <c r="B34" s="110"/>
      <c r="C34" s="49" t="s">
        <v>207</v>
      </c>
      <c r="D34" s="92" t="s">
        <v>208</v>
      </c>
      <c r="E34" s="95">
        <f t="shared" ref="E34:F34" si="4">E31+E32-E33</f>
        <v>33</v>
      </c>
      <c r="F34" s="95">
        <f t="shared" si="4"/>
        <v>64</v>
      </c>
      <c r="G34" s="91">
        <f t="shared" ref="G34:J34" si="5">G31+G32-G33</f>
        <v>-3</v>
      </c>
      <c r="H34" s="91">
        <f t="shared" si="5"/>
        <v>19</v>
      </c>
      <c r="I34" s="95">
        <f t="shared" si="5"/>
        <v>552</v>
      </c>
      <c r="J34" s="95">
        <f t="shared" si="5"/>
        <v>478</v>
      </c>
      <c r="K34" s="95">
        <f>K31+K32-K33</f>
        <v>-37</v>
      </c>
      <c r="L34" s="95">
        <f t="shared" ref="L34" si="6">L31+L32-L33</f>
        <v>-67</v>
      </c>
      <c r="M34" s="95">
        <f t="shared" ref="M34:N34" si="7">M31+M32-M33</f>
        <v>25.02</v>
      </c>
      <c r="N34" s="95">
        <f t="shared" si="7"/>
        <v>60.1</v>
      </c>
    </row>
    <row r="35" spans="1:14" ht="18" customHeight="1">
      <c r="A35" s="110"/>
      <c r="B35" s="110" t="s">
        <v>209</v>
      </c>
      <c r="C35" s="55" t="s">
        <v>210</v>
      </c>
      <c r="D35" s="92" t="s">
        <v>211</v>
      </c>
      <c r="E35" s="95">
        <v>0</v>
      </c>
      <c r="F35" s="95">
        <v>0</v>
      </c>
      <c r="G35" s="91">
        <v>57</v>
      </c>
      <c r="H35" s="106">
        <v>0</v>
      </c>
      <c r="I35" s="95">
        <v>0</v>
      </c>
      <c r="J35" s="95">
        <v>0</v>
      </c>
      <c r="K35" s="95">
        <v>60</v>
      </c>
      <c r="L35" s="95">
        <v>0</v>
      </c>
      <c r="M35" s="95">
        <v>0.1</v>
      </c>
      <c r="N35" s="95">
        <v>0.1</v>
      </c>
    </row>
    <row r="36" spans="1:14" ht="18" customHeight="1">
      <c r="A36" s="110"/>
      <c r="B36" s="110"/>
      <c r="C36" s="55" t="s">
        <v>212</v>
      </c>
      <c r="D36" s="92" t="s">
        <v>213</v>
      </c>
      <c r="E36" s="95">
        <v>0</v>
      </c>
      <c r="F36" s="95">
        <v>0</v>
      </c>
      <c r="G36" s="91">
        <v>2</v>
      </c>
      <c r="H36" s="91">
        <v>17</v>
      </c>
      <c r="I36" s="95">
        <v>157</v>
      </c>
      <c r="J36" s="95">
        <v>103</v>
      </c>
      <c r="K36" s="95">
        <v>309</v>
      </c>
      <c r="L36" s="95">
        <v>0</v>
      </c>
      <c r="M36" s="95">
        <v>0</v>
      </c>
      <c r="N36" s="95">
        <v>0</v>
      </c>
    </row>
    <row r="37" spans="1:14" ht="18" customHeight="1">
      <c r="A37" s="110"/>
      <c r="B37" s="110"/>
      <c r="C37" s="55" t="s">
        <v>214</v>
      </c>
      <c r="D37" s="92" t="s">
        <v>215</v>
      </c>
      <c r="E37" s="95">
        <f t="shared" ref="E37:F37" si="8">E34+E35-E36</f>
        <v>33</v>
      </c>
      <c r="F37" s="95">
        <f t="shared" si="8"/>
        <v>64</v>
      </c>
      <c r="G37" s="91">
        <f t="shared" ref="G37:J37" si="9">G34+G35-G36</f>
        <v>52</v>
      </c>
      <c r="H37" s="91">
        <f t="shared" si="9"/>
        <v>2</v>
      </c>
      <c r="I37" s="95">
        <f t="shared" si="9"/>
        <v>395</v>
      </c>
      <c r="J37" s="95">
        <f t="shared" si="9"/>
        <v>375</v>
      </c>
      <c r="K37" s="95">
        <f t="shared" ref="K37:L37" si="10">K34+K35-K36</f>
        <v>-286</v>
      </c>
      <c r="L37" s="95">
        <f t="shared" si="10"/>
        <v>-67</v>
      </c>
      <c r="M37" s="95">
        <f t="shared" ref="M37:N37" si="11">M34+M35-M36</f>
        <v>25.12</v>
      </c>
      <c r="N37" s="95">
        <f t="shared" si="11"/>
        <v>60.2</v>
      </c>
    </row>
    <row r="38" spans="1:14" ht="18" customHeight="1">
      <c r="A38" s="110"/>
      <c r="B38" s="110"/>
      <c r="C38" s="55" t="s">
        <v>216</v>
      </c>
      <c r="D38" s="92" t="s">
        <v>217</v>
      </c>
      <c r="E38" s="95">
        <v>0</v>
      </c>
      <c r="F38" s="95">
        <v>0</v>
      </c>
      <c r="G38" s="91">
        <v>0</v>
      </c>
      <c r="H38" s="106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</row>
    <row r="39" spans="1:14" ht="18" customHeight="1">
      <c r="A39" s="110"/>
      <c r="B39" s="110"/>
      <c r="C39" s="55" t="s">
        <v>218</v>
      </c>
      <c r="D39" s="92" t="s">
        <v>219</v>
      </c>
      <c r="E39" s="95">
        <v>0</v>
      </c>
      <c r="F39" s="95">
        <v>0</v>
      </c>
      <c r="G39" s="91">
        <v>0</v>
      </c>
      <c r="H39" s="106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</row>
    <row r="40" spans="1:14" ht="18" customHeight="1">
      <c r="A40" s="110"/>
      <c r="B40" s="110"/>
      <c r="C40" s="55" t="s">
        <v>220</v>
      </c>
      <c r="D40" s="92" t="s">
        <v>221</v>
      </c>
      <c r="E40" s="95">
        <v>0</v>
      </c>
      <c r="F40" s="95">
        <v>0</v>
      </c>
      <c r="G40" s="91">
        <v>0</v>
      </c>
      <c r="H40" s="106">
        <v>0</v>
      </c>
      <c r="I40" s="95">
        <v>0</v>
      </c>
      <c r="J40" s="95">
        <v>0</v>
      </c>
      <c r="K40" s="95">
        <v>3</v>
      </c>
      <c r="L40" s="95">
        <v>3</v>
      </c>
      <c r="M40" s="95">
        <v>5</v>
      </c>
      <c r="N40" s="95">
        <v>22</v>
      </c>
    </row>
    <row r="41" spans="1:14" ht="18" customHeight="1">
      <c r="A41" s="110"/>
      <c r="B41" s="110"/>
      <c r="C41" s="49" t="s">
        <v>222</v>
      </c>
      <c r="D41" s="92" t="s">
        <v>223</v>
      </c>
      <c r="E41" s="95">
        <f t="shared" ref="E41:F41" si="12">E34+E35-E36-E40</f>
        <v>33</v>
      </c>
      <c r="F41" s="95">
        <f t="shared" si="12"/>
        <v>64</v>
      </c>
      <c r="G41" s="91">
        <f t="shared" ref="G41:J41" si="13">G34+G35-G36-G40</f>
        <v>52</v>
      </c>
      <c r="H41" s="91">
        <f t="shared" si="13"/>
        <v>2</v>
      </c>
      <c r="I41" s="95">
        <f t="shared" si="13"/>
        <v>395</v>
      </c>
      <c r="J41" s="95">
        <f t="shared" si="13"/>
        <v>375</v>
      </c>
      <c r="K41" s="95">
        <f t="shared" ref="K41:L41" si="14">K34+K35-K36-K40</f>
        <v>-289</v>
      </c>
      <c r="L41" s="95">
        <f t="shared" si="14"/>
        <v>-70</v>
      </c>
      <c r="M41" s="95">
        <f t="shared" ref="M41:N41" si="15">M34+M35-M36-M40</f>
        <v>20.12</v>
      </c>
      <c r="N41" s="95">
        <f t="shared" si="15"/>
        <v>38.200000000000003</v>
      </c>
    </row>
    <row r="42" spans="1:14" ht="18" customHeight="1">
      <c r="A42" s="110"/>
      <c r="B42" s="110"/>
      <c r="C42" s="134" t="s">
        <v>224</v>
      </c>
      <c r="D42" s="134"/>
      <c r="E42" s="95">
        <f t="shared" ref="E42:F42" si="16">E37+E38-E39-E40</f>
        <v>33</v>
      </c>
      <c r="F42" s="95">
        <f t="shared" si="16"/>
        <v>64</v>
      </c>
      <c r="G42" s="91">
        <f t="shared" ref="G42:I42" si="17">G37+G38-G39-G40</f>
        <v>52</v>
      </c>
      <c r="H42" s="91">
        <f t="shared" si="17"/>
        <v>2</v>
      </c>
      <c r="I42" s="95">
        <f t="shared" si="17"/>
        <v>395</v>
      </c>
      <c r="J42" s="95">
        <f>J37+J38-J39-J40</f>
        <v>375</v>
      </c>
      <c r="K42" s="95">
        <f t="shared" ref="K42:L42" si="18">K37+K38-K39-K40</f>
        <v>-289</v>
      </c>
      <c r="L42" s="95">
        <f t="shared" si="18"/>
        <v>-70</v>
      </c>
      <c r="M42" s="95">
        <f t="shared" ref="M42:N42" si="19">M37+M38-M39-M40</f>
        <v>20.12</v>
      </c>
      <c r="N42" s="95">
        <f t="shared" si="19"/>
        <v>38.200000000000003</v>
      </c>
    </row>
    <row r="43" spans="1:14" ht="18" customHeight="1">
      <c r="A43" s="110"/>
      <c r="B43" s="110"/>
      <c r="C43" s="55" t="s">
        <v>225</v>
      </c>
      <c r="D43" s="92" t="s">
        <v>226</v>
      </c>
      <c r="E43" s="95">
        <v>0</v>
      </c>
      <c r="F43" s="95">
        <v>0</v>
      </c>
      <c r="G43" s="91">
        <v>0</v>
      </c>
      <c r="H43" s="91">
        <v>0</v>
      </c>
      <c r="I43" s="95">
        <v>0</v>
      </c>
      <c r="J43" s="95">
        <v>0</v>
      </c>
      <c r="K43" s="95">
        <v>0</v>
      </c>
      <c r="L43" s="95">
        <v>0</v>
      </c>
      <c r="M43" s="95">
        <v>113</v>
      </c>
      <c r="N43" s="95">
        <v>75</v>
      </c>
    </row>
    <row r="44" spans="1:14" ht="18" customHeight="1">
      <c r="A44" s="110"/>
      <c r="B44" s="110"/>
      <c r="C44" s="49" t="s">
        <v>227</v>
      </c>
      <c r="D44" s="69" t="s">
        <v>228</v>
      </c>
      <c r="E44" s="95">
        <f t="shared" ref="E44:F44" si="20">E41+E43</f>
        <v>33</v>
      </c>
      <c r="F44" s="95">
        <f t="shared" si="20"/>
        <v>64</v>
      </c>
      <c r="G44" s="91">
        <f t="shared" ref="G44:I44" si="21">G41+G43</f>
        <v>52</v>
      </c>
      <c r="H44" s="91">
        <f t="shared" si="21"/>
        <v>2</v>
      </c>
      <c r="I44" s="95">
        <f t="shared" si="21"/>
        <v>395</v>
      </c>
      <c r="J44" s="95">
        <f>J41+J43</f>
        <v>375</v>
      </c>
      <c r="K44" s="95">
        <f t="shared" ref="K44:L44" si="22">K41+K43</f>
        <v>-289</v>
      </c>
      <c r="L44" s="95">
        <f t="shared" si="22"/>
        <v>-70</v>
      </c>
      <c r="M44" s="95">
        <f t="shared" ref="M44:N44" si="23">M41+M43</f>
        <v>133.12</v>
      </c>
      <c r="N44" s="95">
        <f t="shared" si="23"/>
        <v>113.2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8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2022-09-01T02:26:59Z</cp:lastPrinted>
  <dcterms:created xsi:type="dcterms:W3CDTF">1999-07-06T05:17:05Z</dcterms:created>
  <dcterms:modified xsi:type="dcterms:W3CDTF">2022-09-20T10:05:10Z</dcterms:modified>
</cp:coreProperties>
</file>