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30EDF29F-12A4-4754-987C-ADB1727557C2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7" l="1"/>
  <c r="J11" i="7"/>
  <c r="F45" i="7"/>
  <c r="F16" i="7"/>
  <c r="F27" i="5"/>
  <c r="F44" i="4"/>
  <c r="F42" i="4"/>
  <c r="F27" i="2"/>
  <c r="E34" i="8"/>
  <c r="E31" i="8"/>
  <c r="E22" i="8"/>
  <c r="E27" i="8" s="1"/>
  <c r="E18" i="8"/>
  <c r="F34" i="8"/>
  <c r="E26" i="8"/>
  <c r="F27" i="8"/>
  <c r="F31" i="8"/>
  <c r="F26" i="8"/>
  <c r="F22" i="8"/>
  <c r="F18" i="8"/>
  <c r="F37" i="8" l="1"/>
  <c r="F42" i="8" s="1"/>
  <c r="F41" i="8"/>
  <c r="F44" i="8" s="1"/>
  <c r="H24" i="6" l="1"/>
  <c r="H22" i="6" s="1"/>
  <c r="G22" i="6"/>
  <c r="F22" i="6"/>
  <c r="E22" i="6"/>
  <c r="H20" i="6"/>
  <c r="G20" i="6"/>
  <c r="F20" i="6"/>
  <c r="E20" i="6"/>
  <c r="H19" i="6"/>
  <c r="H23" i="6" s="1"/>
  <c r="G19" i="6"/>
  <c r="G23" i="6" s="1"/>
  <c r="F19" i="6"/>
  <c r="F23" i="6" s="1"/>
  <c r="E19" i="6"/>
  <c r="E23" i="6" s="1"/>
  <c r="F39" i="5"/>
  <c r="F45" i="5"/>
  <c r="F40" i="5"/>
  <c r="F32" i="5"/>
  <c r="F28" i="5"/>
  <c r="H39" i="5"/>
  <c r="H32" i="5"/>
  <c r="H28" i="5"/>
  <c r="H45" i="5" s="1"/>
  <c r="H27" i="5"/>
  <c r="H21" i="6" l="1"/>
  <c r="E21" i="6"/>
  <c r="F21" i="6"/>
  <c r="G21" i="6"/>
  <c r="F32" i="2"/>
  <c r="F28" i="2"/>
  <c r="F45" i="2"/>
  <c r="F39" i="2"/>
  <c r="F40" i="2"/>
  <c r="H28" i="2"/>
  <c r="H40" i="2"/>
  <c r="H39" i="2" s="1"/>
  <c r="H32" i="2"/>
  <c r="H45" i="2"/>
  <c r="H27" i="2"/>
  <c r="I9" i="2" l="1"/>
  <c r="G45" i="2"/>
  <c r="G27" i="2"/>
  <c r="G44" i="5"/>
  <c r="G19" i="5"/>
  <c r="F39" i="4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/>
  <c r="G41" i="8" s="1"/>
  <c r="G44" i="8" s="1"/>
  <c r="O44" i="7"/>
  <c r="O45" i="7"/>
  <c r="N44" i="7"/>
  <c r="M44" i="7"/>
  <c r="L44" i="7"/>
  <c r="J44" i="7"/>
  <c r="H44" i="7"/>
  <c r="F44" i="7"/>
  <c r="O39" i="7"/>
  <c r="N39" i="7"/>
  <c r="M39" i="7"/>
  <c r="L39" i="7"/>
  <c r="J39" i="7"/>
  <c r="H39" i="7"/>
  <c r="F39" i="7"/>
  <c r="O24" i="7"/>
  <c r="O27" i="7"/>
  <c r="N24" i="7"/>
  <c r="N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7" i="7"/>
  <c r="F24" i="7"/>
  <c r="F27" i="7" s="1"/>
  <c r="O16" i="7"/>
  <c r="N16" i="7"/>
  <c r="M16" i="7"/>
  <c r="L16" i="7"/>
  <c r="K16" i="7"/>
  <c r="I16" i="7"/>
  <c r="H16" i="7"/>
  <c r="O15" i="7"/>
  <c r="N15" i="7"/>
  <c r="M15" i="7"/>
  <c r="L15" i="7"/>
  <c r="K15" i="7"/>
  <c r="J15" i="7"/>
  <c r="I15" i="7"/>
  <c r="H15" i="7"/>
  <c r="F15" i="7"/>
  <c r="O14" i="7"/>
  <c r="N14" i="7"/>
  <c r="M14" i="7"/>
  <c r="L14" i="7"/>
  <c r="K14" i="7"/>
  <c r="J14" i="7"/>
  <c r="I14" i="7"/>
  <c r="H14" i="7"/>
  <c r="F14" i="7"/>
  <c r="I20" i="6"/>
  <c r="I19" i="6"/>
  <c r="I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39" i="4"/>
  <c r="O44" i="4"/>
  <c r="O45" i="4" s="1"/>
  <c r="N39" i="4"/>
  <c r="N45" i="4" s="1"/>
  <c r="N44" i="4"/>
  <c r="M39" i="4"/>
  <c r="M44" i="4"/>
  <c r="M45" i="4" s="1"/>
  <c r="L39" i="4"/>
  <c r="L44" i="4"/>
  <c r="L45" i="4"/>
  <c r="K39" i="4"/>
  <c r="K45" i="4" s="1"/>
  <c r="K44" i="4"/>
  <c r="J39" i="4"/>
  <c r="J44" i="4"/>
  <c r="H39" i="4"/>
  <c r="H44" i="4"/>
  <c r="O24" i="4"/>
  <c r="O27" i="4"/>
  <c r="N24" i="4"/>
  <c r="N27" i="4"/>
  <c r="M24" i="4"/>
  <c r="M27" i="4" s="1"/>
  <c r="L24" i="4"/>
  <c r="L27" i="4" s="1"/>
  <c r="K27" i="4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J16" i="4"/>
  <c r="J15" i="4"/>
  <c r="J14" i="4"/>
  <c r="I16" i="4"/>
  <c r="H16" i="4"/>
  <c r="I15" i="4"/>
  <c r="H15" i="4"/>
  <c r="I14" i="4"/>
  <c r="H14" i="4"/>
  <c r="G27" i="4"/>
  <c r="F24" i="4"/>
  <c r="F27" i="4" s="1"/>
  <c r="F16" i="4"/>
  <c r="F15" i="4"/>
  <c r="F14" i="4"/>
  <c r="J37" i="8"/>
  <c r="J42" i="8" s="1"/>
  <c r="G41" i="5"/>
  <c r="G33" i="5"/>
  <c r="G37" i="5"/>
  <c r="G30" i="5"/>
  <c r="G34" i="5"/>
  <c r="G36" i="5"/>
  <c r="G42" i="5"/>
  <c r="J45" i="7" l="1"/>
  <c r="G32" i="5"/>
  <c r="G31" i="5"/>
  <c r="G28" i="5"/>
  <c r="G35" i="5"/>
  <c r="G45" i="5"/>
  <c r="G29" i="5"/>
  <c r="G43" i="5"/>
  <c r="G40" i="5"/>
  <c r="G38" i="5"/>
  <c r="G39" i="5"/>
  <c r="F45" i="4"/>
  <c r="G41" i="2"/>
  <c r="G29" i="2"/>
  <c r="G28" i="2"/>
  <c r="G9" i="2"/>
  <c r="G21" i="2"/>
  <c r="G16" i="2"/>
  <c r="G14" i="2"/>
  <c r="M45" i="7"/>
  <c r="H45" i="4"/>
  <c r="J45" i="4"/>
  <c r="G18" i="2"/>
  <c r="I45" i="5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G23" i="2"/>
  <c r="G30" i="2"/>
  <c r="H45" i="7"/>
  <c r="G26" i="2"/>
  <c r="G32" i="2"/>
  <c r="G13" i="2"/>
  <c r="G40" i="2"/>
  <c r="G20" i="2"/>
  <c r="G17" i="2"/>
  <c r="G10" i="2"/>
  <c r="G31" i="2"/>
  <c r="N45" i="7"/>
  <c r="I23" i="6"/>
  <c r="E41" i="8"/>
  <c r="E44" i="8" s="1"/>
  <c r="E37" i="8"/>
  <c r="E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F27" authorId="0" shapeId="0" xr:uid="{95F8462E-4BD5-431E-B830-49493B39F46B}">
      <text>
        <r>
          <rPr>
            <sz val="9"/>
            <color indexed="81"/>
            <rFont val="MS P ゴシック"/>
            <family val="3"/>
            <charset val="128"/>
          </rPr>
          <t>端数調整+1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F44" authorId="0" shapeId="0" xr:uid="{BFF5EAD0-2319-4DA6-96FA-F880313637B1}">
      <text>
        <r>
          <rPr>
            <sz val="9"/>
            <color indexed="81"/>
            <rFont val="MS P ゴシック"/>
            <family val="3"/>
            <charset val="128"/>
          </rPr>
          <t>端数調整△1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F27" authorId="0" shapeId="0" xr:uid="{75C45C15-590E-4170-A2F9-8BC66EDCD2AE}">
      <text>
        <r>
          <rPr>
            <sz val="9"/>
            <color indexed="81"/>
            <rFont val="MS P ゴシック"/>
            <family val="3"/>
            <charset val="128"/>
          </rPr>
          <t>端数調整+1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J11" authorId="0" shapeId="0" xr:uid="{42D05AA6-A890-4A27-ABCB-9668C9114E6B}">
      <text>
        <r>
          <rPr>
            <sz val="9"/>
            <color indexed="81"/>
            <rFont val="MS P ゴシック"/>
            <family val="3"/>
            <charset val="128"/>
          </rPr>
          <t>端数調整△1</t>
        </r>
      </text>
    </comment>
    <comment ref="F16" authorId="0" shapeId="0" xr:uid="{0F128C0F-3447-4FA5-A67F-9C533D699329}">
      <text>
        <r>
          <rPr>
            <sz val="9"/>
            <color indexed="81"/>
            <rFont val="MS P ゴシック"/>
            <family val="3"/>
            <charset val="128"/>
          </rPr>
          <t>端数調整+1</t>
        </r>
      </text>
    </comment>
    <comment ref="J16" authorId="0" shapeId="0" xr:uid="{9871D005-79E1-4A62-822D-AEC552175D1F}">
      <text>
        <r>
          <rPr>
            <sz val="9"/>
            <color indexed="81"/>
            <rFont val="MS P ゴシック"/>
            <family val="3"/>
            <charset val="128"/>
          </rPr>
          <t>端数調整△1</t>
        </r>
      </text>
    </comment>
    <comment ref="F45" authorId="0" shapeId="0" xr:uid="{C7E81CAB-DCA5-4480-B904-286E282C9DD6}">
      <text>
        <r>
          <rPr>
            <sz val="9"/>
            <color indexed="81"/>
            <rFont val="MS P ゴシック"/>
            <family val="3"/>
            <charset val="128"/>
          </rPr>
          <t>端数調整△1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E18" authorId="0" shapeId="0" xr:uid="{C3F2F918-EA11-47CC-B02A-D2A8CA8F7220}">
      <text>
        <r>
          <rPr>
            <sz val="9"/>
            <color indexed="81"/>
            <rFont val="MS P ゴシック"/>
            <family val="3"/>
            <charset val="128"/>
          </rPr>
          <t>端数調整+1</t>
        </r>
      </text>
    </comment>
    <comment ref="E22" authorId="0" shapeId="0" xr:uid="{3CA907D0-4DF2-4B3B-909D-FA7133DB0F5E}">
      <text>
        <r>
          <rPr>
            <sz val="9"/>
            <color indexed="81"/>
            <rFont val="MS P ゴシック"/>
            <family val="3"/>
            <charset val="128"/>
          </rPr>
          <t>端数調整+1</t>
        </r>
      </text>
    </comment>
    <comment ref="F22" authorId="0" shapeId="0" xr:uid="{DF0121B8-D75D-45BD-8177-F540F8DA18DD}">
      <text>
        <r>
          <rPr>
            <b/>
            <sz val="9"/>
            <color indexed="81"/>
            <rFont val="ＭＳ Ｐゴシック"/>
            <family val="3"/>
            <charset val="128"/>
          </rPr>
          <t>端数調整▲１</t>
        </r>
      </text>
    </comment>
    <comment ref="E31" authorId="0" shapeId="0" xr:uid="{5F5F95D0-8BFB-425A-9E15-5F53CA9CB9D5}">
      <text>
        <r>
          <rPr>
            <sz val="9"/>
            <color indexed="81"/>
            <rFont val="MS P ゴシック"/>
            <family val="3"/>
            <charset val="128"/>
          </rPr>
          <t>端数調整△1</t>
        </r>
      </text>
    </comment>
    <comment ref="E34" authorId="0" shapeId="0" xr:uid="{AC63450E-82E6-4DDF-A776-DC4679F7EC79}">
      <text>
        <r>
          <rPr>
            <sz val="9"/>
            <color indexed="81"/>
            <rFont val="MS P ゴシック"/>
            <family val="3"/>
            <charset val="128"/>
          </rPr>
          <t>端数調整+1</t>
        </r>
      </text>
    </comment>
    <comment ref="F34" authorId="0" shapeId="0" xr:uid="{18F0C08B-5CF5-4B3C-9E5C-FE19F48A33C6}">
      <text>
        <r>
          <rPr>
            <b/>
            <sz val="9"/>
            <color indexed="81"/>
            <rFont val="ＭＳ Ｐゴシック"/>
            <family val="3"/>
            <charset val="128"/>
          </rPr>
          <t>端数調整▲１</t>
        </r>
      </text>
    </comment>
  </commentList>
</comments>
</file>

<file path=xl/sharedStrings.xml><?xml version="1.0" encoding="utf-8"?>
<sst xmlns="http://schemas.openxmlformats.org/spreadsheetml/2006/main" count="438" uniqueCount="262">
  <si>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</si>
  <si>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</si>
  <si>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</si>
  <si>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</si>
  <si>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</si>
  <si>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</si>
  <si>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</si>
  <si>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</si>
  <si>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</si>
  <si>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</si>
  <si>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</si>
  <si>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</si>
  <si>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</si>
  <si>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</si>
  <si>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</si>
  <si>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</si>
  <si>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</si>
  <si>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</si>
  <si>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</si>
  <si>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</si>
  <si>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</si>
  <si>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</si>
  <si>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</si>
  <si>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</si>
  <si>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</si>
  <si>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</si>
  <si>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</si>
  <si>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</si>
  <si>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</si>
  <si>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</si>
  <si>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</si>
  <si>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</si>
  <si>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</si>
  <si>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</si>
  <si>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</si>
  <si>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</si>
  <si>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</si>
  <si>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</si>
  <si>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</si>
  <si>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</si>
  <si>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</si>
  <si>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</si>
  <si>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</si>
  <si>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</si>
  <si>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</si>
  <si>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</si>
  <si>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</si>
  <si>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</si>
  <si>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</si>
  <si>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</si>
  <si>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</si>
  <si>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</si>
  <si>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</si>
  <si>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</si>
  <si>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</si>
  <si>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</si>
  <si>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</si>
  <si>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</si>
  <si>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</si>
  <si>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</si>
  <si>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</si>
  <si>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</si>
  <si>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</si>
  <si>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</si>
  <si>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</si>
  <si>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</si>
  <si>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</si>
  <si>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</si>
  <si>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</si>
  <si>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</si>
  <si>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</si>
  <si>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</si>
  <si>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</si>
  <si>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</si>
  <si>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</si>
  <si>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</si>
  <si>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</si>
  <si>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</si>
  <si>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</si>
  <si>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</si>
  <si>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</si>
  <si>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</si>
  <si>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</si>
  <si>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</si>
  <si>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</si>
  <si>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</si>
  <si>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</si>
  <si>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</si>
  <si>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</si>
  <si>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</si>
  <si>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</si>
  <si>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</si>
  <si>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</si>
  <si>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</si>
  <si>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</si>
  <si>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</si>
  <si>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</si>
  <si>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</si>
  <si>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</si>
  <si>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</si>
  <si>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</si>
  <si>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</si>
  <si>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</si>
  <si>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</si>
  <si>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</si>
  <si>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</si>
  <si>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</si>
  <si>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</si>
  <si>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</si>
  <si>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</si>
  <si>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</si>
  <si>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</si>
  <si>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</si>
  <si>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</si>
  <si>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</si>
  <si>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</si>
  <si>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</si>
  <si>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</si>
  <si>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</si>
  <si>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</si>
  <si>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</si>
  <si>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</si>
  <si>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</si>
  <si>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</si>
  <si>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</si>
  <si>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</si>
  <si>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</si>
  <si>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</si>
  <si>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</si>
  <si>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</si>
  <si>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</si>
  <si>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</si>
  <si>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</si>
  <si>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</si>
  <si>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</si>
  <si>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</si>
  <si>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</si>
  <si>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</si>
  <si>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</si>
  <si>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</si>
  <si>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</si>
  <si>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</si>
  <si>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</si>
  <si>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</si>
  <si>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</si>
  <si>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</si>
  <si>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</si>
  <si>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</si>
  <si>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</si>
  <si>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</si>
  <si>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</si>
  <si>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</si>
  <si>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</si>
  <si>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</si>
  <si>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</si>
  <si>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</si>
  <si>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</si>
  <si>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</si>
  <si>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</si>
  <si>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</si>
  <si>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</si>
  <si>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</si>
  <si>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</si>
  <si>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</si>
  <si>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</si>
  <si>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</si>
  <si>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</si>
  <si>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</si>
  <si>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</si>
  <si>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</si>
  <si>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</si>
  <si>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</si>
  <si>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</si>
  <si>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</si>
  <si>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</si>
  <si>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</si>
  <si>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</si>
  <si>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</si>
  <si>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</si>
  <si>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</si>
  <si>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</si>
  <si>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</si>
  <si>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</si>
  <si>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</si>
  <si>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</si>
  <si>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</si>
  <si>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</si>
  <si>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</si>
  <si>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</si>
  <si>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</si>
  <si>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</si>
  <si>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</si>
  <si>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</si>
  <si>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</si>
  <si>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</si>
  <si>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</si>
  <si>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</si>
  <si>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</si>
  <si>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</si>
  <si>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</si>
  <si>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</si>
  <si>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</si>
  <si>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</si>
  <si>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</si>
  <si>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</si>
  <si>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</si>
  <si>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</si>
  <si>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</si>
  <si>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</si>
  <si>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</si>
  <si>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</si>
  <si>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</si>
  <si>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</si>
  <si>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</si>
  <si>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</si>
  <si>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</si>
  <si>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</si>
  <si>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</si>
  <si>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</si>
  <si>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</si>
  <si>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</si>
  <si>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</si>
  <si>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</si>
  <si>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</si>
  <si>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</si>
  <si>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</si>
  <si>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</si>
  <si>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</si>
  <si>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</si>
  <si>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</si>
  <si>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</si>
  <si>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</si>
  <si>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</si>
  <si>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</si>
  <si>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</si>
  <si>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</si>
  <si>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</si>
  <si>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</si>
  <si>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</si>
  <si>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</si>
  <si>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</si>
  <si>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</si>
  <si>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</si>
  <si>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</si>
  <si>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</si>
  <si>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</si>
  <si>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</si>
  <si>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</si>
  <si>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</si>
  <si>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</si>
  <si>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</si>
  <si>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水道事業</t>
    <rPh sb="0" eb="2">
      <t>スイドウ</t>
    </rPh>
    <rPh sb="2" eb="4">
      <t>ジギョウ</t>
    </rPh>
    <phoneticPr fontId="14"/>
  </si>
  <si>
    <t>病院事業</t>
    <rPh sb="0" eb="2">
      <t>ビョウイン</t>
    </rPh>
    <rPh sb="2" eb="4">
      <t>ジギョウ</t>
    </rPh>
    <phoneticPr fontId="14"/>
  </si>
  <si>
    <t>下水道事業</t>
    <rPh sb="0" eb="3">
      <t>ゲスイドウ</t>
    </rPh>
    <rPh sb="3" eb="5">
      <t>ジギョウ</t>
    </rPh>
    <phoneticPr fontId="14"/>
  </si>
  <si>
    <t>市場事業</t>
    <rPh sb="0" eb="2">
      <t>イチバ</t>
    </rPh>
    <rPh sb="2" eb="4">
      <t>ジギョウ</t>
    </rPh>
    <phoneticPr fontId="14"/>
  </si>
  <si>
    <t>駐車場整備事業</t>
    <phoneticPr fontId="9"/>
  </si>
  <si>
    <t>駐車場整備事業</t>
    <rPh sb="0" eb="3">
      <t>チュウシャバ</t>
    </rPh>
    <rPh sb="3" eb="5">
      <t>セイビ</t>
    </rPh>
    <rPh sb="5" eb="7">
      <t>ジギョウ</t>
    </rPh>
    <phoneticPr fontId="14"/>
  </si>
  <si>
    <t>奈良県</t>
    <rPh sb="0" eb="3">
      <t>ナラケン</t>
    </rPh>
    <phoneticPr fontId="9"/>
  </si>
  <si>
    <t>奈良県</t>
    <rPh sb="0" eb="3">
      <t>ナラケン</t>
    </rPh>
    <phoneticPr fontId="16"/>
  </si>
  <si>
    <t>土地開発公社</t>
    <rPh sb="0" eb="2">
      <t>トチ</t>
    </rPh>
    <rPh sb="2" eb="4">
      <t>カイハツ</t>
    </rPh>
    <rPh sb="4" eb="6">
      <t>コウシャ</t>
    </rPh>
    <phoneticPr fontId="16"/>
  </si>
  <si>
    <t>道路公社</t>
    <rPh sb="0" eb="2">
      <t>ドウロ</t>
    </rPh>
    <rPh sb="2" eb="4">
      <t>コウシャ</t>
    </rPh>
    <phoneticPr fontId="16"/>
  </si>
  <si>
    <t>住宅供給公社</t>
    <rPh sb="0" eb="2">
      <t>ジュウタク</t>
    </rPh>
    <rPh sb="2" eb="4">
      <t>キョウキュウ</t>
    </rPh>
    <rPh sb="4" eb="6">
      <t>コウシャ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</si>
</sst>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6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MS UI Gothic"/>
      <family val="1"/>
      <charset val="128"/>
    </font>
    <font>
      <b/>
      <sz val="12"/>
      <name val="ＭＳ Ｐゴシック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60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horizontal="centerContinuous" vertical="center"/>
    </xf>
    <xf numFmtId="0" fontId="2" fillId="0" borderId="9" xfId="0" applyNumberFormat="1" applyFont="1" applyBorder="1" applyAlignment="1">
      <alignment horizontal="centerContinuous" vertical="center" wrapText="1"/>
    </xf>
    <xf numFmtId="41" fontId="0" fillId="0" borderId="9" xfId="0" applyNumberFormat="1" applyBorder="1" applyAlignment="1">
      <alignment horizontal="centerContinuous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177" fontId="2" fillId="0" borderId="9" xfId="1" applyNumberFormat="1" applyBorder="1" applyAlignment="1">
      <alignment vertical="center"/>
    </xf>
    <xf numFmtId="178" fontId="2" fillId="0" borderId="9" xfId="1" applyNumberFormat="1" applyBorder="1" applyAlignment="1">
      <alignment vertical="center"/>
    </xf>
    <xf numFmtId="177" fontId="2" fillId="0" borderId="9" xfId="1" applyNumberFormat="1" applyFont="1" applyBorder="1" applyAlignment="1">
      <alignment vertical="center"/>
    </xf>
    <xf numFmtId="41" fontId="10" fillId="0" borderId="9" xfId="0" applyNumberFormat="1" applyFont="1" applyBorder="1" applyAlignment="1">
      <alignment vertical="center"/>
    </xf>
    <xf numFmtId="178" fontId="0" fillId="0" borderId="9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left" vertical="center"/>
    </xf>
    <xf numFmtId="41" fontId="0" fillId="0" borderId="12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9" xfId="0" applyNumberFormat="1" applyFont="1" applyBorder="1" applyAlignment="1">
      <alignment horizontal="center" vertical="center"/>
    </xf>
    <xf numFmtId="41" fontId="0" fillId="0" borderId="9" xfId="0" applyNumberFormat="1" applyBorder="1" applyAlignment="1">
      <alignment horizontal="right" vertical="center"/>
    </xf>
    <xf numFmtId="177" fontId="0" fillId="0" borderId="9" xfId="0" quotePrefix="1" applyNumberFormat="1" applyBorder="1" applyAlignment="1">
      <alignment horizontal="right" vertical="center"/>
    </xf>
    <xf numFmtId="177" fontId="2" fillId="0" borderId="9" xfId="1" quotePrefix="1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Continuous" vertical="center"/>
    </xf>
    <xf numFmtId="177" fontId="0" fillId="0" borderId="9" xfId="0" applyNumberFormat="1" applyBorder="1" applyAlignment="1">
      <alignment vertical="center"/>
    </xf>
    <xf numFmtId="177" fontId="2" fillId="0" borderId="9" xfId="1" applyNumberFormat="1" applyFill="1" applyBorder="1" applyAlignment="1">
      <alignment horizontal="right" vertical="center"/>
    </xf>
    <xf numFmtId="177" fontId="2" fillId="0" borderId="9" xfId="1" applyNumberFormat="1" applyBorder="1" applyAlignment="1">
      <alignment horizontal="right" vertical="center"/>
    </xf>
    <xf numFmtId="181" fontId="0" fillId="0" borderId="9" xfId="0" applyNumberFormat="1" applyBorder="1" applyAlignment="1">
      <alignment vertical="center"/>
    </xf>
    <xf numFmtId="41" fontId="2" fillId="0" borderId="9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182" fontId="0" fillId="0" borderId="9" xfId="0" applyNumberFormat="1" applyBorder="1" applyAlignment="1">
      <alignment vertical="center"/>
    </xf>
    <xf numFmtId="182" fontId="2" fillId="0" borderId="9" xfId="1" applyNumberFormat="1" applyBorder="1" applyAlignment="1">
      <alignment vertical="center"/>
    </xf>
    <xf numFmtId="178" fontId="2" fillId="0" borderId="9" xfId="1" applyNumberFormat="1" applyFill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1" fontId="2" fillId="0" borderId="9" xfId="0" applyNumberFormat="1" applyFon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177" fontId="2" fillId="0" borderId="9" xfId="1" applyNumberFormat="1" applyBorder="1" applyAlignment="1">
      <alignment horizontal="center" vertical="center"/>
    </xf>
    <xf numFmtId="41" fontId="0" fillId="0" borderId="9" xfId="0" applyNumberFormat="1" applyFill="1" applyBorder="1" applyAlignment="1">
      <alignment horizontal="left" vertical="center"/>
    </xf>
    <xf numFmtId="177" fontId="2" fillId="0" borderId="9" xfId="1" applyNumberFormat="1" applyFill="1" applyBorder="1" applyAlignment="1">
      <alignment vertical="center"/>
    </xf>
    <xf numFmtId="41" fontId="0" fillId="0" borderId="9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9" xfId="0" applyNumberFormat="1" applyFont="1" applyBorder="1" applyAlignment="1">
      <alignment horizontal="center" vertical="center"/>
    </xf>
    <xf numFmtId="177" fontId="2" fillId="0" borderId="9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3" xfId="1" applyNumberFormat="1" applyFill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10" xfId="1" applyNumberFormat="1" applyFill="1" applyBorder="1" applyAlignment="1">
      <alignment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0" xfId="1" applyNumberFormat="1" applyBorder="1" applyAlignment="1">
      <alignment vertical="center"/>
    </xf>
    <xf numFmtId="0" fontId="0" fillId="2" borderId="9" xfId="0" applyNumberFormat="1" applyFont="1" applyFill="1" applyBorder="1" applyAlignment="1">
      <alignment horizontal="center" vertical="center"/>
    </xf>
    <xf numFmtId="177" fontId="2" fillId="2" borderId="9" xfId="1" applyNumberFormat="1" applyFill="1" applyBorder="1" applyAlignment="1">
      <alignment vertical="center"/>
    </xf>
    <xf numFmtId="0" fontId="0" fillId="2" borderId="9" xfId="0" applyNumberFormat="1" applyFill="1" applyBorder="1" applyAlignment="1">
      <alignment horizontal="center" vertical="center"/>
    </xf>
    <xf numFmtId="0" fontId="22" fillId="0" borderId="5" xfId="0" applyNumberFormat="1" applyFont="1" applyBorder="1" applyAlignment="1">
      <alignment horizontal="distributed" vertical="center" justifyLastLine="1"/>
    </xf>
    <xf numFmtId="177" fontId="2" fillId="0" borderId="4" xfId="1" applyNumberFormat="1" applyFill="1" applyBorder="1" applyAlignment="1">
      <alignment vertical="center"/>
    </xf>
    <xf numFmtId="177" fontId="2" fillId="0" borderId="15" xfId="1" applyNumberFormat="1" applyFill="1" applyBorder="1" applyAlignment="1">
      <alignment vertical="center"/>
    </xf>
    <xf numFmtId="177" fontId="2" fillId="0" borderId="12" xfId="1" applyNumberFormat="1" applyFill="1" applyBorder="1" applyAlignment="1">
      <alignment vertical="center"/>
    </xf>
    <xf numFmtId="0" fontId="23" fillId="0" borderId="5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2" fillId="0" borderId="11" xfId="1" applyNumberFormat="1" applyBorder="1" applyAlignment="1">
      <alignment horizontal="right" vertical="center"/>
    </xf>
    <xf numFmtId="177" fontId="2" fillId="0" borderId="12" xfId="1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Border="1" applyAlignment="1">
      <alignment horizontal="right" vertical="center"/>
    </xf>
    <xf numFmtId="181" fontId="0" fillId="0" borderId="12" xfId="0" applyNumberFormat="1" applyBorder="1" applyAlignment="1">
      <alignment vertical="center"/>
    </xf>
    <xf numFmtId="177" fontId="2" fillId="0" borderId="11" xfId="1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2" fillId="0" borderId="11" xfId="1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12" xfId="1" applyNumberFormat="1" applyFill="1" applyBorder="1" applyAlignment="1">
      <alignment vertical="center"/>
    </xf>
    <xf numFmtId="177" fontId="2" fillId="0" borderId="12" xfId="1" applyNumberFormat="1" applyFont="1" applyBorder="1" applyAlignment="1">
      <alignment horizontal="right" vertical="center"/>
    </xf>
    <xf numFmtId="0" fontId="24" fillId="0" borderId="5" xfId="0" applyNumberFormat="1" applyFont="1" applyBorder="1" applyAlignment="1">
      <alignment horizontal="distributed" vertical="center" justifyLastLine="1"/>
    </xf>
    <xf numFmtId="177" fontId="2" fillId="0" borderId="16" xfId="1" applyNumberFormat="1" applyBorder="1" applyAlignment="1">
      <alignment horizontal="center" vertical="center"/>
    </xf>
    <xf numFmtId="177" fontId="0" fillId="0" borderId="8" xfId="1" applyNumberFormat="1" applyFont="1" applyBorder="1" applyAlignment="1">
      <alignment vertical="center"/>
    </xf>
    <xf numFmtId="177" fontId="2" fillId="0" borderId="17" xfId="1" applyNumberFormat="1" applyBorder="1" applyAlignment="1">
      <alignment horizontal="center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8" xfId="1" applyNumberFormat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177" fontId="2" fillId="0" borderId="1" xfId="1" applyNumberFormat="1" applyBorder="1" applyAlignment="1">
      <alignment vertical="center"/>
    </xf>
    <xf numFmtId="0" fontId="0" fillId="0" borderId="9" xfId="0" applyBorder="1" applyAlignment="1">
      <alignment horizontal="center" vertical="center" textRotation="255"/>
    </xf>
    <xf numFmtId="41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177" fontId="2" fillId="0" borderId="9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80" fontId="15" fillId="0" borderId="9" xfId="1" applyNumberFormat="1" applyFont="1" applyBorder="1" applyAlignment="1">
      <alignment vertical="center" textRotation="255"/>
    </xf>
    <xf numFmtId="0" fontId="13" fillId="0" borderId="9" xfId="3" applyFont="1" applyBorder="1" applyAlignment="1">
      <alignment vertical="center"/>
    </xf>
    <xf numFmtId="0" fontId="12" fillId="0" borderId="9" xfId="2" applyNumberFormat="1" applyFont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0" fontId="12" fillId="0" borderId="9" xfId="0" applyNumberFormat="1" applyFont="1" applyBorder="1" applyAlignment="1">
      <alignment horizontal="distributed" vertical="center" justifyLastLine="1"/>
    </xf>
    <xf numFmtId="41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3" fillId="0" borderId="9" xfId="3" applyFont="1" applyBorder="1" applyAlignment="1">
      <alignment vertical="center" textRotation="255"/>
    </xf>
    <xf numFmtId="0" fontId="0" fillId="0" borderId="9" xfId="0" applyNumberFormat="1" applyBorder="1" applyAlignment="1">
      <alignment horizontal="center" vertical="center" textRotation="255"/>
    </xf>
    <xf numFmtId="41" fontId="17" fillId="0" borderId="9" xfId="0" applyNumberFormat="1" applyFont="1" applyBorder="1" applyAlignment="1">
      <alignment horizontal="right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111834</xdr:colOff>
      <xdr:row>31</xdr:row>
      <xdr:rowOff>113963</xdr:rowOff>
    </xdr:from>
    <xdr:to>
      <xdr:col>7</xdr:col>
      <xdr:colOff>801107</xdr:colOff>
      <xdr:row>35</xdr:row>
      <xdr:rowOff>28126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FE2E12F-3335-46DE-9EC5-16CFB00B9884}"/>
            </a:ext>
          </a:extLst>
        </xdr:cNvPr>
        <xdr:cNvSpPr/>
      </xdr:nvSpPr>
      <xdr:spPr bwMode="auto">
        <a:xfrm>
          <a:off x="4728658" y="6557345"/>
          <a:ext cx="689273" cy="720987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令和</a:t>
          </a:r>
          <a:r>
            <a:rPr kumimoji="1" lang="en-US" altLang="ja-JP" sz="1100"/>
            <a:t>2</a:t>
          </a:r>
          <a:r>
            <a:rPr kumimoji="1" lang="ja-JP" altLang="en-US" sz="1100"/>
            <a:t>年度より法適用</a:t>
          </a:r>
        </a:p>
      </xdr:txBody>
    </xdr:sp>
    <xdr:clientData/>
  </xdr:twoCellAnchor>
  <xdr:twoCellAnchor>
    <xdr:from>
      <xdr:col>10</xdr:col>
      <xdr:colOff>125170</xdr:colOff>
      <xdr:row>7</xdr:row>
      <xdr:rowOff>130660</xdr:rowOff>
    </xdr:from>
    <xdr:to>
      <xdr:col>10</xdr:col>
      <xdr:colOff>816348</xdr:colOff>
      <xdr:row>11</xdr:row>
      <xdr:rowOff>52443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BD7A0D1-12CD-440F-A825-3213CB969502}"/>
            </a:ext>
          </a:extLst>
        </xdr:cNvPr>
        <xdr:cNvSpPr/>
      </xdr:nvSpPr>
      <xdr:spPr bwMode="auto">
        <a:xfrm>
          <a:off x="7532258" y="1733101"/>
          <a:ext cx="691178" cy="728607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令和</a:t>
          </a:r>
          <a:r>
            <a:rPr kumimoji="1" lang="en-US" altLang="ja-JP" sz="1100"/>
            <a:t>2</a:t>
          </a:r>
          <a:r>
            <a:rPr kumimoji="1" lang="ja-JP" altLang="en-US" sz="1100"/>
            <a:t>年度より法適用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224117</xdr:colOff>
      <xdr:row>8</xdr:row>
      <xdr:rowOff>78442</xdr:rowOff>
    </xdr:from>
    <xdr:to>
      <xdr:col>9</xdr:col>
      <xdr:colOff>660475</xdr:colOff>
      <xdr:row>16</xdr:row>
      <xdr:rowOff>181872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9CA0C60-7693-45E9-B13A-5E4FF3E90430}"/>
            </a:ext>
          </a:extLst>
        </xdr:cNvPr>
        <xdr:cNvSpPr/>
      </xdr:nvSpPr>
      <xdr:spPr bwMode="auto">
        <a:xfrm>
          <a:off x="7003676" y="1848971"/>
          <a:ext cx="1299211" cy="1896372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400"/>
            <a:t>H26.3.31</a:t>
          </a:r>
        </a:p>
        <a:p>
          <a:pPr algn="ctr"/>
          <a:r>
            <a:rPr kumimoji="1" lang="ja-JP" altLang="en-US" sz="1400"/>
            <a:t>解散</a:t>
          </a:r>
        </a:p>
      </xdr:txBody>
    </xdr:sp>
    <xdr:clientData/>
  </xdr:twoCellAnchor>
  <xdr:twoCellAnchor>
    <xdr:from>
      <xdr:col>6</xdr:col>
      <xdr:colOff>207196</xdr:colOff>
      <xdr:row>8</xdr:row>
      <xdr:rowOff>91552</xdr:rowOff>
    </xdr:from>
    <xdr:to>
      <xdr:col>7</xdr:col>
      <xdr:colOff>687145</xdr:colOff>
      <xdr:row>16</xdr:row>
      <xdr:rowOff>168088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6B64BD-8269-4960-8784-8E340FB5E99B}"/>
            </a:ext>
          </a:extLst>
        </xdr:cNvPr>
        <xdr:cNvSpPr/>
      </xdr:nvSpPr>
      <xdr:spPr bwMode="auto">
        <a:xfrm>
          <a:off x="5261049" y="1862081"/>
          <a:ext cx="1342802" cy="186947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400"/>
            <a:t>H31.3.31</a:t>
          </a:r>
        </a:p>
        <a:p>
          <a:pPr algn="ctr"/>
          <a:r>
            <a:rPr kumimoji="1" lang="ja-JP" altLang="en-US" sz="1400"/>
            <a:t>解散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17" sqref="D17:E17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257</v>
      </c>
      <c r="F1" s="1"/>
    </row>
    <row r="3" spans="1:11" ht="14.25">
      <c r="A3" s="11" t="s">
        <v>92</v>
      </c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2"/>
      <c r="F7" s="51" t="s">
        <v>232</v>
      </c>
      <c r="G7" s="51"/>
      <c r="H7" s="51" t="s">
        <v>233</v>
      </c>
      <c r="I7" s="52" t="s">
        <v>21</v>
      </c>
    </row>
    <row r="8" spans="1:11" ht="17.100000000000001" customHeight="1">
      <c r="A8" s="19"/>
      <c r="B8" s="20"/>
      <c r="C8" s="20"/>
      <c r="D8" s="20"/>
      <c r="E8" s="63"/>
      <c r="F8" s="54" t="s">
        <v>90</v>
      </c>
      <c r="G8" s="54" t="s">
        <v>2</v>
      </c>
      <c r="H8" s="69" t="s">
        <v>249</v>
      </c>
      <c r="I8" s="55"/>
    </row>
    <row r="9" spans="1:11" ht="18" customHeight="1">
      <c r="A9" s="135" t="s">
        <v>87</v>
      </c>
      <c r="B9" s="135" t="s">
        <v>89</v>
      </c>
      <c r="C9" s="64" t="s">
        <v>3</v>
      </c>
      <c r="D9" s="56"/>
      <c r="E9" s="56"/>
      <c r="F9" s="57">
        <v>180438</v>
      </c>
      <c r="G9" s="58">
        <f>F9/$F$27*100</f>
        <v>31.202801435303272</v>
      </c>
      <c r="H9" s="97">
        <v>171336</v>
      </c>
      <c r="I9" s="58">
        <f>(F9/H9-1)*100</f>
        <v>5.3123686790867097</v>
      </c>
      <c r="K9" s="26"/>
    </row>
    <row r="10" spans="1:11" ht="18" customHeight="1">
      <c r="A10" s="135"/>
      <c r="B10" s="135"/>
      <c r="C10" s="66"/>
      <c r="D10" s="68" t="s">
        <v>22</v>
      </c>
      <c r="E10" s="56"/>
      <c r="F10" s="57">
        <v>58624</v>
      </c>
      <c r="G10" s="58">
        <f t="shared" ref="G10:G26" si="0">F10/$F$27*100</f>
        <v>10.13773723574424</v>
      </c>
      <c r="H10" s="101">
        <v>54399</v>
      </c>
      <c r="I10" s="58">
        <f t="shared" ref="I10:I27" si="1">(F10/H10-1)*100</f>
        <v>7.766686887626606</v>
      </c>
    </row>
    <row r="11" spans="1:11" ht="18" customHeight="1">
      <c r="A11" s="135"/>
      <c r="B11" s="135"/>
      <c r="C11" s="66"/>
      <c r="D11" s="66"/>
      <c r="E11" s="50" t="s">
        <v>23</v>
      </c>
      <c r="F11" s="57">
        <v>46488</v>
      </c>
      <c r="G11" s="58">
        <f t="shared" si="0"/>
        <v>8.0390817517617048</v>
      </c>
      <c r="H11" s="91">
        <v>44852</v>
      </c>
      <c r="I11" s="58">
        <f t="shared" si="1"/>
        <v>3.6475519486310448</v>
      </c>
    </row>
    <row r="12" spans="1:11" ht="18" customHeight="1">
      <c r="A12" s="135"/>
      <c r="B12" s="135"/>
      <c r="C12" s="66"/>
      <c r="D12" s="66"/>
      <c r="E12" s="50" t="s">
        <v>24</v>
      </c>
      <c r="F12" s="57">
        <v>1220</v>
      </c>
      <c r="G12" s="58">
        <f t="shared" si="0"/>
        <v>0.21097228827115128</v>
      </c>
      <c r="H12" s="97">
        <v>862</v>
      </c>
      <c r="I12" s="58">
        <f t="shared" si="1"/>
        <v>41.531322505800475</v>
      </c>
    </row>
    <row r="13" spans="1:11" ht="18" customHeight="1">
      <c r="A13" s="135"/>
      <c r="B13" s="135"/>
      <c r="C13" s="66"/>
      <c r="D13" s="67"/>
      <c r="E13" s="50" t="s">
        <v>25</v>
      </c>
      <c r="F13" s="57">
        <v>317</v>
      </c>
      <c r="G13" s="58">
        <f t="shared" si="0"/>
        <v>5.4818209329471269E-2</v>
      </c>
      <c r="H13" s="91">
        <v>471</v>
      </c>
      <c r="I13" s="58">
        <f t="shared" si="1"/>
        <v>-32.696390658174103</v>
      </c>
    </row>
    <row r="14" spans="1:11" ht="18" customHeight="1">
      <c r="A14" s="135"/>
      <c r="B14" s="135"/>
      <c r="C14" s="66"/>
      <c r="D14" s="64" t="s">
        <v>26</v>
      </c>
      <c r="E14" s="56"/>
      <c r="F14" s="57">
        <v>22579</v>
      </c>
      <c r="G14" s="58">
        <f t="shared" si="0"/>
        <v>3.9045436859625609</v>
      </c>
      <c r="H14" s="91">
        <v>18508</v>
      </c>
      <c r="I14" s="58">
        <f t="shared" si="1"/>
        <v>21.995893667603195</v>
      </c>
    </row>
    <row r="15" spans="1:11" ht="18" customHeight="1">
      <c r="A15" s="135"/>
      <c r="B15" s="135"/>
      <c r="C15" s="66"/>
      <c r="D15" s="66"/>
      <c r="E15" s="50" t="s">
        <v>27</v>
      </c>
      <c r="F15" s="57">
        <v>1504</v>
      </c>
      <c r="G15" s="58">
        <f t="shared" si="0"/>
        <v>0.26008387013099304</v>
      </c>
      <c r="H15" s="97">
        <v>1055</v>
      </c>
      <c r="I15" s="58">
        <f t="shared" si="1"/>
        <v>42.559241706161146</v>
      </c>
    </row>
    <row r="16" spans="1:11" ht="18" customHeight="1">
      <c r="A16" s="135"/>
      <c r="B16" s="135"/>
      <c r="C16" s="66"/>
      <c r="D16" s="67"/>
      <c r="E16" s="50" t="s">
        <v>28</v>
      </c>
      <c r="F16" s="57">
        <v>21075</v>
      </c>
      <c r="G16" s="58">
        <f t="shared" si="0"/>
        <v>3.644459815831568</v>
      </c>
      <c r="H16" s="91">
        <v>17453</v>
      </c>
      <c r="I16" s="58">
        <f t="shared" si="1"/>
        <v>20.75287916117572</v>
      </c>
      <c r="K16" s="27"/>
    </row>
    <row r="17" spans="1:26" ht="18" customHeight="1">
      <c r="A17" s="135"/>
      <c r="B17" s="135"/>
      <c r="C17" s="66"/>
      <c r="D17" s="136" t="s">
        <v>29</v>
      </c>
      <c r="E17" s="137"/>
      <c r="F17" s="57">
        <v>17442</v>
      </c>
      <c r="G17" s="58">
        <f t="shared" si="0"/>
        <v>3.0162120098569023</v>
      </c>
      <c r="H17" s="97">
        <v>18980</v>
      </c>
      <c r="I17" s="58">
        <f t="shared" si="1"/>
        <v>-8.1032665964172796</v>
      </c>
    </row>
    <row r="18" spans="1:26" ht="18" customHeight="1">
      <c r="A18" s="135"/>
      <c r="B18" s="135"/>
      <c r="C18" s="66"/>
      <c r="D18" s="136" t="s">
        <v>93</v>
      </c>
      <c r="E18" s="138"/>
      <c r="F18" s="57">
        <v>2069</v>
      </c>
      <c r="G18" s="58">
        <f t="shared" si="0"/>
        <v>0.35778824953525573</v>
      </c>
      <c r="H18" s="101">
        <v>2036</v>
      </c>
      <c r="I18" s="58">
        <f t="shared" si="1"/>
        <v>1.6208251473477375</v>
      </c>
    </row>
    <row r="19" spans="1:26" ht="18" customHeight="1">
      <c r="A19" s="135"/>
      <c r="B19" s="135"/>
      <c r="C19" s="65"/>
      <c r="D19" s="136" t="s">
        <v>94</v>
      </c>
      <c r="E19" s="138"/>
      <c r="F19" s="59">
        <v>0</v>
      </c>
      <c r="G19" s="58">
        <f t="shared" si="0"/>
        <v>0</v>
      </c>
      <c r="H19" s="102">
        <v>0</v>
      </c>
      <c r="I19" s="58">
        <v>0</v>
      </c>
      <c r="Z19" s="2" t="s">
        <v>95</v>
      </c>
    </row>
    <row r="20" spans="1:26" ht="18" customHeight="1">
      <c r="A20" s="135"/>
      <c r="B20" s="135"/>
      <c r="C20" s="56" t="s">
        <v>4</v>
      </c>
      <c r="D20" s="56"/>
      <c r="E20" s="56"/>
      <c r="F20" s="57">
        <v>24738</v>
      </c>
      <c r="G20" s="58">
        <f t="shared" si="0"/>
        <v>4.2778954649604426</v>
      </c>
      <c r="H20" s="91">
        <v>16467</v>
      </c>
      <c r="I20" s="58">
        <f t="shared" si="1"/>
        <v>50.227728183640011</v>
      </c>
    </row>
    <row r="21" spans="1:26" ht="18" customHeight="1">
      <c r="A21" s="135"/>
      <c r="B21" s="135"/>
      <c r="C21" s="56" t="s">
        <v>5</v>
      </c>
      <c r="D21" s="56"/>
      <c r="E21" s="56"/>
      <c r="F21" s="57">
        <v>167200</v>
      </c>
      <c r="G21" s="58">
        <f t="shared" si="0"/>
        <v>28.913579179456139</v>
      </c>
      <c r="H21" s="97">
        <v>161700</v>
      </c>
      <c r="I21" s="58">
        <f t="shared" si="1"/>
        <v>3.4013605442176909</v>
      </c>
    </row>
    <row r="22" spans="1:26" ht="18" customHeight="1">
      <c r="A22" s="135"/>
      <c r="B22" s="135"/>
      <c r="C22" s="56" t="s">
        <v>30</v>
      </c>
      <c r="D22" s="56"/>
      <c r="E22" s="56"/>
      <c r="F22" s="57">
        <v>7572</v>
      </c>
      <c r="G22" s="58">
        <f t="shared" si="0"/>
        <v>1.3094116121222603</v>
      </c>
      <c r="H22" s="91">
        <v>7679</v>
      </c>
      <c r="I22" s="58">
        <f t="shared" si="1"/>
        <v>-1.3934106003385849</v>
      </c>
    </row>
    <row r="23" spans="1:26" ht="18" customHeight="1">
      <c r="A23" s="135"/>
      <c r="B23" s="135"/>
      <c r="C23" s="56" t="s">
        <v>6</v>
      </c>
      <c r="D23" s="56"/>
      <c r="E23" s="56"/>
      <c r="F23" s="57">
        <v>73719</v>
      </c>
      <c r="G23" s="58">
        <f t="shared" si="0"/>
        <v>12.748086982836885</v>
      </c>
      <c r="H23" s="99">
        <v>65397</v>
      </c>
      <c r="I23" s="58">
        <f t="shared" si="1"/>
        <v>12.725354374053865</v>
      </c>
    </row>
    <row r="24" spans="1:26" ht="18" customHeight="1">
      <c r="A24" s="135"/>
      <c r="B24" s="135"/>
      <c r="C24" s="56" t="s">
        <v>31</v>
      </c>
      <c r="D24" s="56"/>
      <c r="E24" s="56"/>
      <c r="F24" s="57">
        <v>2049</v>
      </c>
      <c r="G24" s="58">
        <f t="shared" si="0"/>
        <v>0.35432968743244997</v>
      </c>
      <c r="H24" s="95">
        <v>1428</v>
      </c>
      <c r="I24" s="58">
        <f t="shared" si="1"/>
        <v>43.487394957983192</v>
      </c>
    </row>
    <row r="25" spans="1:26" ht="18" customHeight="1">
      <c r="A25" s="135"/>
      <c r="B25" s="135"/>
      <c r="C25" s="56" t="s">
        <v>7</v>
      </c>
      <c r="D25" s="56"/>
      <c r="E25" s="56"/>
      <c r="F25" s="57">
        <v>58794</v>
      </c>
      <c r="G25" s="58">
        <f t="shared" si="0"/>
        <v>10.167135013618088</v>
      </c>
      <c r="H25" s="95">
        <v>81426</v>
      </c>
      <c r="I25" s="58">
        <f t="shared" si="1"/>
        <v>-27.794561933534744</v>
      </c>
    </row>
    <row r="26" spans="1:26" ht="18" customHeight="1">
      <c r="A26" s="135"/>
      <c r="B26" s="135"/>
      <c r="C26" s="56" t="s">
        <v>8</v>
      </c>
      <c r="D26" s="56"/>
      <c r="E26" s="56"/>
      <c r="F26" s="57">
        <v>63764</v>
      </c>
      <c r="G26" s="58">
        <f t="shared" si="0"/>
        <v>11.026587696165318</v>
      </c>
      <c r="H26" s="98">
        <v>52874</v>
      </c>
      <c r="I26" s="58">
        <f t="shared" si="1"/>
        <v>20.596134205847871</v>
      </c>
    </row>
    <row r="27" spans="1:26" ht="18" customHeight="1">
      <c r="A27" s="135"/>
      <c r="B27" s="135"/>
      <c r="C27" s="56" t="s">
        <v>9</v>
      </c>
      <c r="D27" s="56"/>
      <c r="E27" s="56"/>
      <c r="F27" s="57">
        <f>SUM(F9,F20:F26)+1</f>
        <v>578275</v>
      </c>
      <c r="G27" s="58">
        <f>F27/$F$27*100</f>
        <v>100</v>
      </c>
      <c r="H27" s="98">
        <f>SUM(H9,H20:H26)</f>
        <v>558307</v>
      </c>
      <c r="I27" s="58">
        <f t="shared" si="1"/>
        <v>3.5765268929101701</v>
      </c>
    </row>
    <row r="28" spans="1:26" ht="18" customHeight="1">
      <c r="A28" s="135"/>
      <c r="B28" s="135" t="s">
        <v>88</v>
      </c>
      <c r="C28" s="64" t="s">
        <v>10</v>
      </c>
      <c r="D28" s="56"/>
      <c r="E28" s="56"/>
      <c r="F28" s="57">
        <f>SUM(F29:F31)</f>
        <v>246878</v>
      </c>
      <c r="G28" s="58">
        <f>F28/$F$45*100</f>
        <v>42.692144740823998</v>
      </c>
      <c r="H28" s="99">
        <f>SUM(H29:H31)</f>
        <v>250361</v>
      </c>
      <c r="I28" s="58">
        <f>(F28/H28-1)*100</f>
        <v>-1.3911911200226834</v>
      </c>
    </row>
    <row r="29" spans="1:26" ht="18" customHeight="1">
      <c r="A29" s="135"/>
      <c r="B29" s="135"/>
      <c r="C29" s="66"/>
      <c r="D29" s="56" t="s">
        <v>11</v>
      </c>
      <c r="E29" s="56"/>
      <c r="F29" s="57">
        <v>143305</v>
      </c>
      <c r="G29" s="58">
        <f t="shared" ref="G29:G44" si="2">F29/$F$45*100</f>
        <v>24.781462107128959</v>
      </c>
      <c r="H29" s="95">
        <v>144437</v>
      </c>
      <c r="I29" s="58">
        <f t="shared" ref="I29:I45" si="3">(F29/H29-1)*100</f>
        <v>-0.7837327000699279</v>
      </c>
    </row>
    <row r="30" spans="1:26" ht="18" customHeight="1">
      <c r="A30" s="135"/>
      <c r="B30" s="135"/>
      <c r="C30" s="66"/>
      <c r="D30" s="56" t="s">
        <v>32</v>
      </c>
      <c r="E30" s="56"/>
      <c r="F30" s="57">
        <v>15391</v>
      </c>
      <c r="G30" s="58">
        <f t="shared" si="2"/>
        <v>2.6615364662141716</v>
      </c>
      <c r="H30" s="99">
        <v>16055</v>
      </c>
      <c r="I30" s="58">
        <f t="shared" si="3"/>
        <v>-4.1357832450949816</v>
      </c>
    </row>
    <row r="31" spans="1:26" ht="18" customHeight="1">
      <c r="A31" s="135"/>
      <c r="B31" s="135"/>
      <c r="C31" s="65"/>
      <c r="D31" s="56" t="s">
        <v>12</v>
      </c>
      <c r="E31" s="56"/>
      <c r="F31" s="57">
        <v>88182</v>
      </c>
      <c r="G31" s="58">
        <f t="shared" si="2"/>
        <v>15.24914616748087</v>
      </c>
      <c r="H31" s="95">
        <v>89869</v>
      </c>
      <c r="I31" s="58">
        <f t="shared" si="3"/>
        <v>-1.8771767795346506</v>
      </c>
    </row>
    <row r="32" spans="1:26" ht="18" customHeight="1">
      <c r="A32" s="135"/>
      <c r="B32" s="135"/>
      <c r="C32" s="64" t="s">
        <v>13</v>
      </c>
      <c r="D32" s="56"/>
      <c r="E32" s="56"/>
      <c r="F32" s="57">
        <f>SUM(F33:F38)+200</f>
        <v>238798</v>
      </c>
      <c r="G32" s="58">
        <f t="shared" si="2"/>
        <v>41.294885651290478</v>
      </c>
      <c r="H32" s="103">
        <f>SUM(H33:H38)+200</f>
        <v>222158</v>
      </c>
      <c r="I32" s="58">
        <f t="shared" si="3"/>
        <v>7.4901646575860514</v>
      </c>
    </row>
    <row r="33" spans="1:9" ht="18" customHeight="1">
      <c r="A33" s="135"/>
      <c r="B33" s="135"/>
      <c r="C33" s="66"/>
      <c r="D33" s="56" t="s">
        <v>14</v>
      </c>
      <c r="E33" s="56"/>
      <c r="F33" s="57">
        <v>19951</v>
      </c>
      <c r="G33" s="58">
        <f t="shared" si="2"/>
        <v>3.4500886256538847</v>
      </c>
      <c r="H33" s="95">
        <v>18973</v>
      </c>
      <c r="I33" s="58">
        <f t="shared" si="3"/>
        <v>5.1546935118325976</v>
      </c>
    </row>
    <row r="34" spans="1:9" ht="18" customHeight="1">
      <c r="A34" s="135"/>
      <c r="B34" s="135"/>
      <c r="C34" s="66"/>
      <c r="D34" s="56" t="s">
        <v>33</v>
      </c>
      <c r="E34" s="56"/>
      <c r="F34" s="57">
        <v>5383</v>
      </c>
      <c r="G34" s="58">
        <f t="shared" si="2"/>
        <v>0.93087198997016984</v>
      </c>
      <c r="H34" s="99">
        <v>5109</v>
      </c>
      <c r="I34" s="58">
        <f t="shared" si="3"/>
        <v>5.3630847523977287</v>
      </c>
    </row>
    <row r="35" spans="1:9" ht="18" customHeight="1">
      <c r="A35" s="135"/>
      <c r="B35" s="135"/>
      <c r="C35" s="66"/>
      <c r="D35" s="56" t="s">
        <v>34</v>
      </c>
      <c r="E35" s="56"/>
      <c r="F35" s="57">
        <v>174666</v>
      </c>
      <c r="G35" s="58">
        <f t="shared" si="2"/>
        <v>30.204660412433533</v>
      </c>
      <c r="H35" s="95">
        <v>167797</v>
      </c>
      <c r="I35" s="58">
        <f t="shared" si="3"/>
        <v>4.0936369541767714</v>
      </c>
    </row>
    <row r="36" spans="1:9" ht="18" customHeight="1">
      <c r="A36" s="135"/>
      <c r="B36" s="135"/>
      <c r="C36" s="66"/>
      <c r="D36" s="56" t="s">
        <v>35</v>
      </c>
      <c r="E36" s="56"/>
      <c r="F36" s="57">
        <v>25035</v>
      </c>
      <c r="G36" s="58">
        <f t="shared" si="2"/>
        <v>4.3292551121871083</v>
      </c>
      <c r="H36" s="99">
        <v>18595</v>
      </c>
      <c r="I36" s="58">
        <f t="shared" si="3"/>
        <v>34.632965851035237</v>
      </c>
    </row>
    <row r="37" spans="1:9" ht="18" customHeight="1">
      <c r="A37" s="135"/>
      <c r="B37" s="135"/>
      <c r="C37" s="66"/>
      <c r="D37" s="56" t="s">
        <v>15</v>
      </c>
      <c r="E37" s="56"/>
      <c r="F37" s="57">
        <v>5926</v>
      </c>
      <c r="G37" s="58">
        <f t="shared" si="2"/>
        <v>1.0247719510613462</v>
      </c>
      <c r="H37" s="95">
        <v>5070</v>
      </c>
      <c r="I37" s="58">
        <f t="shared" si="3"/>
        <v>16.883629191321493</v>
      </c>
    </row>
    <row r="38" spans="1:9" ht="18" customHeight="1">
      <c r="A38" s="135"/>
      <c r="B38" s="135"/>
      <c r="C38" s="65"/>
      <c r="D38" s="56" t="s">
        <v>36</v>
      </c>
      <c r="E38" s="56"/>
      <c r="F38" s="57">
        <v>7637</v>
      </c>
      <c r="G38" s="58">
        <f t="shared" si="2"/>
        <v>1.3206519389563789</v>
      </c>
      <c r="H38" s="99">
        <v>6414</v>
      </c>
      <c r="I38" s="58">
        <f t="shared" si="3"/>
        <v>19.067664483941371</v>
      </c>
    </row>
    <row r="39" spans="1:9" ht="18" customHeight="1">
      <c r="A39" s="135"/>
      <c r="B39" s="135"/>
      <c r="C39" s="64" t="s">
        <v>16</v>
      </c>
      <c r="D39" s="56"/>
      <c r="E39" s="56"/>
      <c r="F39" s="57">
        <f>F40+F43+F44</f>
        <v>92599</v>
      </c>
      <c r="G39" s="58">
        <f t="shared" si="2"/>
        <v>16.012969607885523</v>
      </c>
      <c r="H39" s="95">
        <f>H40+H43</f>
        <v>85788</v>
      </c>
      <c r="I39" s="58">
        <f t="shared" si="3"/>
        <v>7.9393388352683392</v>
      </c>
    </row>
    <row r="40" spans="1:9" ht="18" customHeight="1">
      <c r="A40" s="135"/>
      <c r="B40" s="135"/>
      <c r="C40" s="66"/>
      <c r="D40" s="64" t="s">
        <v>17</v>
      </c>
      <c r="E40" s="56"/>
      <c r="F40" s="57">
        <f>SUM(F41:F42)</f>
        <v>86231</v>
      </c>
      <c r="G40" s="58">
        <f t="shared" si="2"/>
        <v>14.911763434352169</v>
      </c>
      <c r="H40" s="99">
        <f>H41+H42</f>
        <v>81268</v>
      </c>
      <c r="I40" s="58">
        <f t="shared" si="3"/>
        <v>6.1069547669439395</v>
      </c>
    </row>
    <row r="41" spans="1:9" ht="18" customHeight="1">
      <c r="A41" s="135"/>
      <c r="B41" s="135"/>
      <c r="C41" s="66"/>
      <c r="D41" s="66"/>
      <c r="E41" s="60" t="s">
        <v>91</v>
      </c>
      <c r="F41" s="57">
        <v>53415</v>
      </c>
      <c r="G41" s="58">
        <f t="shared" si="2"/>
        <v>9.2369547360684798</v>
      </c>
      <c r="H41" s="95">
        <v>51417</v>
      </c>
      <c r="I41" s="61">
        <f t="shared" si="3"/>
        <v>3.8858743217223823</v>
      </c>
    </row>
    <row r="42" spans="1:9" ht="18" customHeight="1">
      <c r="A42" s="135"/>
      <c r="B42" s="135"/>
      <c r="C42" s="66"/>
      <c r="D42" s="65"/>
      <c r="E42" s="50" t="s">
        <v>37</v>
      </c>
      <c r="F42" s="57">
        <v>32816</v>
      </c>
      <c r="G42" s="58">
        <f t="shared" si="2"/>
        <v>5.6748086982836883</v>
      </c>
      <c r="H42" s="99">
        <v>29851</v>
      </c>
      <c r="I42" s="61">
        <f t="shared" si="3"/>
        <v>9.9326655723426249</v>
      </c>
    </row>
    <row r="43" spans="1:9" ht="18" customHeight="1">
      <c r="A43" s="135"/>
      <c r="B43" s="135"/>
      <c r="C43" s="66"/>
      <c r="D43" s="56" t="s">
        <v>38</v>
      </c>
      <c r="E43" s="56"/>
      <c r="F43" s="57">
        <v>6368</v>
      </c>
      <c r="G43" s="58">
        <f t="shared" si="2"/>
        <v>1.1012061735333536</v>
      </c>
      <c r="H43" s="103">
        <v>4520</v>
      </c>
      <c r="I43" s="61">
        <f t="shared" si="3"/>
        <v>40.884955752212385</v>
      </c>
    </row>
    <row r="44" spans="1:9" ht="18" customHeight="1">
      <c r="A44" s="135"/>
      <c r="B44" s="135"/>
      <c r="C44" s="65"/>
      <c r="D44" s="56" t="s">
        <v>39</v>
      </c>
      <c r="E44" s="56"/>
      <c r="F44" s="57">
        <v>0</v>
      </c>
      <c r="G44" s="58">
        <f t="shared" si="2"/>
        <v>0</v>
      </c>
      <c r="H44" s="95">
        <v>0</v>
      </c>
      <c r="I44" s="58">
        <v>0</v>
      </c>
    </row>
    <row r="45" spans="1:9" ht="18" customHeight="1">
      <c r="A45" s="135"/>
      <c r="B45" s="135"/>
      <c r="C45" s="50" t="s">
        <v>18</v>
      </c>
      <c r="D45" s="50"/>
      <c r="E45" s="50"/>
      <c r="F45" s="57">
        <f>SUM(F28,F32,F39)</f>
        <v>578275</v>
      </c>
      <c r="G45" s="58">
        <f>F45/$F$45*100</f>
        <v>100</v>
      </c>
      <c r="H45" s="100">
        <f>SUM(H28,H32,H39)</f>
        <v>558307</v>
      </c>
      <c r="I45" s="58">
        <f t="shared" si="3"/>
        <v>3.5765268929101701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F44" sqref="F44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257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235</v>
      </c>
      <c r="B5" s="13"/>
      <c r="C5" s="13"/>
      <c r="D5" s="13"/>
      <c r="K5" s="16"/>
      <c r="O5" s="16" t="s">
        <v>47</v>
      </c>
    </row>
    <row r="6" spans="1:25" ht="15.95" customHeight="1">
      <c r="A6" s="151" t="s">
        <v>48</v>
      </c>
      <c r="B6" s="152"/>
      <c r="C6" s="152"/>
      <c r="D6" s="152"/>
      <c r="E6" s="152"/>
      <c r="F6" s="142" t="s">
        <v>251</v>
      </c>
      <c r="G6" s="143"/>
      <c r="H6" s="142" t="s">
        <v>252</v>
      </c>
      <c r="I6" s="143"/>
      <c r="J6" s="142" t="s">
        <v>253</v>
      </c>
      <c r="K6" s="143"/>
      <c r="L6" s="141"/>
      <c r="M6" s="141"/>
      <c r="N6" s="141"/>
      <c r="O6" s="141"/>
    </row>
    <row r="7" spans="1:25" ht="15.95" customHeight="1">
      <c r="A7" s="152"/>
      <c r="B7" s="152"/>
      <c r="C7" s="152"/>
      <c r="D7" s="152"/>
      <c r="E7" s="152"/>
      <c r="F7" s="54" t="s">
        <v>234</v>
      </c>
      <c r="G7" s="69" t="s">
        <v>233</v>
      </c>
      <c r="H7" s="54" t="s">
        <v>234</v>
      </c>
      <c r="I7" s="69" t="s">
        <v>233</v>
      </c>
      <c r="J7" s="54" t="s">
        <v>234</v>
      </c>
      <c r="K7" s="69" t="s">
        <v>233</v>
      </c>
      <c r="L7" s="54" t="s">
        <v>234</v>
      </c>
      <c r="M7" s="69" t="s">
        <v>233</v>
      </c>
      <c r="N7" s="54" t="s">
        <v>234</v>
      </c>
      <c r="O7" s="69" t="s">
        <v>233</v>
      </c>
    </row>
    <row r="8" spans="1:25" ht="15.95" customHeight="1">
      <c r="A8" s="149" t="s">
        <v>82</v>
      </c>
      <c r="B8" s="64" t="s">
        <v>49</v>
      </c>
      <c r="C8" s="56"/>
      <c r="D8" s="56"/>
      <c r="E8" s="70" t="s">
        <v>40</v>
      </c>
      <c r="F8" s="57">
        <v>11930</v>
      </c>
      <c r="G8" s="57">
        <v>11906</v>
      </c>
      <c r="H8" s="57"/>
      <c r="I8" s="57"/>
      <c r="J8" s="57">
        <v>13258</v>
      </c>
      <c r="K8" s="57">
        <v>13414</v>
      </c>
      <c r="L8" s="57"/>
      <c r="M8" s="57"/>
      <c r="N8" s="57"/>
      <c r="O8" s="57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49"/>
      <c r="B9" s="66"/>
      <c r="C9" s="56" t="s">
        <v>50</v>
      </c>
      <c r="D9" s="56"/>
      <c r="E9" s="70" t="s">
        <v>41</v>
      </c>
      <c r="F9" s="57">
        <v>11930</v>
      </c>
      <c r="G9" s="57">
        <v>11906</v>
      </c>
      <c r="H9" s="57"/>
      <c r="I9" s="57"/>
      <c r="J9" s="57">
        <v>13258</v>
      </c>
      <c r="K9" s="57">
        <v>13414</v>
      </c>
      <c r="L9" s="57"/>
      <c r="M9" s="57"/>
      <c r="N9" s="57"/>
      <c r="O9" s="5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49"/>
      <c r="B10" s="65"/>
      <c r="C10" s="56" t="s">
        <v>51</v>
      </c>
      <c r="D10" s="56"/>
      <c r="E10" s="70" t="s">
        <v>42</v>
      </c>
      <c r="F10" s="57">
        <v>0</v>
      </c>
      <c r="G10" s="57">
        <v>0</v>
      </c>
      <c r="H10" s="57"/>
      <c r="I10" s="57"/>
      <c r="J10" s="71">
        <v>0</v>
      </c>
      <c r="K10" s="71">
        <v>0</v>
      </c>
      <c r="L10" s="57"/>
      <c r="M10" s="57"/>
      <c r="N10" s="57"/>
      <c r="O10" s="57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49"/>
      <c r="B11" s="64" t="s">
        <v>52</v>
      </c>
      <c r="C11" s="56"/>
      <c r="D11" s="56"/>
      <c r="E11" s="70" t="s">
        <v>43</v>
      </c>
      <c r="F11" s="57">
        <v>10601</v>
      </c>
      <c r="G11" s="57">
        <v>10532</v>
      </c>
      <c r="H11" s="57"/>
      <c r="I11" s="57"/>
      <c r="J11" s="57">
        <v>13258</v>
      </c>
      <c r="K11" s="57">
        <v>13414</v>
      </c>
      <c r="L11" s="57"/>
      <c r="M11" s="57"/>
      <c r="N11" s="57"/>
      <c r="O11" s="57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49"/>
      <c r="B12" s="66"/>
      <c r="C12" s="56" t="s">
        <v>53</v>
      </c>
      <c r="D12" s="56"/>
      <c r="E12" s="70" t="s">
        <v>44</v>
      </c>
      <c r="F12" s="57">
        <v>10601</v>
      </c>
      <c r="G12" s="57">
        <v>10532</v>
      </c>
      <c r="H12" s="57"/>
      <c r="I12" s="57"/>
      <c r="J12" s="57">
        <v>13258</v>
      </c>
      <c r="K12" s="57">
        <v>13414</v>
      </c>
      <c r="L12" s="57"/>
      <c r="M12" s="57"/>
      <c r="N12" s="57"/>
      <c r="O12" s="57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49"/>
      <c r="B13" s="65"/>
      <c r="C13" s="56" t="s">
        <v>54</v>
      </c>
      <c r="D13" s="56"/>
      <c r="E13" s="70" t="s">
        <v>45</v>
      </c>
      <c r="F13" s="57">
        <v>0</v>
      </c>
      <c r="G13" s="57">
        <v>0</v>
      </c>
      <c r="H13" s="71"/>
      <c r="I13" s="71"/>
      <c r="J13" s="71">
        <v>0</v>
      </c>
      <c r="K13" s="71">
        <v>0</v>
      </c>
      <c r="L13" s="57"/>
      <c r="M13" s="57"/>
      <c r="N13" s="57"/>
      <c r="O13" s="57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49"/>
      <c r="B14" s="56" t="s">
        <v>55</v>
      </c>
      <c r="C14" s="56"/>
      <c r="D14" s="56"/>
      <c r="E14" s="70" t="s">
        <v>96</v>
      </c>
      <c r="F14" s="57">
        <f t="shared" ref="F14:O14" si="0">F9-F12</f>
        <v>1329</v>
      </c>
      <c r="G14" s="57">
        <v>1374</v>
      </c>
      <c r="H14" s="57">
        <f t="shared" si="0"/>
        <v>0</v>
      </c>
      <c r="I14" s="57">
        <f t="shared" si="0"/>
        <v>0</v>
      </c>
      <c r="J14" s="57">
        <f t="shared" si="0"/>
        <v>0</v>
      </c>
      <c r="K14" s="57">
        <v>0</v>
      </c>
      <c r="L14" s="57">
        <f t="shared" si="0"/>
        <v>0</v>
      </c>
      <c r="M14" s="57">
        <f t="shared" si="0"/>
        <v>0</v>
      </c>
      <c r="N14" s="57">
        <f t="shared" si="0"/>
        <v>0</v>
      </c>
      <c r="O14" s="57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49"/>
      <c r="B15" s="56" t="s">
        <v>56</v>
      </c>
      <c r="C15" s="56"/>
      <c r="D15" s="56"/>
      <c r="E15" s="70" t="s">
        <v>97</v>
      </c>
      <c r="F15" s="57">
        <f t="shared" ref="F15:O15" si="1">F10-F13</f>
        <v>0</v>
      </c>
      <c r="G15" s="57">
        <v>0</v>
      </c>
      <c r="H15" s="57">
        <f t="shared" si="1"/>
        <v>0</v>
      </c>
      <c r="I15" s="57">
        <f t="shared" si="1"/>
        <v>0</v>
      </c>
      <c r="J15" s="57">
        <f t="shared" si="1"/>
        <v>0</v>
      </c>
      <c r="K15" s="57">
        <v>0</v>
      </c>
      <c r="L15" s="57">
        <f t="shared" si="1"/>
        <v>0</v>
      </c>
      <c r="M15" s="57">
        <f t="shared" si="1"/>
        <v>0</v>
      </c>
      <c r="N15" s="57">
        <f t="shared" si="1"/>
        <v>0</v>
      </c>
      <c r="O15" s="57">
        <f t="shared" si="1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49"/>
      <c r="B16" s="56" t="s">
        <v>57</v>
      </c>
      <c r="C16" s="56"/>
      <c r="D16" s="56"/>
      <c r="E16" s="70" t="s">
        <v>98</v>
      </c>
      <c r="F16" s="57">
        <f t="shared" ref="F16:O16" si="2">F8-F11</f>
        <v>1329</v>
      </c>
      <c r="G16" s="57">
        <v>1374</v>
      </c>
      <c r="H16" s="57">
        <f t="shared" si="2"/>
        <v>0</v>
      </c>
      <c r="I16" s="57">
        <f t="shared" si="2"/>
        <v>0</v>
      </c>
      <c r="J16" s="57">
        <f t="shared" si="2"/>
        <v>0</v>
      </c>
      <c r="K16" s="57">
        <v>0</v>
      </c>
      <c r="L16" s="57">
        <f t="shared" si="2"/>
        <v>0</v>
      </c>
      <c r="M16" s="57">
        <f t="shared" si="2"/>
        <v>0</v>
      </c>
      <c r="N16" s="57">
        <f t="shared" si="2"/>
        <v>0</v>
      </c>
      <c r="O16" s="57">
        <f t="shared" si="2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49"/>
      <c r="B17" s="56" t="s">
        <v>58</v>
      </c>
      <c r="C17" s="56"/>
      <c r="D17" s="56"/>
      <c r="E17" s="54"/>
      <c r="F17" s="57">
        <v>0</v>
      </c>
      <c r="G17" s="57">
        <v>0</v>
      </c>
      <c r="H17" s="71"/>
      <c r="I17" s="71"/>
      <c r="J17" s="57">
        <v>0</v>
      </c>
      <c r="K17" s="57">
        <v>0</v>
      </c>
      <c r="L17" s="57"/>
      <c r="M17" s="57"/>
      <c r="N17" s="71"/>
      <c r="O17" s="72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49"/>
      <c r="B18" s="56" t="s">
        <v>59</v>
      </c>
      <c r="C18" s="56"/>
      <c r="D18" s="56"/>
      <c r="E18" s="54"/>
      <c r="F18" s="72">
        <v>0</v>
      </c>
      <c r="G18" s="72">
        <v>0</v>
      </c>
      <c r="H18" s="72"/>
      <c r="I18" s="72"/>
      <c r="J18" s="72">
        <v>0</v>
      </c>
      <c r="K18" s="72">
        <v>0</v>
      </c>
      <c r="L18" s="72"/>
      <c r="M18" s="72"/>
      <c r="N18" s="72"/>
      <c r="O18" s="72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49" t="s">
        <v>83</v>
      </c>
      <c r="B19" s="64" t="s">
        <v>60</v>
      </c>
      <c r="C19" s="56"/>
      <c r="D19" s="56"/>
      <c r="E19" s="70"/>
      <c r="F19" s="57">
        <v>871</v>
      </c>
      <c r="G19" s="57">
        <v>20</v>
      </c>
      <c r="H19" s="57"/>
      <c r="I19" s="57"/>
      <c r="J19" s="57">
        <v>3681</v>
      </c>
      <c r="K19" s="57">
        <v>3494</v>
      </c>
      <c r="L19" s="57"/>
      <c r="M19" s="57"/>
      <c r="N19" s="57"/>
      <c r="O19" s="57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49"/>
      <c r="B20" s="65"/>
      <c r="C20" s="56" t="s">
        <v>61</v>
      </c>
      <c r="D20" s="56"/>
      <c r="E20" s="70"/>
      <c r="F20" s="57">
        <v>0</v>
      </c>
      <c r="G20" s="57">
        <v>0</v>
      </c>
      <c r="H20" s="57"/>
      <c r="I20" s="57"/>
      <c r="J20" s="57">
        <v>904</v>
      </c>
      <c r="K20" s="71">
        <v>786</v>
      </c>
      <c r="L20" s="57"/>
      <c r="M20" s="57"/>
      <c r="N20" s="57"/>
      <c r="O20" s="57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49"/>
      <c r="B21" s="56" t="s">
        <v>62</v>
      </c>
      <c r="C21" s="56"/>
      <c r="D21" s="56"/>
      <c r="E21" s="70" t="s">
        <v>99</v>
      </c>
      <c r="F21" s="57">
        <v>871</v>
      </c>
      <c r="G21" s="57">
        <v>20</v>
      </c>
      <c r="H21" s="57"/>
      <c r="I21" s="57"/>
      <c r="J21" s="57">
        <v>3681</v>
      </c>
      <c r="K21" s="57">
        <v>3494</v>
      </c>
      <c r="L21" s="57"/>
      <c r="M21" s="57"/>
      <c r="N21" s="57"/>
      <c r="O21" s="57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49"/>
      <c r="B22" s="64" t="s">
        <v>63</v>
      </c>
      <c r="C22" s="56"/>
      <c r="D22" s="56"/>
      <c r="E22" s="70" t="s">
        <v>100</v>
      </c>
      <c r="F22" s="57">
        <v>7393</v>
      </c>
      <c r="G22" s="57">
        <v>5600</v>
      </c>
      <c r="H22" s="57"/>
      <c r="I22" s="57"/>
      <c r="J22" s="57">
        <v>5203</v>
      </c>
      <c r="K22" s="57">
        <v>5113</v>
      </c>
      <c r="L22" s="57"/>
      <c r="M22" s="57"/>
      <c r="N22" s="57"/>
      <c r="O22" s="57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49"/>
      <c r="B23" s="65" t="s">
        <v>64</v>
      </c>
      <c r="C23" s="56" t="s">
        <v>65</v>
      </c>
      <c r="D23" s="56"/>
      <c r="E23" s="70"/>
      <c r="F23" s="57">
        <v>2265</v>
      </c>
      <c r="G23" s="57">
        <v>2330</v>
      </c>
      <c r="H23" s="57"/>
      <c r="I23" s="57"/>
      <c r="J23" s="57">
        <v>1484</v>
      </c>
      <c r="K23" s="57">
        <v>1584</v>
      </c>
      <c r="L23" s="57"/>
      <c r="M23" s="57"/>
      <c r="N23" s="57"/>
      <c r="O23" s="57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49"/>
      <c r="B24" s="56" t="s">
        <v>101</v>
      </c>
      <c r="C24" s="56"/>
      <c r="D24" s="56"/>
      <c r="E24" s="70" t="s">
        <v>102</v>
      </c>
      <c r="F24" s="57">
        <f t="shared" ref="F24:O24" si="3">F21-F22</f>
        <v>-6522</v>
      </c>
      <c r="G24" s="57">
        <v>-5580</v>
      </c>
      <c r="H24" s="57">
        <f t="shared" si="3"/>
        <v>0</v>
      </c>
      <c r="I24" s="57">
        <f t="shared" si="3"/>
        <v>0</v>
      </c>
      <c r="J24" s="57">
        <f t="shared" si="3"/>
        <v>-1522</v>
      </c>
      <c r="K24" s="57">
        <v>-1619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49"/>
      <c r="B25" s="64" t="s">
        <v>66</v>
      </c>
      <c r="C25" s="64"/>
      <c r="D25" s="64"/>
      <c r="E25" s="154" t="s">
        <v>103</v>
      </c>
      <c r="F25" s="139">
        <v>6522</v>
      </c>
      <c r="G25" s="139">
        <v>5580</v>
      </c>
      <c r="H25" s="139"/>
      <c r="I25" s="139"/>
      <c r="J25" s="139">
        <v>1522</v>
      </c>
      <c r="K25" s="139">
        <v>1619</v>
      </c>
      <c r="L25" s="139"/>
      <c r="M25" s="139"/>
      <c r="N25" s="139"/>
      <c r="O25" s="139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49"/>
      <c r="B26" s="84" t="s">
        <v>67</v>
      </c>
      <c r="C26" s="84"/>
      <c r="D26" s="84"/>
      <c r="E26" s="155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49"/>
      <c r="B27" s="56" t="s">
        <v>104</v>
      </c>
      <c r="C27" s="56"/>
      <c r="D27" s="56"/>
      <c r="E27" s="70" t="s">
        <v>105</v>
      </c>
      <c r="F27" s="57">
        <f>F24+F25</f>
        <v>0</v>
      </c>
      <c r="G27" s="57">
        <f t="shared" ref="G27:O27" si="4">G24+G25</f>
        <v>0</v>
      </c>
      <c r="H27" s="57">
        <f t="shared" si="4"/>
        <v>0</v>
      </c>
      <c r="I27" s="57">
        <f t="shared" si="4"/>
        <v>0</v>
      </c>
      <c r="J27" s="57">
        <f t="shared" si="4"/>
        <v>0</v>
      </c>
      <c r="K27" s="57">
        <f t="shared" si="4"/>
        <v>0</v>
      </c>
      <c r="L27" s="57">
        <f t="shared" si="4"/>
        <v>0</v>
      </c>
      <c r="M27" s="57">
        <f t="shared" si="4"/>
        <v>0</v>
      </c>
      <c r="N27" s="57">
        <f t="shared" si="4"/>
        <v>0</v>
      </c>
      <c r="O27" s="57">
        <f t="shared" si="4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53" t="s">
        <v>68</v>
      </c>
      <c r="B30" s="153"/>
      <c r="C30" s="153"/>
      <c r="D30" s="153"/>
      <c r="E30" s="153"/>
      <c r="F30" s="145" t="s">
        <v>254</v>
      </c>
      <c r="G30" s="146"/>
      <c r="H30" s="147" t="s">
        <v>255</v>
      </c>
      <c r="I30" s="148"/>
      <c r="J30" s="144"/>
      <c r="K30" s="144"/>
      <c r="L30" s="144"/>
      <c r="M30" s="144"/>
      <c r="N30" s="144"/>
      <c r="O30" s="144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53"/>
      <c r="B31" s="153"/>
      <c r="C31" s="153"/>
      <c r="D31" s="153"/>
      <c r="E31" s="153"/>
      <c r="F31" s="106" t="s">
        <v>234</v>
      </c>
      <c r="G31" s="104" t="s">
        <v>233</v>
      </c>
      <c r="H31" s="54" t="s">
        <v>234</v>
      </c>
      <c r="I31" s="69" t="s">
        <v>233</v>
      </c>
      <c r="J31" s="54" t="s">
        <v>234</v>
      </c>
      <c r="K31" s="69" t="s">
        <v>233</v>
      </c>
      <c r="L31" s="54" t="s">
        <v>234</v>
      </c>
      <c r="M31" s="69" t="s">
        <v>233</v>
      </c>
      <c r="N31" s="54" t="s">
        <v>234</v>
      </c>
      <c r="O31" s="69" t="s">
        <v>233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49" t="s">
        <v>84</v>
      </c>
      <c r="B32" s="64" t="s">
        <v>49</v>
      </c>
      <c r="C32" s="56"/>
      <c r="D32" s="56"/>
      <c r="E32" s="70" t="s">
        <v>40</v>
      </c>
      <c r="F32" s="57">
        <v>783</v>
      </c>
      <c r="G32" s="57">
        <v>655</v>
      </c>
      <c r="H32" s="57">
        <v>56</v>
      </c>
      <c r="I32" s="57">
        <v>57</v>
      </c>
      <c r="J32" s="57"/>
      <c r="K32" s="57"/>
      <c r="L32" s="57"/>
      <c r="M32" s="57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56"/>
      <c r="B33" s="66"/>
      <c r="C33" s="64" t="s">
        <v>69</v>
      </c>
      <c r="D33" s="56"/>
      <c r="E33" s="70"/>
      <c r="F33" s="57">
        <v>505</v>
      </c>
      <c r="G33" s="57">
        <v>511</v>
      </c>
      <c r="H33" s="57">
        <v>56</v>
      </c>
      <c r="I33" s="57">
        <v>57</v>
      </c>
      <c r="J33" s="57"/>
      <c r="K33" s="57"/>
      <c r="L33" s="57"/>
      <c r="M33" s="57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56"/>
      <c r="B34" s="66"/>
      <c r="C34" s="65"/>
      <c r="D34" s="56" t="s">
        <v>70</v>
      </c>
      <c r="E34" s="70"/>
      <c r="F34" s="57">
        <v>401</v>
      </c>
      <c r="G34" s="57">
        <v>404</v>
      </c>
      <c r="H34" s="57">
        <v>56</v>
      </c>
      <c r="I34" s="57">
        <v>57</v>
      </c>
      <c r="J34" s="57"/>
      <c r="K34" s="57"/>
      <c r="L34" s="57"/>
      <c r="M34" s="57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56"/>
      <c r="B35" s="65"/>
      <c r="C35" s="56" t="s">
        <v>71</v>
      </c>
      <c r="D35" s="56"/>
      <c r="E35" s="70"/>
      <c r="F35" s="57">
        <v>266</v>
      </c>
      <c r="G35" s="57">
        <v>137</v>
      </c>
      <c r="H35" s="57">
        <v>0</v>
      </c>
      <c r="I35" s="57">
        <v>0</v>
      </c>
      <c r="J35" s="72"/>
      <c r="K35" s="72"/>
      <c r="L35" s="57"/>
      <c r="M35" s="57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56"/>
      <c r="B36" s="64" t="s">
        <v>52</v>
      </c>
      <c r="C36" s="56"/>
      <c r="D36" s="56"/>
      <c r="E36" s="70" t="s">
        <v>41</v>
      </c>
      <c r="F36" s="57">
        <v>548</v>
      </c>
      <c r="G36" s="57">
        <v>537</v>
      </c>
      <c r="H36" s="57">
        <v>56</v>
      </c>
      <c r="I36" s="57">
        <v>57</v>
      </c>
      <c r="J36" s="57"/>
      <c r="K36" s="57"/>
      <c r="L36" s="57"/>
      <c r="M36" s="57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56"/>
      <c r="B37" s="66"/>
      <c r="C37" s="56" t="s">
        <v>72</v>
      </c>
      <c r="D37" s="56"/>
      <c r="E37" s="70"/>
      <c r="F37" s="57">
        <v>529</v>
      </c>
      <c r="G37" s="57">
        <v>522</v>
      </c>
      <c r="H37" s="57">
        <v>55</v>
      </c>
      <c r="I37" s="57">
        <v>56</v>
      </c>
      <c r="J37" s="57"/>
      <c r="K37" s="57"/>
      <c r="L37" s="57"/>
      <c r="M37" s="57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56"/>
      <c r="B38" s="65"/>
      <c r="C38" s="56" t="s">
        <v>73</v>
      </c>
      <c r="D38" s="56"/>
      <c r="E38" s="70"/>
      <c r="F38" s="57">
        <v>19</v>
      </c>
      <c r="G38" s="57">
        <v>15</v>
      </c>
      <c r="H38" s="57">
        <v>1</v>
      </c>
      <c r="I38" s="57">
        <v>1</v>
      </c>
      <c r="J38" s="57"/>
      <c r="K38" s="72"/>
      <c r="L38" s="57"/>
      <c r="M38" s="57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56"/>
      <c r="B39" s="50" t="s">
        <v>74</v>
      </c>
      <c r="C39" s="50"/>
      <c r="D39" s="50"/>
      <c r="E39" s="70" t="s">
        <v>107</v>
      </c>
      <c r="F39" s="57">
        <f>F32-F36</f>
        <v>235</v>
      </c>
      <c r="G39" s="57">
        <v>118</v>
      </c>
      <c r="H39" s="57">
        <f t="shared" ref="H39:O39" si="5">H32-H36</f>
        <v>0</v>
      </c>
      <c r="I39" s="57">
        <v>0</v>
      </c>
      <c r="J39" s="57">
        <f t="shared" si="5"/>
        <v>0</v>
      </c>
      <c r="K39" s="57">
        <f t="shared" si="5"/>
        <v>0</v>
      </c>
      <c r="L39" s="57">
        <f t="shared" si="5"/>
        <v>0</v>
      </c>
      <c r="M39" s="57">
        <f t="shared" si="5"/>
        <v>0</v>
      </c>
      <c r="N39" s="57">
        <f t="shared" si="5"/>
        <v>0</v>
      </c>
      <c r="O39" s="57">
        <f t="shared" si="5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49" t="s">
        <v>85</v>
      </c>
      <c r="B40" s="64" t="s">
        <v>75</v>
      </c>
      <c r="C40" s="56"/>
      <c r="D40" s="56"/>
      <c r="E40" s="70" t="s">
        <v>43</v>
      </c>
      <c r="F40" s="57">
        <v>1085</v>
      </c>
      <c r="G40" s="57">
        <v>1256</v>
      </c>
      <c r="H40" s="57">
        <v>0</v>
      </c>
      <c r="I40" s="57">
        <v>0</v>
      </c>
      <c r="J40" s="57"/>
      <c r="K40" s="57"/>
      <c r="L40" s="57"/>
      <c r="M40" s="57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50"/>
      <c r="B41" s="65"/>
      <c r="C41" s="56" t="s">
        <v>76</v>
      </c>
      <c r="D41" s="56"/>
      <c r="E41" s="70"/>
      <c r="F41" s="72">
        <v>1085</v>
      </c>
      <c r="G41" s="72">
        <v>1256</v>
      </c>
      <c r="H41" s="72">
        <v>0</v>
      </c>
      <c r="I41" s="72">
        <v>0</v>
      </c>
      <c r="J41" s="57"/>
      <c r="K41" s="57"/>
      <c r="L41" s="57"/>
      <c r="M41" s="57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50"/>
      <c r="B42" s="64" t="s">
        <v>63</v>
      </c>
      <c r="C42" s="56"/>
      <c r="D42" s="56"/>
      <c r="E42" s="70" t="s">
        <v>44</v>
      </c>
      <c r="F42" s="57">
        <f>1319</f>
        <v>1319</v>
      </c>
      <c r="G42" s="57">
        <v>1374</v>
      </c>
      <c r="H42" s="57">
        <v>0</v>
      </c>
      <c r="I42" s="57">
        <v>0</v>
      </c>
      <c r="J42" s="57"/>
      <c r="K42" s="57"/>
      <c r="L42" s="57"/>
      <c r="M42" s="57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50"/>
      <c r="B43" s="65"/>
      <c r="C43" s="56" t="s">
        <v>77</v>
      </c>
      <c r="D43" s="56"/>
      <c r="E43" s="70"/>
      <c r="F43" s="57">
        <v>13</v>
      </c>
      <c r="G43" s="57">
        <v>11</v>
      </c>
      <c r="H43" s="57">
        <v>0</v>
      </c>
      <c r="I43" s="57">
        <v>0</v>
      </c>
      <c r="J43" s="72"/>
      <c r="K43" s="72"/>
      <c r="L43" s="57"/>
      <c r="M43" s="57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50"/>
      <c r="B44" s="56" t="s">
        <v>74</v>
      </c>
      <c r="C44" s="56"/>
      <c r="D44" s="56"/>
      <c r="E44" s="70" t="s">
        <v>108</v>
      </c>
      <c r="F44" s="72">
        <f>F40-F42-1</f>
        <v>-235</v>
      </c>
      <c r="G44" s="72">
        <v>-118</v>
      </c>
      <c r="H44" s="72">
        <f t="shared" ref="H44:O44" si="6">H40-H42</f>
        <v>0</v>
      </c>
      <c r="I44" s="72">
        <v>0</v>
      </c>
      <c r="J44" s="72">
        <f t="shared" si="6"/>
        <v>0</v>
      </c>
      <c r="K44" s="72">
        <f t="shared" si="6"/>
        <v>0</v>
      </c>
      <c r="L44" s="72">
        <f t="shared" si="6"/>
        <v>0</v>
      </c>
      <c r="M44" s="72">
        <f t="shared" si="6"/>
        <v>0</v>
      </c>
      <c r="N44" s="72">
        <f t="shared" si="6"/>
        <v>0</v>
      </c>
      <c r="O44" s="72">
        <f t="shared" si="6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49" t="s">
        <v>86</v>
      </c>
      <c r="B45" s="50" t="s">
        <v>78</v>
      </c>
      <c r="C45" s="50"/>
      <c r="D45" s="50"/>
      <c r="E45" s="70" t="s">
        <v>109</v>
      </c>
      <c r="F45" s="105">
        <f>F39+F44</f>
        <v>0</v>
      </c>
      <c r="G45" s="105">
        <v>0</v>
      </c>
      <c r="H45" s="57">
        <f t="shared" ref="H45:O45" si="7">H39+H44</f>
        <v>0</v>
      </c>
      <c r="I45" s="57">
        <v>0</v>
      </c>
      <c r="J45" s="57">
        <f t="shared" si="7"/>
        <v>0</v>
      </c>
      <c r="K45" s="57">
        <f t="shared" si="7"/>
        <v>0</v>
      </c>
      <c r="L45" s="57">
        <f t="shared" si="7"/>
        <v>0</v>
      </c>
      <c r="M45" s="57">
        <f t="shared" si="7"/>
        <v>0</v>
      </c>
      <c r="N45" s="57">
        <f t="shared" si="7"/>
        <v>0</v>
      </c>
      <c r="O45" s="57">
        <f t="shared" si="7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50"/>
      <c r="B46" s="56" t="s">
        <v>79</v>
      </c>
      <c r="C46" s="56"/>
      <c r="D46" s="56"/>
      <c r="E46" s="56"/>
      <c r="F46" s="72">
        <v>0</v>
      </c>
      <c r="G46" s="72">
        <v>0</v>
      </c>
      <c r="H46" s="72">
        <v>0</v>
      </c>
      <c r="I46" s="72">
        <v>0</v>
      </c>
      <c r="J46" s="72"/>
      <c r="K46" s="72"/>
      <c r="L46" s="57"/>
      <c r="M46" s="57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50"/>
      <c r="B47" s="56" t="s">
        <v>80</v>
      </c>
      <c r="C47" s="56"/>
      <c r="D47" s="56"/>
      <c r="E47" s="56"/>
      <c r="F47" s="57">
        <v>0</v>
      </c>
      <c r="G47" s="57">
        <v>0</v>
      </c>
      <c r="H47" s="57">
        <v>0</v>
      </c>
      <c r="I47" s="57">
        <v>0</v>
      </c>
      <c r="J47" s="57"/>
      <c r="K47" s="57"/>
      <c r="L47" s="57"/>
      <c r="M47" s="57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50"/>
      <c r="B48" s="56" t="s">
        <v>81</v>
      </c>
      <c r="C48" s="56"/>
      <c r="D48" s="56"/>
      <c r="E48" s="56"/>
      <c r="F48" s="57">
        <v>0</v>
      </c>
      <c r="G48" s="57">
        <v>0</v>
      </c>
      <c r="H48" s="57">
        <v>0</v>
      </c>
      <c r="I48" s="57">
        <v>0</v>
      </c>
      <c r="J48" s="57"/>
      <c r="K48" s="57"/>
      <c r="L48" s="57"/>
      <c r="M48" s="57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27" activePane="bottomRight" state="frozen"/>
      <selection activeCell="L8" sqref="L8"/>
      <selection pane="topRight" activeCell="L8" sqref="L8"/>
      <selection pane="bottomLeft" activeCell="L8" sqref="L8"/>
      <selection pane="bottomRight" activeCell="I45" sqref="I45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107" t="s">
        <v>258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2"/>
      <c r="F7" s="51" t="s">
        <v>237</v>
      </c>
      <c r="G7" s="51"/>
      <c r="H7" s="51" t="s">
        <v>238</v>
      </c>
      <c r="I7" s="73" t="s">
        <v>21</v>
      </c>
    </row>
    <row r="8" spans="1:9" ht="17.100000000000001" customHeight="1">
      <c r="A8" s="19"/>
      <c r="B8" s="20"/>
      <c r="C8" s="20"/>
      <c r="D8" s="20"/>
      <c r="E8" s="63"/>
      <c r="F8" s="54" t="s">
        <v>250</v>
      </c>
      <c r="G8" s="54" t="s">
        <v>2</v>
      </c>
      <c r="H8" s="54" t="s">
        <v>250</v>
      </c>
      <c r="I8" s="55"/>
    </row>
    <row r="9" spans="1:9" ht="18" customHeight="1">
      <c r="A9" s="135" t="s">
        <v>87</v>
      </c>
      <c r="B9" s="135" t="s">
        <v>89</v>
      </c>
      <c r="C9" s="64" t="s">
        <v>3</v>
      </c>
      <c r="D9" s="56"/>
      <c r="E9" s="56"/>
      <c r="F9" s="57">
        <v>155400</v>
      </c>
      <c r="G9" s="58">
        <f>F9/$F$27*100</f>
        <v>24.986333086792939</v>
      </c>
      <c r="H9" s="97">
        <v>149097</v>
      </c>
      <c r="I9" s="58">
        <f t="shared" ref="I9:I45" si="0">(F9/H9-1)*100</f>
        <v>4.2274492444515976</v>
      </c>
    </row>
    <row r="10" spans="1:9" ht="18" customHeight="1">
      <c r="A10" s="135"/>
      <c r="B10" s="135"/>
      <c r="C10" s="66"/>
      <c r="D10" s="64" t="s">
        <v>22</v>
      </c>
      <c r="E10" s="56"/>
      <c r="F10" s="57">
        <v>57183</v>
      </c>
      <c r="G10" s="58">
        <f t="shared" ref="G10:G27" si="1">F10/$F$27*100</f>
        <v>9.1942952696401576</v>
      </c>
      <c r="H10" s="91">
        <v>57212</v>
      </c>
      <c r="I10" s="58">
        <f t="shared" si="0"/>
        <v>-5.0688666713272212E-2</v>
      </c>
    </row>
    <row r="11" spans="1:9" ht="18" customHeight="1">
      <c r="A11" s="135"/>
      <c r="B11" s="135"/>
      <c r="C11" s="66"/>
      <c r="D11" s="66"/>
      <c r="E11" s="50" t="s">
        <v>23</v>
      </c>
      <c r="F11" s="57">
        <v>47239</v>
      </c>
      <c r="G11" s="58">
        <f t="shared" si="1"/>
        <v>7.5954272116281309</v>
      </c>
      <c r="H11" s="97">
        <v>47380</v>
      </c>
      <c r="I11" s="58">
        <f t="shared" si="0"/>
        <v>-0.29759392148586139</v>
      </c>
    </row>
    <row r="12" spans="1:9" ht="18" customHeight="1">
      <c r="A12" s="135"/>
      <c r="B12" s="135"/>
      <c r="C12" s="66"/>
      <c r="D12" s="66"/>
      <c r="E12" s="50" t="s">
        <v>24</v>
      </c>
      <c r="F12" s="57">
        <v>1544</v>
      </c>
      <c r="G12" s="58">
        <f t="shared" si="1"/>
        <v>0.24825545872592208</v>
      </c>
      <c r="H12" s="91">
        <v>2430</v>
      </c>
      <c r="I12" s="58">
        <f t="shared" si="0"/>
        <v>-36.460905349794238</v>
      </c>
    </row>
    <row r="13" spans="1:9" ht="18" customHeight="1">
      <c r="A13" s="135"/>
      <c r="B13" s="135"/>
      <c r="C13" s="66"/>
      <c r="D13" s="65"/>
      <c r="E13" s="50" t="s">
        <v>25</v>
      </c>
      <c r="F13" s="57">
        <v>505</v>
      </c>
      <c r="G13" s="58">
        <f t="shared" si="1"/>
        <v>8.1197543171367015E-2</v>
      </c>
      <c r="H13" s="97">
        <v>424</v>
      </c>
      <c r="I13" s="58">
        <f t="shared" si="0"/>
        <v>19.103773584905671</v>
      </c>
    </row>
    <row r="14" spans="1:9" ht="18" customHeight="1">
      <c r="A14" s="135"/>
      <c r="B14" s="135"/>
      <c r="C14" s="66"/>
      <c r="D14" s="64" t="s">
        <v>26</v>
      </c>
      <c r="E14" s="56"/>
      <c r="F14" s="57">
        <v>19888</v>
      </c>
      <c r="G14" s="58">
        <f t="shared" si="1"/>
        <v>3.1977361160240538</v>
      </c>
      <c r="H14" s="91">
        <v>21052</v>
      </c>
      <c r="I14" s="58">
        <f t="shared" si="0"/>
        <v>-5.5291658749762496</v>
      </c>
    </row>
    <row r="15" spans="1:9" ht="18" customHeight="1">
      <c r="A15" s="135"/>
      <c r="B15" s="135"/>
      <c r="C15" s="66"/>
      <c r="D15" s="66"/>
      <c r="E15" s="50" t="s">
        <v>27</v>
      </c>
      <c r="F15" s="57">
        <v>1418</v>
      </c>
      <c r="G15" s="58">
        <f t="shared" si="1"/>
        <v>0.22799626973663054</v>
      </c>
      <c r="H15" s="97">
        <v>1359</v>
      </c>
      <c r="I15" s="58">
        <f t="shared" si="0"/>
        <v>4.3414275202354746</v>
      </c>
    </row>
    <row r="16" spans="1:9" ht="18" customHeight="1">
      <c r="A16" s="135"/>
      <c r="B16" s="135"/>
      <c r="C16" s="66"/>
      <c r="D16" s="65"/>
      <c r="E16" s="50" t="s">
        <v>28</v>
      </c>
      <c r="F16" s="57">
        <v>18470</v>
      </c>
      <c r="G16" s="58">
        <f t="shared" si="1"/>
        <v>2.9697398462874234</v>
      </c>
      <c r="H16" s="91">
        <v>19694</v>
      </c>
      <c r="I16" s="58">
        <f t="shared" si="0"/>
        <v>-6.215090890626584</v>
      </c>
    </row>
    <row r="17" spans="1:9" ht="18" customHeight="1">
      <c r="A17" s="135"/>
      <c r="B17" s="135"/>
      <c r="C17" s="66"/>
      <c r="D17" s="136" t="s">
        <v>29</v>
      </c>
      <c r="E17" s="137"/>
      <c r="F17" s="57">
        <v>17578</v>
      </c>
      <c r="G17" s="58">
        <f t="shared" si="1"/>
        <v>2.8263176512203749</v>
      </c>
      <c r="H17" s="97">
        <v>14839</v>
      </c>
      <c r="I17" s="58">
        <f t="shared" si="0"/>
        <v>18.458117123795414</v>
      </c>
    </row>
    <row r="18" spans="1:9" ht="18" customHeight="1">
      <c r="A18" s="135"/>
      <c r="B18" s="135"/>
      <c r="C18" s="66"/>
      <c r="D18" s="136" t="s">
        <v>93</v>
      </c>
      <c r="E18" s="138"/>
      <c r="F18" s="57">
        <v>2114</v>
      </c>
      <c r="G18" s="58">
        <f t="shared" si="1"/>
        <v>0.33990417082033636</v>
      </c>
      <c r="H18" s="91">
        <v>2155</v>
      </c>
      <c r="I18" s="58">
        <f t="shared" si="0"/>
        <v>-1.9025522041763332</v>
      </c>
    </row>
    <row r="19" spans="1:9" ht="18" customHeight="1">
      <c r="A19" s="135"/>
      <c r="B19" s="135"/>
      <c r="C19" s="65"/>
      <c r="D19" s="136" t="s">
        <v>94</v>
      </c>
      <c r="E19" s="138"/>
      <c r="F19" s="57">
        <v>0</v>
      </c>
      <c r="G19" s="58">
        <f t="shared" si="1"/>
        <v>0</v>
      </c>
      <c r="H19" s="91">
        <v>0</v>
      </c>
      <c r="I19" s="58">
        <v>0</v>
      </c>
    </row>
    <row r="20" spans="1:9" ht="18" customHeight="1">
      <c r="A20" s="135"/>
      <c r="B20" s="135"/>
      <c r="C20" s="56" t="s">
        <v>4</v>
      </c>
      <c r="D20" s="56"/>
      <c r="E20" s="56"/>
      <c r="F20" s="57">
        <v>21108</v>
      </c>
      <c r="G20" s="58">
        <f t="shared" si="1"/>
        <v>3.3938965173489404</v>
      </c>
      <c r="H20" s="110">
        <v>20677</v>
      </c>
      <c r="I20" s="58">
        <f t="shared" si="0"/>
        <v>2.0844416501426766</v>
      </c>
    </row>
    <row r="21" spans="1:9" ht="18" customHeight="1">
      <c r="A21" s="135"/>
      <c r="B21" s="135"/>
      <c r="C21" s="56" t="s">
        <v>5</v>
      </c>
      <c r="D21" s="56"/>
      <c r="E21" s="56"/>
      <c r="F21" s="57">
        <v>159594</v>
      </c>
      <c r="G21" s="58">
        <f t="shared" si="1"/>
        <v>25.660674663150786</v>
      </c>
      <c r="H21" s="97">
        <v>156833</v>
      </c>
      <c r="I21" s="58">
        <f t="shared" si="0"/>
        <v>1.7604713293758234</v>
      </c>
    </row>
    <row r="22" spans="1:9" ht="18" customHeight="1">
      <c r="A22" s="135"/>
      <c r="B22" s="135"/>
      <c r="C22" s="56" t="s">
        <v>30</v>
      </c>
      <c r="D22" s="56"/>
      <c r="E22" s="56"/>
      <c r="F22" s="57">
        <v>7141</v>
      </c>
      <c r="G22" s="58">
        <f t="shared" si="1"/>
        <v>1.1481814966073898</v>
      </c>
      <c r="H22" s="91">
        <v>7733</v>
      </c>
      <c r="I22" s="58">
        <f t="shared" si="0"/>
        <v>-7.6555023923444931</v>
      </c>
    </row>
    <row r="23" spans="1:9" ht="18" customHeight="1">
      <c r="A23" s="135"/>
      <c r="B23" s="135"/>
      <c r="C23" s="56" t="s">
        <v>6</v>
      </c>
      <c r="D23" s="56"/>
      <c r="E23" s="56"/>
      <c r="F23" s="57">
        <v>131530</v>
      </c>
      <c r="G23" s="58">
        <f t="shared" si="1"/>
        <v>21.148342283821592</v>
      </c>
      <c r="H23" s="97">
        <v>62308</v>
      </c>
      <c r="I23" s="58">
        <f t="shared" si="0"/>
        <v>111.09648841240292</v>
      </c>
    </row>
    <row r="24" spans="1:9" ht="18" customHeight="1">
      <c r="A24" s="135"/>
      <c r="B24" s="135"/>
      <c r="C24" s="56" t="s">
        <v>31</v>
      </c>
      <c r="D24" s="56"/>
      <c r="E24" s="56"/>
      <c r="F24" s="57">
        <v>828</v>
      </c>
      <c r="G24" s="58">
        <f t="shared" si="1"/>
        <v>0.13313181335820176</v>
      </c>
      <c r="H24" s="91">
        <v>787</v>
      </c>
      <c r="I24" s="58">
        <f t="shared" si="0"/>
        <v>5.2096569250317692</v>
      </c>
    </row>
    <row r="25" spans="1:9" ht="18" customHeight="1">
      <c r="A25" s="135"/>
      <c r="B25" s="135"/>
      <c r="C25" s="56" t="s">
        <v>7</v>
      </c>
      <c r="D25" s="56"/>
      <c r="E25" s="56"/>
      <c r="F25" s="57">
        <v>68516</v>
      </c>
      <c r="G25" s="58">
        <f t="shared" si="1"/>
        <v>11.016496768176994</v>
      </c>
      <c r="H25" s="97">
        <v>59479</v>
      </c>
      <c r="I25" s="58">
        <f t="shared" si="0"/>
        <v>15.193597740378962</v>
      </c>
    </row>
    <row r="26" spans="1:9" ht="18" customHeight="1">
      <c r="A26" s="135"/>
      <c r="B26" s="135"/>
      <c r="C26" s="56" t="s">
        <v>8</v>
      </c>
      <c r="D26" s="56"/>
      <c r="E26" s="56"/>
      <c r="F26" s="57">
        <v>77822</v>
      </c>
      <c r="G26" s="58">
        <f t="shared" si="1"/>
        <v>12.512782583528958</v>
      </c>
      <c r="H26" s="91">
        <v>57372</v>
      </c>
      <c r="I26" s="58">
        <f t="shared" si="0"/>
        <v>35.644565293174367</v>
      </c>
    </row>
    <row r="27" spans="1:9" ht="18" customHeight="1">
      <c r="A27" s="135"/>
      <c r="B27" s="135"/>
      <c r="C27" s="56" t="s">
        <v>9</v>
      </c>
      <c r="D27" s="56"/>
      <c r="E27" s="56"/>
      <c r="F27" s="57">
        <f>SUM(F9,F20:F26)+1</f>
        <v>621940</v>
      </c>
      <c r="G27" s="58">
        <f t="shared" si="1"/>
        <v>100</v>
      </c>
      <c r="H27" s="108">
        <f>SUM(H9,H20:H26)-2</f>
        <v>514284</v>
      </c>
      <c r="I27" s="58">
        <f t="shared" si="0"/>
        <v>20.933180888380743</v>
      </c>
    </row>
    <row r="28" spans="1:9" ht="18" customHeight="1">
      <c r="A28" s="135"/>
      <c r="B28" s="135" t="s">
        <v>88</v>
      </c>
      <c r="C28" s="64" t="s">
        <v>10</v>
      </c>
      <c r="D28" s="56"/>
      <c r="E28" s="56"/>
      <c r="F28" s="57">
        <f>SUM(F29:F31)</f>
        <v>262019</v>
      </c>
      <c r="G28" s="58">
        <f t="shared" ref="G28:G45" si="2">F28/$F$45*100</f>
        <v>42.690095638431337</v>
      </c>
      <c r="H28" s="97">
        <f>SUM(H29:H31)</f>
        <v>253213</v>
      </c>
      <c r="I28" s="58">
        <f t="shared" si="0"/>
        <v>3.4777045412360374</v>
      </c>
    </row>
    <row r="29" spans="1:9" ht="18" customHeight="1">
      <c r="A29" s="135"/>
      <c r="B29" s="135"/>
      <c r="C29" s="66"/>
      <c r="D29" s="56" t="s">
        <v>11</v>
      </c>
      <c r="E29" s="56"/>
      <c r="F29" s="57">
        <v>142893</v>
      </c>
      <c r="G29" s="58">
        <f t="shared" si="2"/>
        <v>23.281196539420304</v>
      </c>
      <c r="H29" s="91">
        <v>142259</v>
      </c>
      <c r="I29" s="58">
        <f t="shared" si="0"/>
        <v>0.44566600355688823</v>
      </c>
    </row>
    <row r="30" spans="1:9" ht="18" customHeight="1">
      <c r="A30" s="135"/>
      <c r="B30" s="135"/>
      <c r="C30" s="66"/>
      <c r="D30" s="56" t="s">
        <v>32</v>
      </c>
      <c r="E30" s="56"/>
      <c r="F30" s="57">
        <v>16458</v>
      </c>
      <c r="G30" s="58">
        <f t="shared" si="2"/>
        <v>2.6814604819394887</v>
      </c>
      <c r="H30" s="97">
        <v>16297</v>
      </c>
      <c r="I30" s="58">
        <f t="shared" si="0"/>
        <v>0.98791188562312726</v>
      </c>
    </row>
    <row r="31" spans="1:9" ht="18" customHeight="1">
      <c r="A31" s="135"/>
      <c r="B31" s="135"/>
      <c r="C31" s="65"/>
      <c r="D31" s="56" t="s">
        <v>12</v>
      </c>
      <c r="E31" s="56"/>
      <c r="F31" s="57">
        <v>102668</v>
      </c>
      <c r="G31" s="58">
        <f t="shared" si="2"/>
        <v>16.727438617071542</v>
      </c>
      <c r="H31" s="91">
        <v>94657</v>
      </c>
      <c r="I31" s="58">
        <f t="shared" si="0"/>
        <v>8.4631881424511732</v>
      </c>
    </row>
    <row r="32" spans="1:9" ht="18" customHeight="1">
      <c r="A32" s="135"/>
      <c r="B32" s="135"/>
      <c r="C32" s="64" t="s">
        <v>13</v>
      </c>
      <c r="D32" s="56"/>
      <c r="E32" s="56"/>
      <c r="F32" s="57">
        <f>SUM(F33:F38)</f>
        <v>258654</v>
      </c>
      <c r="G32" s="58">
        <f t="shared" si="2"/>
        <v>42.14184466493964</v>
      </c>
      <c r="H32" s="91">
        <f>SUM(H33:H38)</f>
        <v>165283</v>
      </c>
      <c r="I32" s="58">
        <f t="shared" si="0"/>
        <v>56.491593206802882</v>
      </c>
    </row>
    <row r="33" spans="1:9" ht="18" customHeight="1">
      <c r="A33" s="135"/>
      <c r="B33" s="135"/>
      <c r="C33" s="66"/>
      <c r="D33" s="56" t="s">
        <v>14</v>
      </c>
      <c r="E33" s="56"/>
      <c r="F33" s="57">
        <v>19361</v>
      </c>
      <c r="G33" s="58">
        <f t="shared" si="2"/>
        <v>3.1544389592192514</v>
      </c>
      <c r="H33" s="91">
        <v>17649</v>
      </c>
      <c r="I33" s="58">
        <f t="shared" si="0"/>
        <v>9.700266304039884</v>
      </c>
    </row>
    <row r="34" spans="1:9" ht="18" customHeight="1">
      <c r="A34" s="135"/>
      <c r="B34" s="135"/>
      <c r="C34" s="66"/>
      <c r="D34" s="56" t="s">
        <v>33</v>
      </c>
      <c r="E34" s="56"/>
      <c r="F34" s="57">
        <v>4389</v>
      </c>
      <c r="G34" s="58">
        <f t="shared" si="2"/>
        <v>0.71508871401339258</v>
      </c>
      <c r="H34" s="97">
        <v>4115</v>
      </c>
      <c r="I34" s="58">
        <f t="shared" si="0"/>
        <v>6.6585662211421592</v>
      </c>
    </row>
    <row r="35" spans="1:9" ht="18" customHeight="1">
      <c r="A35" s="135"/>
      <c r="B35" s="135"/>
      <c r="C35" s="66"/>
      <c r="D35" s="56" t="s">
        <v>34</v>
      </c>
      <c r="E35" s="56"/>
      <c r="F35" s="57">
        <v>184247</v>
      </c>
      <c r="G35" s="58">
        <f t="shared" si="2"/>
        <v>30.018899587793474</v>
      </c>
      <c r="H35" s="91">
        <v>123318</v>
      </c>
      <c r="I35" s="58">
        <f t="shared" si="0"/>
        <v>49.408034512398835</v>
      </c>
    </row>
    <row r="36" spans="1:9" ht="18" customHeight="1">
      <c r="A36" s="135"/>
      <c r="B36" s="135"/>
      <c r="C36" s="66"/>
      <c r="D36" s="56" t="s">
        <v>35</v>
      </c>
      <c r="E36" s="56"/>
      <c r="F36" s="57">
        <v>8349</v>
      </c>
      <c r="G36" s="58">
        <f t="shared" si="2"/>
        <v>1.3602815386871303</v>
      </c>
      <c r="H36" s="97">
        <v>8294</v>
      </c>
      <c r="I36" s="58">
        <f t="shared" si="0"/>
        <v>0.66312997347479641</v>
      </c>
    </row>
    <row r="37" spans="1:9" ht="18" customHeight="1">
      <c r="A37" s="135"/>
      <c r="B37" s="135"/>
      <c r="C37" s="66"/>
      <c r="D37" s="56" t="s">
        <v>15</v>
      </c>
      <c r="E37" s="56"/>
      <c r="F37" s="57">
        <v>37286</v>
      </c>
      <c r="G37" s="58">
        <f t="shared" si="2"/>
        <v>6.0749140557537844</v>
      </c>
      <c r="H37" s="91">
        <v>5925</v>
      </c>
      <c r="I37" s="58">
        <f t="shared" si="0"/>
        <v>529.29957805907179</v>
      </c>
    </row>
    <row r="38" spans="1:9" ht="18" customHeight="1">
      <c r="A38" s="135"/>
      <c r="B38" s="135"/>
      <c r="C38" s="65"/>
      <c r="D38" s="56" t="s">
        <v>36</v>
      </c>
      <c r="E38" s="56"/>
      <c r="F38" s="57">
        <v>5022</v>
      </c>
      <c r="G38" s="58">
        <f t="shared" si="2"/>
        <v>0.8182218094726037</v>
      </c>
      <c r="H38" s="97">
        <v>5982</v>
      </c>
      <c r="I38" s="58">
        <f t="shared" si="0"/>
        <v>-16.048144433299903</v>
      </c>
    </row>
    <row r="39" spans="1:9" ht="18" customHeight="1">
      <c r="A39" s="135"/>
      <c r="B39" s="135"/>
      <c r="C39" s="64" t="s">
        <v>16</v>
      </c>
      <c r="D39" s="56"/>
      <c r="E39" s="56"/>
      <c r="F39" s="57">
        <f>F40+F43+F44</f>
        <v>93097</v>
      </c>
      <c r="G39" s="58">
        <f t="shared" si="2"/>
        <v>15.16805969662903</v>
      </c>
      <c r="H39" s="91">
        <f>H40+H43</f>
        <v>88296</v>
      </c>
      <c r="I39" s="58">
        <f t="shared" si="0"/>
        <v>5.4373924073570779</v>
      </c>
    </row>
    <row r="40" spans="1:9" ht="18" customHeight="1">
      <c r="A40" s="135"/>
      <c r="B40" s="135"/>
      <c r="C40" s="66"/>
      <c r="D40" s="64" t="s">
        <v>17</v>
      </c>
      <c r="E40" s="56"/>
      <c r="F40" s="57">
        <f>SUM(F41:F42)</f>
        <v>90753</v>
      </c>
      <c r="G40" s="58">
        <f t="shared" si="2"/>
        <v>14.786157681216091</v>
      </c>
      <c r="H40" s="97">
        <v>84796</v>
      </c>
      <c r="I40" s="58">
        <f t="shared" si="0"/>
        <v>7.0250955233737367</v>
      </c>
    </row>
    <row r="41" spans="1:9" ht="18" customHeight="1">
      <c r="A41" s="135"/>
      <c r="B41" s="135"/>
      <c r="C41" s="66"/>
      <c r="D41" s="66"/>
      <c r="E41" s="60" t="s">
        <v>91</v>
      </c>
      <c r="F41" s="57">
        <v>67079</v>
      </c>
      <c r="G41" s="58">
        <f t="shared" si="2"/>
        <v>10.929012496537791</v>
      </c>
      <c r="H41" s="91">
        <v>55053</v>
      </c>
      <c r="I41" s="61">
        <f t="shared" si="0"/>
        <v>21.844404482952797</v>
      </c>
    </row>
    <row r="42" spans="1:9" ht="18" customHeight="1">
      <c r="A42" s="135"/>
      <c r="B42" s="135"/>
      <c r="C42" s="66"/>
      <c r="D42" s="65"/>
      <c r="E42" s="50" t="s">
        <v>37</v>
      </c>
      <c r="F42" s="57">
        <v>23674</v>
      </c>
      <c r="G42" s="58">
        <f t="shared" si="2"/>
        <v>3.8571451846782998</v>
      </c>
      <c r="H42" s="91">
        <v>29743</v>
      </c>
      <c r="I42" s="61">
        <f t="shared" si="0"/>
        <v>-20.404801129677573</v>
      </c>
    </row>
    <row r="43" spans="1:9" ht="18" customHeight="1">
      <c r="A43" s="135"/>
      <c r="B43" s="135"/>
      <c r="C43" s="66"/>
      <c r="D43" s="56" t="s">
        <v>38</v>
      </c>
      <c r="E43" s="56"/>
      <c r="F43" s="57">
        <v>2344</v>
      </c>
      <c r="G43" s="58">
        <f t="shared" si="2"/>
        <v>0.38190201541293972</v>
      </c>
      <c r="H43" s="110">
        <v>3500</v>
      </c>
      <c r="I43" s="61">
        <f t="shared" si="0"/>
        <v>-33.028571428571432</v>
      </c>
    </row>
    <row r="44" spans="1:9" ht="18" customHeight="1">
      <c r="A44" s="135"/>
      <c r="B44" s="135"/>
      <c r="C44" s="65"/>
      <c r="D44" s="56" t="s">
        <v>39</v>
      </c>
      <c r="E44" s="56"/>
      <c r="F44" s="57">
        <v>0</v>
      </c>
      <c r="G44" s="58">
        <f t="shared" si="2"/>
        <v>0</v>
      </c>
      <c r="H44" s="108">
        <v>0</v>
      </c>
      <c r="I44" s="58">
        <v>0</v>
      </c>
    </row>
    <row r="45" spans="1:9" ht="18" customHeight="1">
      <c r="A45" s="135"/>
      <c r="B45" s="135"/>
      <c r="C45" s="50" t="s">
        <v>18</v>
      </c>
      <c r="D45" s="50"/>
      <c r="E45" s="50"/>
      <c r="F45" s="57">
        <f>SUM(F28,F32,F39)</f>
        <v>613770</v>
      </c>
      <c r="G45" s="58">
        <f t="shared" si="2"/>
        <v>100</v>
      </c>
      <c r="H45" s="109">
        <f>SUM(H28,H32,H39)+1</f>
        <v>506793</v>
      </c>
      <c r="I45" s="58">
        <f t="shared" si="0"/>
        <v>21.108618311618343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16" activePane="bottomRight" state="frozen"/>
      <selection activeCell="L8" sqref="L8"/>
      <selection pane="topRight" activeCell="L8" sqref="L8"/>
      <selection pane="bottomLeft" activeCell="L8" sqref="L8"/>
      <selection pane="bottomRight" activeCell="I34" sqref="I34"/>
    </sheetView>
  </sheetViews>
  <sheetFormatPr defaultColWidth="9"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111" t="s">
        <v>258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3" t="s">
        <v>114</v>
      </c>
      <c r="B6" s="74"/>
      <c r="C6" s="74"/>
      <c r="D6" s="74"/>
      <c r="E6" s="38" t="s">
        <v>240</v>
      </c>
      <c r="F6" s="38" t="s">
        <v>241</v>
      </c>
      <c r="G6" s="38" t="s">
        <v>242</v>
      </c>
      <c r="H6" s="38" t="s">
        <v>243</v>
      </c>
      <c r="I6" s="38" t="s">
        <v>244</v>
      </c>
    </row>
    <row r="7" spans="1:9" ht="27" customHeight="1">
      <c r="A7" s="157" t="s">
        <v>115</v>
      </c>
      <c r="B7" s="64" t="s">
        <v>116</v>
      </c>
      <c r="C7" s="56"/>
      <c r="D7" s="70" t="s">
        <v>117</v>
      </c>
      <c r="E7" s="112">
        <v>493579</v>
      </c>
      <c r="F7" s="112">
        <v>498847</v>
      </c>
      <c r="G7" s="112">
        <v>499122</v>
      </c>
      <c r="H7" s="112">
        <v>514284</v>
      </c>
      <c r="I7" s="38">
        <v>621940</v>
      </c>
    </row>
    <row r="8" spans="1:9" ht="27" customHeight="1">
      <c r="A8" s="135"/>
      <c r="B8" s="84"/>
      <c r="C8" s="56" t="s">
        <v>118</v>
      </c>
      <c r="D8" s="70" t="s">
        <v>41</v>
      </c>
      <c r="E8" s="96">
        <v>315891</v>
      </c>
      <c r="F8" s="96">
        <v>322912</v>
      </c>
      <c r="G8" s="96">
        <v>326565</v>
      </c>
      <c r="H8" s="76">
        <v>328019</v>
      </c>
      <c r="I8" s="76">
        <v>337032</v>
      </c>
    </row>
    <row r="9" spans="1:9" ht="27" customHeight="1">
      <c r="A9" s="135"/>
      <c r="B9" s="56" t="s">
        <v>119</v>
      </c>
      <c r="C9" s="56"/>
      <c r="D9" s="70"/>
      <c r="E9" s="96">
        <v>486336</v>
      </c>
      <c r="F9" s="96">
        <v>492305</v>
      </c>
      <c r="G9" s="96">
        <v>493624</v>
      </c>
      <c r="H9" s="77">
        <v>506793</v>
      </c>
      <c r="I9" s="77">
        <v>613770</v>
      </c>
    </row>
    <row r="10" spans="1:9" ht="27" customHeight="1">
      <c r="A10" s="135"/>
      <c r="B10" s="56" t="s">
        <v>120</v>
      </c>
      <c r="C10" s="56"/>
      <c r="D10" s="70"/>
      <c r="E10" s="113">
        <v>7243</v>
      </c>
      <c r="F10" s="113">
        <v>6542</v>
      </c>
      <c r="G10" s="113">
        <v>5498</v>
      </c>
      <c r="H10" s="126">
        <v>7492</v>
      </c>
      <c r="I10" s="77">
        <v>8170</v>
      </c>
    </row>
    <row r="11" spans="1:9" ht="27" customHeight="1">
      <c r="A11" s="135"/>
      <c r="B11" s="56" t="s">
        <v>121</v>
      </c>
      <c r="C11" s="56"/>
      <c r="D11" s="70"/>
      <c r="E11" s="114">
        <v>5438</v>
      </c>
      <c r="F11" s="114">
        <v>4726</v>
      </c>
      <c r="G11" s="114">
        <v>4230</v>
      </c>
      <c r="H11" s="115">
        <v>6028</v>
      </c>
      <c r="I11" s="77">
        <v>6864</v>
      </c>
    </row>
    <row r="12" spans="1:9" ht="27" customHeight="1">
      <c r="A12" s="135"/>
      <c r="B12" s="56" t="s">
        <v>122</v>
      </c>
      <c r="C12" s="56"/>
      <c r="D12" s="70"/>
      <c r="E12" s="96">
        <v>1804</v>
      </c>
      <c r="F12" s="96">
        <v>1817</v>
      </c>
      <c r="G12" s="96">
        <v>1268</v>
      </c>
      <c r="H12" s="77">
        <v>1464</v>
      </c>
      <c r="I12" s="77">
        <v>1306</v>
      </c>
    </row>
    <row r="13" spans="1:9" ht="27" customHeight="1">
      <c r="A13" s="135"/>
      <c r="B13" s="56" t="s">
        <v>123</v>
      </c>
      <c r="C13" s="56"/>
      <c r="D13" s="70"/>
      <c r="E13" s="114">
        <v>-1168</v>
      </c>
      <c r="F13" s="114">
        <v>13</v>
      </c>
      <c r="G13" s="114">
        <v>-549</v>
      </c>
      <c r="H13" s="115">
        <v>196</v>
      </c>
      <c r="I13" s="77">
        <v>-158</v>
      </c>
    </row>
    <row r="14" spans="1:9" ht="27" customHeight="1">
      <c r="A14" s="135"/>
      <c r="B14" s="56" t="s">
        <v>124</v>
      </c>
      <c r="C14" s="56"/>
      <c r="D14" s="70"/>
      <c r="E14" s="96">
        <v>2500</v>
      </c>
      <c r="F14" s="96">
        <v>6050</v>
      </c>
      <c r="G14" s="96">
        <v>15799</v>
      </c>
      <c r="H14" s="77">
        <v>16286</v>
      </c>
      <c r="I14" s="77">
        <v>23812</v>
      </c>
    </row>
    <row r="15" spans="1:9" ht="27" customHeight="1">
      <c r="A15" s="135"/>
      <c r="B15" s="56" t="s">
        <v>125</v>
      </c>
      <c r="C15" s="56"/>
      <c r="D15" s="70"/>
      <c r="E15" s="113">
        <v>2900</v>
      </c>
      <c r="F15" s="113">
        <v>7033</v>
      </c>
      <c r="G15" s="113">
        <v>14198</v>
      </c>
      <c r="H15" s="116">
        <v>15153</v>
      </c>
      <c r="I15" s="77">
        <v>23412</v>
      </c>
    </row>
    <row r="16" spans="1:9" ht="27" customHeight="1">
      <c r="A16" s="135"/>
      <c r="B16" s="56" t="s">
        <v>126</v>
      </c>
      <c r="C16" s="56"/>
      <c r="D16" s="70" t="s">
        <v>42</v>
      </c>
      <c r="E16" s="117">
        <v>165074</v>
      </c>
      <c r="F16" s="117">
        <v>173273</v>
      </c>
      <c r="G16" s="117">
        <v>162449</v>
      </c>
      <c r="H16" s="118">
        <v>136654</v>
      </c>
      <c r="I16" s="77">
        <v>151555</v>
      </c>
    </row>
    <row r="17" spans="1:9" ht="27" customHeight="1">
      <c r="A17" s="135"/>
      <c r="B17" s="56" t="s">
        <v>127</v>
      </c>
      <c r="C17" s="56"/>
      <c r="D17" s="70" t="s">
        <v>43</v>
      </c>
      <c r="E17" s="96">
        <v>92917</v>
      </c>
      <c r="F17" s="96">
        <v>82051</v>
      </c>
      <c r="G17" s="96">
        <v>91823</v>
      </c>
      <c r="H17" s="77">
        <v>86228</v>
      </c>
      <c r="I17" s="77">
        <v>138365</v>
      </c>
    </row>
    <row r="18" spans="1:9" ht="27" customHeight="1">
      <c r="A18" s="135"/>
      <c r="B18" s="56" t="s">
        <v>128</v>
      </c>
      <c r="C18" s="56"/>
      <c r="D18" s="70" t="s">
        <v>44</v>
      </c>
      <c r="E18" s="114">
        <v>1111794</v>
      </c>
      <c r="F18" s="114">
        <v>1113856</v>
      </c>
      <c r="G18" s="114">
        <v>1088719</v>
      </c>
      <c r="H18" s="115">
        <v>1060403</v>
      </c>
      <c r="I18" s="77">
        <v>1031883</v>
      </c>
    </row>
    <row r="19" spans="1:9" ht="27" customHeight="1">
      <c r="A19" s="135"/>
      <c r="B19" s="56" t="s">
        <v>129</v>
      </c>
      <c r="C19" s="56"/>
      <c r="D19" s="70" t="s">
        <v>130</v>
      </c>
      <c r="E19" s="96">
        <f>E17+E18-E16</f>
        <v>1039637</v>
      </c>
      <c r="F19" s="96">
        <f>F17+F18-F16</f>
        <v>1022634</v>
      </c>
      <c r="G19" s="96">
        <f>G17+G18-G16</f>
        <v>1018093</v>
      </c>
      <c r="H19" s="96">
        <f>H17+H18-H16</f>
        <v>1009977</v>
      </c>
      <c r="I19" s="75">
        <f>I17+I18-I16</f>
        <v>1018693</v>
      </c>
    </row>
    <row r="20" spans="1:9" ht="27" customHeight="1">
      <c r="A20" s="135"/>
      <c r="B20" s="56" t="s">
        <v>131</v>
      </c>
      <c r="C20" s="56"/>
      <c r="D20" s="70" t="s">
        <v>132</v>
      </c>
      <c r="E20" s="78">
        <f>E18/E8</f>
        <v>3.5195494648470516</v>
      </c>
      <c r="F20" s="78">
        <f>F18/F8</f>
        <v>3.4494103656723811</v>
      </c>
      <c r="G20" s="78">
        <f>G18/G8</f>
        <v>3.3338508413332719</v>
      </c>
      <c r="H20" s="78">
        <f>H18/H8</f>
        <v>3.2327487127270067</v>
      </c>
      <c r="I20" s="78">
        <f>I18/I8</f>
        <v>3.0616766360464287</v>
      </c>
    </row>
    <row r="21" spans="1:9" ht="27" customHeight="1">
      <c r="A21" s="135"/>
      <c r="B21" s="56" t="s">
        <v>133</v>
      </c>
      <c r="C21" s="56"/>
      <c r="D21" s="70" t="s">
        <v>134</v>
      </c>
      <c r="E21" s="119">
        <f>E19/E8</f>
        <v>3.2911257364090778</v>
      </c>
      <c r="F21" s="119">
        <f>F19/F8</f>
        <v>3.166912347636508</v>
      </c>
      <c r="G21" s="119">
        <f>G19/G8</f>
        <v>3.1175814921991027</v>
      </c>
      <c r="H21" s="119">
        <f>H19/H8</f>
        <v>3.0790198128766932</v>
      </c>
      <c r="I21" s="78">
        <f>I19/I8</f>
        <v>3.0225408863253342</v>
      </c>
    </row>
    <row r="22" spans="1:9" ht="27" customHeight="1">
      <c r="A22" s="135"/>
      <c r="B22" s="56" t="s">
        <v>135</v>
      </c>
      <c r="C22" s="56"/>
      <c r="D22" s="70" t="s">
        <v>136</v>
      </c>
      <c r="E22" s="114">
        <f>E18/E24*1000000</f>
        <v>814909.44913055329</v>
      </c>
      <c r="F22" s="114">
        <f>F18/F24*1000000</f>
        <v>816420.829192064</v>
      </c>
      <c r="G22" s="114">
        <f>G18/G24*1000000</f>
        <v>797996.21202126192</v>
      </c>
      <c r="H22" s="114">
        <f>H18/H24*1000000</f>
        <v>777241.48950829578</v>
      </c>
      <c r="I22" s="75">
        <f>I18/I24*1000000</f>
        <v>779089.49446308077</v>
      </c>
    </row>
    <row r="23" spans="1:9" ht="27" customHeight="1">
      <c r="A23" s="135"/>
      <c r="B23" s="56" t="s">
        <v>137</v>
      </c>
      <c r="C23" s="56"/>
      <c r="D23" s="70" t="s">
        <v>138</v>
      </c>
      <c r="E23" s="96">
        <f>E19/E24*1000000</f>
        <v>762020.67556196661</v>
      </c>
      <c r="F23" s="96">
        <f>F19/F24*1000000</f>
        <v>749558.02028269111</v>
      </c>
      <c r="G23" s="96">
        <f>G19/G24*1000000</f>
        <v>746229.61249446601</v>
      </c>
      <c r="H23" s="96">
        <f>H19/H24*1000000</f>
        <v>740280.84402733669</v>
      </c>
      <c r="I23" s="75">
        <f>I19/I24*1000000</f>
        <v>769130.81655873696</v>
      </c>
    </row>
    <row r="24" spans="1:9" ht="27" customHeight="1">
      <c r="A24" s="135"/>
      <c r="B24" s="79" t="s">
        <v>139</v>
      </c>
      <c r="C24" s="80"/>
      <c r="D24" s="70" t="s">
        <v>140</v>
      </c>
      <c r="E24" s="113">
        <v>1364316</v>
      </c>
      <c r="F24" s="113">
        <v>1364316</v>
      </c>
      <c r="G24" s="116">
        <v>1364316</v>
      </c>
      <c r="H24" s="116">
        <f>G24</f>
        <v>1364316</v>
      </c>
      <c r="I24" s="77">
        <v>1324473</v>
      </c>
    </row>
    <row r="25" spans="1:9" ht="27" customHeight="1">
      <c r="A25" s="135"/>
      <c r="B25" s="50" t="s">
        <v>141</v>
      </c>
      <c r="C25" s="50"/>
      <c r="D25" s="50"/>
      <c r="E25" s="114">
        <v>321627</v>
      </c>
      <c r="F25" s="114">
        <v>320981</v>
      </c>
      <c r="G25" s="114">
        <v>322166</v>
      </c>
      <c r="H25" s="120">
        <v>322377</v>
      </c>
      <c r="I25" s="57">
        <v>327775</v>
      </c>
    </row>
    <row r="26" spans="1:9" ht="27" customHeight="1">
      <c r="A26" s="135"/>
      <c r="B26" s="50" t="s">
        <v>142</v>
      </c>
      <c r="C26" s="50"/>
      <c r="D26" s="50"/>
      <c r="E26" s="81">
        <v>0.42099999999999999</v>
      </c>
      <c r="F26" s="81">
        <v>0.42599999999999999</v>
      </c>
      <c r="G26" s="81">
        <v>0.42799999999999999</v>
      </c>
      <c r="H26" s="82">
        <v>0.43048999999999998</v>
      </c>
      <c r="I26" s="82">
        <v>0.437</v>
      </c>
    </row>
    <row r="27" spans="1:9" ht="27" customHeight="1">
      <c r="A27" s="135"/>
      <c r="B27" s="50" t="s">
        <v>143</v>
      </c>
      <c r="C27" s="50"/>
      <c r="D27" s="50"/>
      <c r="E27" s="121">
        <v>0.6</v>
      </c>
      <c r="F27" s="121">
        <v>0.6</v>
      </c>
      <c r="G27" s="121">
        <v>0.4</v>
      </c>
      <c r="H27" s="122">
        <v>0.5</v>
      </c>
      <c r="I27" s="58">
        <v>0.4</v>
      </c>
    </row>
    <row r="28" spans="1:9" ht="27" customHeight="1">
      <c r="A28" s="135"/>
      <c r="B28" s="50" t="s">
        <v>144</v>
      </c>
      <c r="C28" s="50"/>
      <c r="D28" s="50"/>
      <c r="E28" s="61">
        <v>95.4</v>
      </c>
      <c r="F28" s="61">
        <v>94.6</v>
      </c>
      <c r="G28" s="61">
        <v>92.8</v>
      </c>
      <c r="H28" s="58">
        <v>93.7</v>
      </c>
      <c r="I28" s="58">
        <v>92.6</v>
      </c>
    </row>
    <row r="29" spans="1:9" ht="27" customHeight="1">
      <c r="A29" s="135"/>
      <c r="B29" s="50" t="s">
        <v>145</v>
      </c>
      <c r="C29" s="50"/>
      <c r="D29" s="50"/>
      <c r="E29" s="123">
        <v>37.4</v>
      </c>
      <c r="F29" s="123">
        <v>37.4</v>
      </c>
      <c r="G29" s="123">
        <v>40.9</v>
      </c>
      <c r="H29" s="124">
        <v>41.5</v>
      </c>
      <c r="I29" s="58">
        <v>38.6</v>
      </c>
    </row>
    <row r="30" spans="1:9" ht="27" customHeight="1">
      <c r="A30" s="135"/>
      <c r="B30" s="157" t="s">
        <v>146</v>
      </c>
      <c r="C30" s="50" t="s">
        <v>147</v>
      </c>
      <c r="D30" s="50"/>
      <c r="E30" s="61">
        <v>0</v>
      </c>
      <c r="F30" s="61">
        <v>0</v>
      </c>
      <c r="G30" s="61">
        <v>0</v>
      </c>
      <c r="H30" s="58">
        <v>0</v>
      </c>
      <c r="I30" s="58">
        <v>0</v>
      </c>
    </row>
    <row r="31" spans="1:9" ht="27" customHeight="1">
      <c r="A31" s="135"/>
      <c r="B31" s="135"/>
      <c r="C31" s="50" t="s">
        <v>148</v>
      </c>
      <c r="D31" s="50"/>
      <c r="E31" s="61">
        <v>0</v>
      </c>
      <c r="F31" s="61">
        <v>0</v>
      </c>
      <c r="G31" s="61">
        <v>0</v>
      </c>
      <c r="H31" s="58">
        <v>0</v>
      </c>
      <c r="I31" s="58">
        <v>0</v>
      </c>
    </row>
    <row r="32" spans="1:9" ht="27" customHeight="1">
      <c r="A32" s="135"/>
      <c r="B32" s="135"/>
      <c r="C32" s="50" t="s">
        <v>149</v>
      </c>
      <c r="D32" s="50"/>
      <c r="E32" s="61">
        <v>11.3</v>
      </c>
      <c r="F32" s="61">
        <v>10.5</v>
      </c>
      <c r="G32" s="61">
        <v>9.6999999999999993</v>
      </c>
      <c r="H32" s="58">
        <v>8.6999999999999993</v>
      </c>
      <c r="I32" s="58">
        <v>8.5</v>
      </c>
    </row>
    <row r="33" spans="1:9" ht="27" customHeight="1">
      <c r="A33" s="135"/>
      <c r="B33" s="135"/>
      <c r="C33" s="50" t="s">
        <v>150</v>
      </c>
      <c r="D33" s="50"/>
      <c r="E33" s="123">
        <v>160.6</v>
      </c>
      <c r="F33" s="123">
        <v>157.6</v>
      </c>
      <c r="G33" s="123">
        <v>152.69999999999999</v>
      </c>
      <c r="H33" s="125">
        <v>156</v>
      </c>
      <c r="I33" s="83">
        <v>137.4</v>
      </c>
    </row>
    <row r="34" spans="1:9" ht="27" customHeight="1">
      <c r="A34" s="2" t="s">
        <v>239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3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J16" sqref="J16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127" t="s">
        <v>258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245</v>
      </c>
      <c r="B5" s="13"/>
      <c r="C5" s="13"/>
      <c r="D5" s="13"/>
      <c r="K5" s="16"/>
      <c r="O5" s="16" t="s">
        <v>47</v>
      </c>
    </row>
    <row r="6" spans="1:25" ht="15.95" customHeight="1">
      <c r="A6" s="151" t="s">
        <v>48</v>
      </c>
      <c r="B6" s="152"/>
      <c r="C6" s="152"/>
      <c r="D6" s="152"/>
      <c r="E6" s="152"/>
      <c r="F6" s="142" t="s">
        <v>251</v>
      </c>
      <c r="G6" s="143"/>
      <c r="H6" s="142" t="s">
        <v>252</v>
      </c>
      <c r="I6" s="143"/>
      <c r="J6" s="142" t="s">
        <v>253</v>
      </c>
      <c r="K6" s="143"/>
      <c r="L6" s="141"/>
      <c r="M6" s="141"/>
      <c r="N6" s="141"/>
      <c r="O6" s="141"/>
    </row>
    <row r="7" spans="1:25" ht="15.95" customHeight="1">
      <c r="A7" s="152"/>
      <c r="B7" s="152"/>
      <c r="C7" s="152"/>
      <c r="D7" s="152"/>
      <c r="E7" s="152"/>
      <c r="F7" s="85" t="s">
        <v>237</v>
      </c>
      <c r="G7" s="85" t="s">
        <v>248</v>
      </c>
      <c r="H7" s="85" t="s">
        <v>237</v>
      </c>
      <c r="I7" s="86" t="s">
        <v>246</v>
      </c>
      <c r="J7" s="85" t="s">
        <v>237</v>
      </c>
      <c r="K7" s="86" t="s">
        <v>246</v>
      </c>
      <c r="L7" s="85" t="s">
        <v>237</v>
      </c>
      <c r="M7" s="86" t="s">
        <v>246</v>
      </c>
      <c r="N7" s="85" t="s">
        <v>237</v>
      </c>
      <c r="O7" s="86" t="s">
        <v>246</v>
      </c>
    </row>
    <row r="8" spans="1:25" ht="15.95" customHeight="1">
      <c r="A8" s="149" t="s">
        <v>82</v>
      </c>
      <c r="B8" s="64" t="s">
        <v>49</v>
      </c>
      <c r="C8" s="56"/>
      <c r="D8" s="56"/>
      <c r="E8" s="70" t="s">
        <v>40</v>
      </c>
      <c r="F8" s="57">
        <v>11380</v>
      </c>
      <c r="G8" s="57">
        <v>11321</v>
      </c>
      <c r="H8" s="57"/>
      <c r="I8" s="57"/>
      <c r="J8" s="57">
        <v>12568</v>
      </c>
      <c r="K8" s="57"/>
      <c r="L8" s="57"/>
      <c r="M8" s="57"/>
      <c r="N8" s="57"/>
      <c r="O8" s="57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49"/>
      <c r="B9" s="66"/>
      <c r="C9" s="56" t="s">
        <v>50</v>
      </c>
      <c r="D9" s="56"/>
      <c r="E9" s="70" t="s">
        <v>41</v>
      </c>
      <c r="F9" s="57">
        <v>11266</v>
      </c>
      <c r="G9" s="57">
        <v>11321</v>
      </c>
      <c r="H9" s="57"/>
      <c r="I9" s="57"/>
      <c r="J9" s="57">
        <v>12568</v>
      </c>
      <c r="K9" s="57"/>
      <c r="L9" s="57"/>
      <c r="M9" s="57"/>
      <c r="N9" s="57"/>
      <c r="O9" s="5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49"/>
      <c r="B10" s="65"/>
      <c r="C10" s="56" t="s">
        <v>51</v>
      </c>
      <c r="D10" s="56"/>
      <c r="E10" s="70" t="s">
        <v>42</v>
      </c>
      <c r="F10" s="57">
        <v>114</v>
      </c>
      <c r="G10" s="57">
        <v>0</v>
      </c>
      <c r="H10" s="57"/>
      <c r="I10" s="57"/>
      <c r="J10" s="71">
        <v>0</v>
      </c>
      <c r="K10" s="71"/>
      <c r="L10" s="57"/>
      <c r="M10" s="57"/>
      <c r="N10" s="57"/>
      <c r="O10" s="57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49"/>
      <c r="B11" s="64" t="s">
        <v>52</v>
      </c>
      <c r="C11" s="56"/>
      <c r="D11" s="56"/>
      <c r="E11" s="70" t="s">
        <v>43</v>
      </c>
      <c r="F11" s="57">
        <v>9048</v>
      </c>
      <c r="G11" s="57">
        <v>8782</v>
      </c>
      <c r="H11" s="57"/>
      <c r="I11" s="57"/>
      <c r="J11" s="57">
        <f>SUM(J12:J13)-1</f>
        <v>12147</v>
      </c>
      <c r="K11" s="57"/>
      <c r="L11" s="57"/>
      <c r="M11" s="57"/>
      <c r="N11" s="57"/>
      <c r="O11" s="57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49"/>
      <c r="B12" s="66"/>
      <c r="C12" s="56" t="s">
        <v>53</v>
      </c>
      <c r="D12" s="56"/>
      <c r="E12" s="70" t="s">
        <v>44</v>
      </c>
      <c r="F12" s="57">
        <v>9048</v>
      </c>
      <c r="G12" s="57">
        <v>8782</v>
      </c>
      <c r="H12" s="57"/>
      <c r="I12" s="57"/>
      <c r="J12" s="57">
        <v>12128</v>
      </c>
      <c r="K12" s="57"/>
      <c r="L12" s="57"/>
      <c r="M12" s="57"/>
      <c r="N12" s="57"/>
      <c r="O12" s="57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49"/>
      <c r="B13" s="65"/>
      <c r="C13" s="56" t="s">
        <v>54</v>
      </c>
      <c r="D13" s="56"/>
      <c r="E13" s="70" t="s">
        <v>45</v>
      </c>
      <c r="F13" s="57">
        <v>0</v>
      </c>
      <c r="G13" s="57">
        <v>0</v>
      </c>
      <c r="H13" s="71"/>
      <c r="I13" s="71"/>
      <c r="J13" s="71">
        <v>20</v>
      </c>
      <c r="K13" s="71"/>
      <c r="L13" s="57"/>
      <c r="M13" s="57"/>
      <c r="N13" s="57"/>
      <c r="O13" s="57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49"/>
      <c r="B14" s="56" t="s">
        <v>55</v>
      </c>
      <c r="C14" s="56"/>
      <c r="D14" s="56"/>
      <c r="E14" s="70" t="s">
        <v>152</v>
      </c>
      <c r="F14" s="57">
        <f t="shared" ref="F14:O15" si="0">F9-F12</f>
        <v>2218</v>
      </c>
      <c r="G14" s="57">
        <v>2539</v>
      </c>
      <c r="H14" s="57">
        <f t="shared" si="0"/>
        <v>0</v>
      </c>
      <c r="I14" s="57">
        <f t="shared" si="0"/>
        <v>0</v>
      </c>
      <c r="J14" s="57">
        <f t="shared" si="0"/>
        <v>440</v>
      </c>
      <c r="K14" s="57">
        <f t="shared" si="0"/>
        <v>0</v>
      </c>
      <c r="L14" s="57">
        <f t="shared" si="0"/>
        <v>0</v>
      </c>
      <c r="M14" s="57">
        <f t="shared" si="0"/>
        <v>0</v>
      </c>
      <c r="N14" s="57">
        <f t="shared" si="0"/>
        <v>0</v>
      </c>
      <c r="O14" s="57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49"/>
      <c r="B15" s="56" t="s">
        <v>56</v>
      </c>
      <c r="C15" s="56"/>
      <c r="D15" s="56"/>
      <c r="E15" s="70" t="s">
        <v>153</v>
      </c>
      <c r="F15" s="57">
        <f t="shared" si="0"/>
        <v>114</v>
      </c>
      <c r="G15" s="57">
        <v>0</v>
      </c>
      <c r="H15" s="57">
        <f t="shared" si="0"/>
        <v>0</v>
      </c>
      <c r="I15" s="57">
        <f t="shared" si="0"/>
        <v>0</v>
      </c>
      <c r="J15" s="57">
        <f t="shared" si="0"/>
        <v>-20</v>
      </c>
      <c r="K15" s="57">
        <f t="shared" si="0"/>
        <v>0</v>
      </c>
      <c r="L15" s="57">
        <f t="shared" si="0"/>
        <v>0</v>
      </c>
      <c r="M15" s="57">
        <f t="shared" si="0"/>
        <v>0</v>
      </c>
      <c r="N15" s="57">
        <f t="shared" si="0"/>
        <v>0</v>
      </c>
      <c r="O15" s="57">
        <f t="shared" si="0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49"/>
      <c r="B16" s="56" t="s">
        <v>57</v>
      </c>
      <c r="C16" s="56"/>
      <c r="D16" s="56"/>
      <c r="E16" s="70" t="s">
        <v>154</v>
      </c>
      <c r="F16" s="57">
        <f>F8-F11+1</f>
        <v>2333</v>
      </c>
      <c r="G16" s="57">
        <v>2539</v>
      </c>
      <c r="H16" s="57">
        <f t="shared" ref="H16:O16" si="1">H8-H11</f>
        <v>0</v>
      </c>
      <c r="I16" s="57">
        <f t="shared" si="1"/>
        <v>0</v>
      </c>
      <c r="J16" s="57">
        <f>J8-J11-1</f>
        <v>420</v>
      </c>
      <c r="K16" s="57">
        <f t="shared" si="1"/>
        <v>0</v>
      </c>
      <c r="L16" s="57">
        <f t="shared" si="1"/>
        <v>0</v>
      </c>
      <c r="M16" s="57">
        <f t="shared" si="1"/>
        <v>0</v>
      </c>
      <c r="N16" s="57">
        <f t="shared" si="1"/>
        <v>0</v>
      </c>
      <c r="O16" s="57">
        <f t="shared" si="1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49"/>
      <c r="B17" s="56" t="s">
        <v>58</v>
      </c>
      <c r="C17" s="56"/>
      <c r="D17" s="56"/>
      <c r="E17" s="54"/>
      <c r="F17" s="71">
        <v>0</v>
      </c>
      <c r="G17" s="71">
        <v>0</v>
      </c>
      <c r="H17" s="71"/>
      <c r="I17" s="71"/>
      <c r="J17" s="57">
        <v>0</v>
      </c>
      <c r="K17" s="57"/>
      <c r="L17" s="57"/>
      <c r="M17" s="57"/>
      <c r="N17" s="71"/>
      <c r="O17" s="72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49"/>
      <c r="B18" s="56" t="s">
        <v>59</v>
      </c>
      <c r="C18" s="56"/>
      <c r="D18" s="56"/>
      <c r="E18" s="54"/>
      <c r="F18" s="72">
        <v>0</v>
      </c>
      <c r="G18" s="72">
        <v>0</v>
      </c>
      <c r="H18" s="72"/>
      <c r="I18" s="72"/>
      <c r="J18" s="72">
        <v>0</v>
      </c>
      <c r="K18" s="72"/>
      <c r="L18" s="72"/>
      <c r="M18" s="72"/>
      <c r="N18" s="72"/>
      <c r="O18" s="72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49" t="s">
        <v>83</v>
      </c>
      <c r="B19" s="64" t="s">
        <v>60</v>
      </c>
      <c r="C19" s="56"/>
      <c r="D19" s="56"/>
      <c r="E19" s="70"/>
      <c r="F19" s="57">
        <v>313</v>
      </c>
      <c r="G19" s="57">
        <v>723</v>
      </c>
      <c r="H19" s="57"/>
      <c r="I19" s="57"/>
      <c r="J19" s="57">
        <v>2266</v>
      </c>
      <c r="K19" s="57"/>
      <c r="L19" s="57"/>
      <c r="M19" s="57"/>
      <c r="N19" s="57"/>
      <c r="O19" s="57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49"/>
      <c r="B20" s="65"/>
      <c r="C20" s="56" t="s">
        <v>61</v>
      </c>
      <c r="D20" s="56"/>
      <c r="E20" s="70"/>
      <c r="F20" s="57">
        <v>0</v>
      </c>
      <c r="G20" s="57">
        <v>0</v>
      </c>
      <c r="H20" s="57"/>
      <c r="I20" s="57"/>
      <c r="J20" s="57">
        <v>111</v>
      </c>
      <c r="K20" s="71"/>
      <c r="L20" s="57"/>
      <c r="M20" s="57"/>
      <c r="N20" s="57"/>
      <c r="O20" s="57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49"/>
      <c r="B21" s="84" t="s">
        <v>62</v>
      </c>
      <c r="C21" s="56"/>
      <c r="D21" s="56"/>
      <c r="E21" s="70" t="s">
        <v>155</v>
      </c>
      <c r="F21" s="57">
        <v>313</v>
      </c>
      <c r="G21" s="57">
        <v>723</v>
      </c>
      <c r="H21" s="57"/>
      <c r="I21" s="57"/>
      <c r="J21" s="57">
        <v>1897</v>
      </c>
      <c r="K21" s="57"/>
      <c r="L21" s="57"/>
      <c r="M21" s="57"/>
      <c r="N21" s="57"/>
      <c r="O21" s="57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49"/>
      <c r="B22" s="64" t="s">
        <v>63</v>
      </c>
      <c r="C22" s="56"/>
      <c r="D22" s="56"/>
      <c r="E22" s="70" t="s">
        <v>156</v>
      </c>
      <c r="F22" s="57">
        <v>5096</v>
      </c>
      <c r="G22" s="57">
        <v>5900</v>
      </c>
      <c r="H22" s="57"/>
      <c r="I22" s="57"/>
      <c r="J22" s="57">
        <v>4303</v>
      </c>
      <c r="K22" s="57"/>
      <c r="L22" s="57"/>
      <c r="M22" s="57"/>
      <c r="N22" s="57"/>
      <c r="O22" s="57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49"/>
      <c r="B23" s="65" t="s">
        <v>64</v>
      </c>
      <c r="C23" s="56" t="s">
        <v>65</v>
      </c>
      <c r="D23" s="56"/>
      <c r="E23" s="70"/>
      <c r="F23" s="57">
        <v>2380</v>
      </c>
      <c r="G23" s="57">
        <v>2591</v>
      </c>
      <c r="H23" s="57"/>
      <c r="I23" s="57"/>
      <c r="J23" s="57">
        <v>1584</v>
      </c>
      <c r="K23" s="57"/>
      <c r="L23" s="57"/>
      <c r="M23" s="57"/>
      <c r="N23" s="57"/>
      <c r="O23" s="57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49"/>
      <c r="B24" s="56" t="s">
        <v>157</v>
      </c>
      <c r="C24" s="56"/>
      <c r="D24" s="56"/>
      <c r="E24" s="70" t="s">
        <v>158</v>
      </c>
      <c r="F24" s="57">
        <f t="shared" ref="F24:O24" si="2">F21-F22</f>
        <v>-4783</v>
      </c>
      <c r="G24" s="57">
        <v>-5178</v>
      </c>
      <c r="H24" s="57">
        <f t="shared" si="2"/>
        <v>0</v>
      </c>
      <c r="I24" s="57">
        <f t="shared" si="2"/>
        <v>0</v>
      </c>
      <c r="J24" s="57">
        <f t="shared" si="2"/>
        <v>-2406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7">
        <f t="shared" si="2"/>
        <v>0</v>
      </c>
      <c r="O24" s="57">
        <f t="shared" si="2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49"/>
      <c r="B25" s="64" t="s">
        <v>66</v>
      </c>
      <c r="C25" s="64"/>
      <c r="D25" s="64"/>
      <c r="E25" s="154" t="s">
        <v>159</v>
      </c>
      <c r="F25" s="139">
        <v>4783</v>
      </c>
      <c r="G25" s="139">
        <v>5178</v>
      </c>
      <c r="H25" s="139"/>
      <c r="I25" s="139"/>
      <c r="J25" s="139">
        <v>1920</v>
      </c>
      <c r="K25" s="139"/>
      <c r="L25" s="139"/>
      <c r="M25" s="139"/>
      <c r="N25" s="139"/>
      <c r="O25" s="139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49"/>
      <c r="B26" s="84" t="s">
        <v>67</v>
      </c>
      <c r="C26" s="84"/>
      <c r="D26" s="84"/>
      <c r="E26" s="155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49"/>
      <c r="B27" s="56" t="s">
        <v>160</v>
      </c>
      <c r="C27" s="56"/>
      <c r="D27" s="56"/>
      <c r="E27" s="70" t="s">
        <v>161</v>
      </c>
      <c r="F27" s="57">
        <f t="shared" ref="F27:O27" si="3">F24+F25</f>
        <v>0</v>
      </c>
      <c r="G27" s="57">
        <f t="shared" si="3"/>
        <v>0</v>
      </c>
      <c r="H27" s="57">
        <f t="shared" si="3"/>
        <v>0</v>
      </c>
      <c r="I27" s="57">
        <f t="shared" si="3"/>
        <v>0</v>
      </c>
      <c r="J27" s="57">
        <f t="shared" si="3"/>
        <v>-486</v>
      </c>
      <c r="K27" s="57">
        <f t="shared" si="3"/>
        <v>0</v>
      </c>
      <c r="L27" s="57">
        <f t="shared" si="3"/>
        <v>0</v>
      </c>
      <c r="M27" s="57">
        <f t="shared" si="3"/>
        <v>0</v>
      </c>
      <c r="N27" s="57">
        <f t="shared" si="3"/>
        <v>0</v>
      </c>
      <c r="O27" s="57">
        <f t="shared" si="3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162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53" t="s">
        <v>68</v>
      </c>
      <c r="B30" s="153"/>
      <c r="C30" s="153"/>
      <c r="D30" s="153"/>
      <c r="E30" s="153"/>
      <c r="F30" s="147" t="s">
        <v>254</v>
      </c>
      <c r="G30" s="148"/>
      <c r="H30" s="147" t="s">
        <v>253</v>
      </c>
      <c r="I30" s="148"/>
      <c r="J30" s="147" t="s">
        <v>256</v>
      </c>
      <c r="K30" s="148"/>
      <c r="L30" s="144"/>
      <c r="M30" s="144"/>
      <c r="N30" s="144"/>
      <c r="O30" s="144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53"/>
      <c r="B31" s="153"/>
      <c r="C31" s="153"/>
      <c r="D31" s="153"/>
      <c r="E31" s="153"/>
      <c r="F31" s="85" t="s">
        <v>237</v>
      </c>
      <c r="G31" s="86" t="s">
        <v>246</v>
      </c>
      <c r="H31" s="85" t="s">
        <v>237</v>
      </c>
      <c r="I31" s="86" t="s">
        <v>246</v>
      </c>
      <c r="J31" s="85" t="s">
        <v>237</v>
      </c>
      <c r="K31" s="86" t="s">
        <v>246</v>
      </c>
      <c r="L31" s="85" t="s">
        <v>237</v>
      </c>
      <c r="M31" s="86" t="s">
        <v>246</v>
      </c>
      <c r="N31" s="85" t="s">
        <v>237</v>
      </c>
      <c r="O31" s="86" t="s">
        <v>246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49" t="s">
        <v>84</v>
      </c>
      <c r="B32" s="64" t="s">
        <v>49</v>
      </c>
      <c r="C32" s="56"/>
      <c r="D32" s="56"/>
      <c r="E32" s="70" t="s">
        <v>40</v>
      </c>
      <c r="F32" s="57">
        <v>617</v>
      </c>
      <c r="G32" s="57">
        <v>556</v>
      </c>
      <c r="H32" s="57"/>
      <c r="I32" s="57">
        <v>6674</v>
      </c>
      <c r="J32" s="57">
        <v>59</v>
      </c>
      <c r="K32" s="57">
        <v>175</v>
      </c>
      <c r="L32" s="57"/>
      <c r="M32" s="57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56"/>
      <c r="B33" s="66"/>
      <c r="C33" s="64" t="s">
        <v>69</v>
      </c>
      <c r="D33" s="56"/>
      <c r="E33" s="70"/>
      <c r="F33" s="57">
        <v>487</v>
      </c>
      <c r="G33" s="57">
        <v>509</v>
      </c>
      <c r="H33" s="57"/>
      <c r="I33" s="57">
        <v>6638</v>
      </c>
      <c r="J33" s="57">
        <v>59</v>
      </c>
      <c r="K33" s="57">
        <v>108</v>
      </c>
      <c r="L33" s="57"/>
      <c r="M33" s="57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56"/>
      <c r="B34" s="66"/>
      <c r="C34" s="65"/>
      <c r="D34" s="56" t="s">
        <v>70</v>
      </c>
      <c r="E34" s="70"/>
      <c r="F34" s="57">
        <v>389</v>
      </c>
      <c r="G34" s="57">
        <v>405</v>
      </c>
      <c r="H34" s="57"/>
      <c r="I34" s="57">
        <v>0</v>
      </c>
      <c r="J34" s="57">
        <v>59</v>
      </c>
      <c r="K34" s="57">
        <v>108</v>
      </c>
      <c r="L34" s="57"/>
      <c r="M34" s="57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56"/>
      <c r="B35" s="65"/>
      <c r="C35" s="84" t="s">
        <v>71</v>
      </c>
      <c r="D35" s="56"/>
      <c r="E35" s="70"/>
      <c r="F35" s="57">
        <v>130</v>
      </c>
      <c r="G35" s="57">
        <v>47</v>
      </c>
      <c r="H35" s="57"/>
      <c r="I35" s="57">
        <v>36</v>
      </c>
      <c r="J35" s="72">
        <v>0</v>
      </c>
      <c r="K35" s="72">
        <v>68</v>
      </c>
      <c r="L35" s="57"/>
      <c r="M35" s="57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56"/>
      <c r="B36" s="64" t="s">
        <v>52</v>
      </c>
      <c r="C36" s="56"/>
      <c r="D36" s="56"/>
      <c r="E36" s="70" t="s">
        <v>41</v>
      </c>
      <c r="F36" s="57">
        <v>609</v>
      </c>
      <c r="G36" s="57">
        <v>522</v>
      </c>
      <c r="H36" s="57"/>
      <c r="I36" s="57">
        <v>4465</v>
      </c>
      <c r="J36" s="57">
        <v>39</v>
      </c>
      <c r="K36" s="57">
        <v>106</v>
      </c>
      <c r="L36" s="57"/>
      <c r="M36" s="57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56"/>
      <c r="B37" s="66"/>
      <c r="C37" s="56" t="s">
        <v>72</v>
      </c>
      <c r="D37" s="56"/>
      <c r="E37" s="70"/>
      <c r="F37" s="57">
        <v>590</v>
      </c>
      <c r="G37" s="57">
        <v>505</v>
      </c>
      <c r="H37" s="57"/>
      <c r="I37" s="57">
        <v>3834</v>
      </c>
      <c r="J37" s="57">
        <v>37</v>
      </c>
      <c r="K37" s="57">
        <v>35</v>
      </c>
      <c r="L37" s="57"/>
      <c r="M37" s="57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56"/>
      <c r="B38" s="65"/>
      <c r="C38" s="56" t="s">
        <v>73</v>
      </c>
      <c r="D38" s="56"/>
      <c r="E38" s="70"/>
      <c r="F38" s="57">
        <v>19</v>
      </c>
      <c r="G38" s="57">
        <v>17</v>
      </c>
      <c r="H38" s="57"/>
      <c r="I38" s="57">
        <v>631</v>
      </c>
      <c r="J38" s="57">
        <v>2</v>
      </c>
      <c r="K38" s="72">
        <v>71</v>
      </c>
      <c r="L38" s="57"/>
      <c r="M38" s="57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56"/>
      <c r="B39" s="50" t="s">
        <v>74</v>
      </c>
      <c r="C39" s="50"/>
      <c r="D39" s="50"/>
      <c r="E39" s="70" t="s">
        <v>163</v>
      </c>
      <c r="F39" s="57">
        <f t="shared" ref="F39:O39" si="4">F32-F36</f>
        <v>8</v>
      </c>
      <c r="G39" s="57">
        <v>34</v>
      </c>
      <c r="H39" s="57">
        <f t="shared" si="4"/>
        <v>0</v>
      </c>
      <c r="I39" s="57">
        <v>2209</v>
      </c>
      <c r="J39" s="57">
        <f t="shared" si="4"/>
        <v>20</v>
      </c>
      <c r="K39" s="57">
        <v>69</v>
      </c>
      <c r="L39" s="57">
        <f t="shared" si="4"/>
        <v>0</v>
      </c>
      <c r="M39" s="57">
        <f t="shared" si="4"/>
        <v>0</v>
      </c>
      <c r="N39" s="57">
        <f t="shared" si="4"/>
        <v>0</v>
      </c>
      <c r="O39" s="57">
        <f t="shared" si="4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49" t="s">
        <v>85</v>
      </c>
      <c r="B40" s="64" t="s">
        <v>75</v>
      </c>
      <c r="C40" s="56"/>
      <c r="D40" s="56"/>
      <c r="E40" s="70" t="s">
        <v>43</v>
      </c>
      <c r="F40" s="57">
        <v>223</v>
      </c>
      <c r="G40" s="57">
        <v>31</v>
      </c>
      <c r="H40" s="57"/>
      <c r="I40" s="57">
        <v>3532</v>
      </c>
      <c r="J40" s="57">
        <v>0</v>
      </c>
      <c r="K40" s="57">
        <v>0</v>
      </c>
      <c r="L40" s="57"/>
      <c r="M40" s="57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50"/>
      <c r="B41" s="65"/>
      <c r="C41" s="56" t="s">
        <v>76</v>
      </c>
      <c r="D41" s="56"/>
      <c r="E41" s="70"/>
      <c r="F41" s="72">
        <v>223</v>
      </c>
      <c r="G41" s="72">
        <v>31</v>
      </c>
      <c r="H41" s="72"/>
      <c r="I41" s="72">
        <v>803</v>
      </c>
      <c r="J41" s="57">
        <v>0</v>
      </c>
      <c r="K41" s="57">
        <v>0</v>
      </c>
      <c r="L41" s="57"/>
      <c r="M41" s="57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50"/>
      <c r="B42" s="64" t="s">
        <v>63</v>
      </c>
      <c r="C42" s="56"/>
      <c r="D42" s="56"/>
      <c r="E42" s="70" t="s">
        <v>44</v>
      </c>
      <c r="F42" s="57">
        <v>237</v>
      </c>
      <c r="G42" s="57">
        <v>58</v>
      </c>
      <c r="H42" s="57"/>
      <c r="I42" s="57">
        <v>3262</v>
      </c>
      <c r="J42" s="57">
        <v>30</v>
      </c>
      <c r="K42" s="57">
        <v>64</v>
      </c>
      <c r="L42" s="57"/>
      <c r="M42" s="57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50"/>
      <c r="B43" s="65"/>
      <c r="C43" s="56" t="s">
        <v>77</v>
      </c>
      <c r="D43" s="56"/>
      <c r="E43" s="70"/>
      <c r="F43" s="57">
        <v>11</v>
      </c>
      <c r="G43" s="57">
        <v>10</v>
      </c>
      <c r="H43" s="57"/>
      <c r="I43" s="57">
        <v>1561</v>
      </c>
      <c r="J43" s="72">
        <v>7</v>
      </c>
      <c r="K43" s="72">
        <v>7</v>
      </c>
      <c r="L43" s="57"/>
      <c r="M43" s="57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50"/>
      <c r="B44" s="56" t="s">
        <v>74</v>
      </c>
      <c r="C44" s="56"/>
      <c r="D44" s="56"/>
      <c r="E44" s="70" t="s">
        <v>164</v>
      </c>
      <c r="F44" s="72">
        <f t="shared" ref="F44:O44" si="5">F40-F42</f>
        <v>-14</v>
      </c>
      <c r="G44" s="72">
        <v>-27</v>
      </c>
      <c r="H44" s="72">
        <f t="shared" si="5"/>
        <v>0</v>
      </c>
      <c r="I44" s="72">
        <v>270</v>
      </c>
      <c r="J44" s="72">
        <f t="shared" si="5"/>
        <v>-30</v>
      </c>
      <c r="K44" s="72">
        <v>-64</v>
      </c>
      <c r="L44" s="72">
        <f t="shared" si="5"/>
        <v>0</v>
      </c>
      <c r="M44" s="72">
        <f t="shared" si="5"/>
        <v>0</v>
      </c>
      <c r="N44" s="72">
        <f t="shared" si="5"/>
        <v>0</v>
      </c>
      <c r="O44" s="72">
        <f t="shared" si="5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49" t="s">
        <v>86</v>
      </c>
      <c r="B45" s="50" t="s">
        <v>78</v>
      </c>
      <c r="C45" s="50"/>
      <c r="D45" s="50"/>
      <c r="E45" s="70" t="s">
        <v>165</v>
      </c>
      <c r="F45" s="57">
        <f>F39+F44-1</f>
        <v>-7</v>
      </c>
      <c r="G45" s="57">
        <v>7</v>
      </c>
      <c r="H45" s="57">
        <f t="shared" ref="H45:O45" si="6">H39+H44</f>
        <v>0</v>
      </c>
      <c r="I45" s="57">
        <v>2479</v>
      </c>
      <c r="J45" s="57">
        <f t="shared" si="6"/>
        <v>-10</v>
      </c>
      <c r="K45" s="57">
        <v>5</v>
      </c>
      <c r="L45" s="57">
        <f t="shared" si="6"/>
        <v>0</v>
      </c>
      <c r="M45" s="57">
        <f t="shared" si="6"/>
        <v>0</v>
      </c>
      <c r="N45" s="57">
        <f t="shared" si="6"/>
        <v>0</v>
      </c>
      <c r="O45" s="57">
        <f t="shared" si="6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50"/>
      <c r="B46" s="56" t="s">
        <v>79</v>
      </c>
      <c r="C46" s="56"/>
      <c r="D46" s="56"/>
      <c r="E46" s="56"/>
      <c r="F46" s="72">
        <v>0</v>
      </c>
      <c r="G46" s="72">
        <v>0</v>
      </c>
      <c r="H46" s="72"/>
      <c r="I46" s="72">
        <v>0</v>
      </c>
      <c r="J46" s="72">
        <v>0</v>
      </c>
      <c r="K46" s="72">
        <v>0</v>
      </c>
      <c r="L46" s="57"/>
      <c r="M46" s="57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50"/>
      <c r="B47" s="56" t="s">
        <v>80</v>
      </c>
      <c r="C47" s="56"/>
      <c r="D47" s="56"/>
      <c r="E47" s="56"/>
      <c r="F47" s="57">
        <v>0</v>
      </c>
      <c r="G47" s="57">
        <v>0</v>
      </c>
      <c r="H47" s="57"/>
      <c r="I47" s="57">
        <v>0</v>
      </c>
      <c r="J47" s="57">
        <v>0</v>
      </c>
      <c r="K47" s="57">
        <v>0</v>
      </c>
      <c r="L47" s="57"/>
      <c r="M47" s="57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50"/>
      <c r="B48" s="56" t="s">
        <v>81</v>
      </c>
      <c r="C48" s="56"/>
      <c r="D48" s="56"/>
      <c r="E48" s="56"/>
      <c r="F48" s="57">
        <v>0</v>
      </c>
      <c r="G48" s="57">
        <v>0</v>
      </c>
      <c r="H48" s="57"/>
      <c r="I48" s="57">
        <v>0</v>
      </c>
      <c r="J48" s="57">
        <v>0</v>
      </c>
      <c r="K48" s="57">
        <v>0</v>
      </c>
      <c r="L48" s="57"/>
      <c r="M48" s="57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5" ht="15.95" customHeight="1">
      <c r="A49" s="9" t="s">
        <v>166</v>
      </c>
      <c r="O49" s="6"/>
    </row>
    <row r="50" spans="1:15" ht="15.95" customHeight="1">
      <c r="A50" s="9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topLeftCell="A10" zoomScale="85" zoomScaleNormal="100" zoomScaleSheetLayoutView="85" workbookViewId="0">
      <selection activeCell="H40" sqref="H40"/>
    </sheetView>
  </sheetViews>
  <sheetFormatPr defaultColWidth="9"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43" t="s">
        <v>258</v>
      </c>
      <c r="D1" s="44"/>
    </row>
    <row r="3" spans="1:14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247</v>
      </c>
      <c r="C5" s="45"/>
      <c r="D5" s="45"/>
      <c r="H5" s="16"/>
      <c r="L5" s="16"/>
      <c r="N5" s="16" t="s">
        <v>168</v>
      </c>
    </row>
    <row r="6" spans="1:14" ht="15" customHeight="1">
      <c r="A6" s="46"/>
      <c r="B6" s="47"/>
      <c r="C6" s="47"/>
      <c r="D6" s="93"/>
      <c r="E6" s="159" t="s">
        <v>259</v>
      </c>
      <c r="F6" s="159"/>
      <c r="G6" s="159" t="s">
        <v>260</v>
      </c>
      <c r="H6" s="159"/>
      <c r="I6" s="159" t="s">
        <v>261</v>
      </c>
      <c r="J6" s="159"/>
      <c r="K6" s="159"/>
      <c r="L6" s="159"/>
      <c r="M6" s="159"/>
      <c r="N6" s="159"/>
    </row>
    <row r="7" spans="1:14" ht="15" customHeight="1">
      <c r="A7" s="19"/>
      <c r="B7" s="20"/>
      <c r="C7" s="20"/>
      <c r="D7" s="63"/>
      <c r="E7" s="38" t="s">
        <v>237</v>
      </c>
      <c r="F7" s="94" t="s">
        <v>246</v>
      </c>
      <c r="G7" s="38" t="s">
        <v>237</v>
      </c>
      <c r="H7" s="38" t="s">
        <v>246</v>
      </c>
      <c r="I7" s="38" t="s">
        <v>237</v>
      </c>
      <c r="J7" s="38" t="s">
        <v>246</v>
      </c>
      <c r="K7" s="38" t="s">
        <v>237</v>
      </c>
      <c r="L7" s="38" t="s">
        <v>246</v>
      </c>
      <c r="M7" s="38" t="s">
        <v>237</v>
      </c>
      <c r="N7" s="38" t="s">
        <v>246</v>
      </c>
    </row>
    <row r="8" spans="1:14" ht="18" customHeight="1">
      <c r="A8" s="135" t="s">
        <v>169</v>
      </c>
      <c r="B8" s="87" t="s">
        <v>170</v>
      </c>
      <c r="C8" s="88"/>
      <c r="D8" s="88"/>
      <c r="E8" s="89">
        <v>1</v>
      </c>
      <c r="F8" s="128">
        <v>1</v>
      </c>
      <c r="G8" s="89"/>
      <c r="H8" s="89"/>
      <c r="I8" s="89"/>
      <c r="J8" s="89"/>
      <c r="K8" s="89"/>
      <c r="L8" s="89"/>
      <c r="M8" s="89"/>
      <c r="N8" s="89"/>
    </row>
    <row r="9" spans="1:14" ht="18" customHeight="1">
      <c r="A9" s="135"/>
      <c r="B9" s="135" t="s">
        <v>171</v>
      </c>
      <c r="C9" s="56" t="s">
        <v>172</v>
      </c>
      <c r="D9" s="56"/>
      <c r="E9" s="89">
        <v>10</v>
      </c>
      <c r="F9" s="130">
        <v>10</v>
      </c>
      <c r="G9" s="89"/>
      <c r="H9" s="89"/>
      <c r="I9" s="89"/>
      <c r="J9" s="89"/>
      <c r="K9" s="89"/>
      <c r="L9" s="89"/>
      <c r="M9" s="89"/>
      <c r="N9" s="89"/>
    </row>
    <row r="10" spans="1:14" ht="18" customHeight="1">
      <c r="A10" s="135"/>
      <c r="B10" s="135"/>
      <c r="C10" s="56" t="s">
        <v>173</v>
      </c>
      <c r="D10" s="56"/>
      <c r="E10" s="89">
        <v>10</v>
      </c>
      <c r="F10" s="131">
        <v>10</v>
      </c>
      <c r="G10" s="89"/>
      <c r="H10" s="89"/>
      <c r="I10" s="89"/>
      <c r="J10" s="89"/>
      <c r="K10" s="89"/>
      <c r="L10" s="89"/>
      <c r="M10" s="89"/>
      <c r="N10" s="89"/>
    </row>
    <row r="11" spans="1:14" ht="18" customHeight="1">
      <c r="A11" s="135"/>
      <c r="B11" s="135"/>
      <c r="C11" s="56" t="s">
        <v>174</v>
      </c>
      <c r="D11" s="56"/>
      <c r="E11" s="89"/>
      <c r="F11" s="131"/>
      <c r="G11" s="89"/>
      <c r="H11" s="89"/>
      <c r="I11" s="89"/>
      <c r="J11" s="89"/>
      <c r="K11" s="89"/>
      <c r="L11" s="89"/>
      <c r="M11" s="89"/>
      <c r="N11" s="89"/>
    </row>
    <row r="12" spans="1:14" ht="18" customHeight="1">
      <c r="A12" s="135"/>
      <c r="B12" s="135"/>
      <c r="C12" s="56" t="s">
        <v>175</v>
      </c>
      <c r="D12" s="56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18" customHeight="1">
      <c r="A13" s="135"/>
      <c r="B13" s="135"/>
      <c r="C13" s="56" t="s">
        <v>176</v>
      </c>
      <c r="D13" s="56"/>
      <c r="E13" s="89"/>
      <c r="F13" s="130"/>
      <c r="G13" s="89"/>
      <c r="H13" s="89"/>
      <c r="I13" s="89"/>
      <c r="J13" s="89"/>
      <c r="K13" s="89"/>
      <c r="L13" s="89"/>
      <c r="M13" s="89"/>
      <c r="N13" s="89"/>
    </row>
    <row r="14" spans="1:14" ht="18" customHeight="1">
      <c r="A14" s="135"/>
      <c r="B14" s="135"/>
      <c r="C14" s="56" t="s">
        <v>177</v>
      </c>
      <c r="D14" s="56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8" customHeight="1">
      <c r="A15" s="157" t="s">
        <v>178</v>
      </c>
      <c r="B15" s="135" t="s">
        <v>179</v>
      </c>
      <c r="C15" s="56" t="s">
        <v>180</v>
      </c>
      <c r="D15" s="56"/>
      <c r="E15" s="57">
        <v>12633</v>
      </c>
      <c r="F15" s="132">
        <v>12145</v>
      </c>
      <c r="G15" s="57"/>
      <c r="H15" s="57"/>
      <c r="I15" s="57"/>
      <c r="J15" s="57"/>
      <c r="K15" s="57"/>
      <c r="L15" s="57"/>
      <c r="M15" s="57"/>
      <c r="N15" s="57"/>
    </row>
    <row r="16" spans="1:14" ht="18" customHeight="1">
      <c r="A16" s="135"/>
      <c r="B16" s="135"/>
      <c r="C16" s="56" t="s">
        <v>181</v>
      </c>
      <c r="D16" s="56"/>
      <c r="E16" s="57">
        <v>869</v>
      </c>
      <c r="F16" s="103">
        <v>869</v>
      </c>
      <c r="G16" s="57"/>
      <c r="H16" s="57"/>
      <c r="I16" s="57"/>
      <c r="J16" s="57"/>
      <c r="K16" s="57"/>
      <c r="L16" s="57"/>
      <c r="M16" s="57"/>
      <c r="N16" s="57"/>
    </row>
    <row r="17" spans="1:15" ht="18" customHeight="1">
      <c r="A17" s="135"/>
      <c r="B17" s="135"/>
      <c r="C17" s="56" t="s">
        <v>182</v>
      </c>
      <c r="D17" s="56"/>
      <c r="E17" s="57"/>
      <c r="F17" s="103"/>
      <c r="G17" s="57"/>
      <c r="H17" s="57"/>
      <c r="I17" s="57"/>
      <c r="J17" s="57"/>
      <c r="K17" s="57"/>
      <c r="L17" s="57"/>
      <c r="M17" s="57"/>
      <c r="N17" s="57"/>
    </row>
    <row r="18" spans="1:15" ht="18" customHeight="1">
      <c r="A18" s="135"/>
      <c r="B18" s="135"/>
      <c r="C18" s="56" t="s">
        <v>183</v>
      </c>
      <c r="D18" s="56"/>
      <c r="E18" s="57">
        <f>SUM(E15:E17)+1</f>
        <v>13503</v>
      </c>
      <c r="F18" s="133">
        <f>SUM(F15:F17)</f>
        <v>13014</v>
      </c>
      <c r="G18" s="57"/>
      <c r="H18" s="57"/>
      <c r="I18" s="57"/>
      <c r="J18" s="57"/>
      <c r="K18" s="57"/>
      <c r="L18" s="57"/>
      <c r="M18" s="57"/>
      <c r="N18" s="57"/>
    </row>
    <row r="19" spans="1:15" ht="18" customHeight="1">
      <c r="A19" s="135"/>
      <c r="B19" s="135" t="s">
        <v>184</v>
      </c>
      <c r="C19" s="56" t="s">
        <v>185</v>
      </c>
      <c r="D19" s="56"/>
      <c r="E19" s="57">
        <v>10212</v>
      </c>
      <c r="F19" s="134">
        <v>9606</v>
      </c>
      <c r="G19" s="57"/>
      <c r="H19" s="57"/>
      <c r="I19" s="57"/>
      <c r="J19" s="57"/>
      <c r="K19" s="57"/>
      <c r="L19" s="57"/>
      <c r="M19" s="57"/>
      <c r="N19" s="57"/>
    </row>
    <row r="20" spans="1:15" ht="18" customHeight="1">
      <c r="A20" s="135"/>
      <c r="B20" s="135"/>
      <c r="C20" s="56" t="s">
        <v>186</v>
      </c>
      <c r="D20" s="56"/>
      <c r="E20" s="57">
        <v>1</v>
      </c>
      <c r="F20" s="103">
        <v>0.53</v>
      </c>
      <c r="G20" s="57"/>
      <c r="H20" s="57"/>
      <c r="I20" s="57"/>
      <c r="J20" s="57"/>
      <c r="K20" s="57"/>
      <c r="L20" s="57"/>
      <c r="M20" s="57"/>
      <c r="N20" s="57"/>
    </row>
    <row r="21" spans="1:15" s="48" customFormat="1" ht="18" customHeight="1">
      <c r="A21" s="135"/>
      <c r="B21" s="135"/>
      <c r="C21" s="90" t="s">
        <v>187</v>
      </c>
      <c r="D21" s="90"/>
      <c r="E21" s="91"/>
      <c r="F21" s="101"/>
      <c r="G21" s="91"/>
      <c r="H21" s="91"/>
      <c r="I21" s="91"/>
      <c r="J21" s="91"/>
      <c r="K21" s="91"/>
      <c r="L21" s="91"/>
      <c r="M21" s="91"/>
      <c r="N21" s="91"/>
    </row>
    <row r="22" spans="1:15" ht="18" customHeight="1">
      <c r="A22" s="135"/>
      <c r="B22" s="135"/>
      <c r="C22" s="50" t="s">
        <v>188</v>
      </c>
      <c r="D22" s="50"/>
      <c r="E22" s="57">
        <f>SUM(E19:E21)+1</f>
        <v>10214</v>
      </c>
      <c r="F22" s="133">
        <f>SUM(F19:F21)-1</f>
        <v>9605.5300000000007</v>
      </c>
      <c r="G22" s="57"/>
      <c r="H22" s="57"/>
      <c r="I22" s="57"/>
      <c r="J22" s="57"/>
      <c r="K22" s="57"/>
      <c r="L22" s="57"/>
      <c r="M22" s="57"/>
      <c r="N22" s="57"/>
    </row>
    <row r="23" spans="1:15" ht="18" customHeight="1">
      <c r="A23" s="135"/>
      <c r="B23" s="135" t="s">
        <v>189</v>
      </c>
      <c r="C23" s="56" t="s">
        <v>190</v>
      </c>
      <c r="D23" s="56"/>
      <c r="E23" s="57">
        <v>10</v>
      </c>
      <c r="F23" s="134">
        <v>10</v>
      </c>
      <c r="G23" s="57"/>
      <c r="H23" s="57"/>
      <c r="I23" s="57"/>
      <c r="J23" s="57"/>
      <c r="K23" s="57"/>
      <c r="L23" s="57"/>
      <c r="M23" s="57"/>
      <c r="N23" s="57"/>
    </row>
    <row r="24" spans="1:15" ht="18" customHeight="1">
      <c r="A24" s="135"/>
      <c r="B24" s="135"/>
      <c r="C24" s="56" t="s">
        <v>191</v>
      </c>
      <c r="D24" s="56"/>
      <c r="E24" s="57"/>
      <c r="F24" s="103"/>
      <c r="G24" s="57"/>
      <c r="H24" s="57"/>
      <c r="I24" s="57"/>
      <c r="J24" s="57"/>
      <c r="K24" s="57"/>
      <c r="L24" s="57"/>
      <c r="M24" s="57"/>
      <c r="N24" s="57"/>
    </row>
    <row r="25" spans="1:15" ht="18" customHeight="1">
      <c r="A25" s="135"/>
      <c r="B25" s="135"/>
      <c r="C25" s="56" t="s">
        <v>192</v>
      </c>
      <c r="D25" s="56"/>
      <c r="E25" s="57">
        <v>3279</v>
      </c>
      <c r="F25" s="95">
        <v>3398</v>
      </c>
      <c r="G25" s="57"/>
      <c r="H25" s="57"/>
      <c r="I25" s="57"/>
      <c r="J25" s="57"/>
      <c r="K25" s="57"/>
      <c r="L25" s="57"/>
      <c r="M25" s="57"/>
      <c r="N25" s="57"/>
    </row>
    <row r="26" spans="1:15" ht="18" customHeight="1">
      <c r="A26" s="135"/>
      <c r="B26" s="135"/>
      <c r="C26" s="56" t="s">
        <v>193</v>
      </c>
      <c r="D26" s="56"/>
      <c r="E26" s="57">
        <f>SUM(E23:E25)</f>
        <v>3289</v>
      </c>
      <c r="F26" s="98">
        <f>SUM(F23:F25)</f>
        <v>3408</v>
      </c>
      <c r="G26" s="57"/>
      <c r="H26" s="57"/>
      <c r="I26" s="57"/>
      <c r="J26" s="57"/>
      <c r="K26" s="57"/>
      <c r="L26" s="57"/>
      <c r="M26" s="57"/>
      <c r="N26" s="57"/>
    </row>
    <row r="27" spans="1:15" ht="18" customHeight="1">
      <c r="A27" s="135"/>
      <c r="B27" s="56" t="s">
        <v>194</v>
      </c>
      <c r="C27" s="56"/>
      <c r="D27" s="56"/>
      <c r="E27" s="57">
        <f>E22+E26</f>
        <v>13503</v>
      </c>
      <c r="F27" s="129">
        <f>F26+F22</f>
        <v>13013.53</v>
      </c>
      <c r="G27" s="57"/>
      <c r="H27" s="57"/>
      <c r="I27" s="57"/>
      <c r="J27" s="57"/>
      <c r="K27" s="57"/>
      <c r="L27" s="57"/>
      <c r="M27" s="57"/>
      <c r="N27" s="57"/>
    </row>
    <row r="28" spans="1:15" ht="18" customHeight="1">
      <c r="A28" s="135" t="s">
        <v>195</v>
      </c>
      <c r="B28" s="135" t="s">
        <v>196</v>
      </c>
      <c r="C28" s="56" t="s">
        <v>197</v>
      </c>
      <c r="D28" s="92" t="s">
        <v>40</v>
      </c>
      <c r="E28" s="57">
        <v>6258</v>
      </c>
      <c r="F28" s="95">
        <v>5748</v>
      </c>
      <c r="G28" s="57"/>
      <c r="H28" s="57"/>
      <c r="I28" s="57"/>
      <c r="J28" s="57"/>
      <c r="K28" s="57"/>
      <c r="L28" s="57"/>
      <c r="M28" s="57"/>
      <c r="N28" s="57"/>
    </row>
    <row r="29" spans="1:15" ht="18" customHeight="1">
      <c r="A29" s="135"/>
      <c r="B29" s="135"/>
      <c r="C29" s="56" t="s">
        <v>198</v>
      </c>
      <c r="D29" s="92" t="s">
        <v>41</v>
      </c>
      <c r="E29" s="57">
        <v>6249</v>
      </c>
      <c r="F29" s="99">
        <v>5749</v>
      </c>
      <c r="G29" s="57"/>
      <c r="H29" s="57"/>
      <c r="I29" s="57"/>
      <c r="J29" s="57"/>
      <c r="K29" s="57"/>
      <c r="L29" s="57"/>
      <c r="M29" s="57"/>
      <c r="N29" s="57"/>
    </row>
    <row r="30" spans="1:15" ht="18" customHeight="1">
      <c r="A30" s="135"/>
      <c r="B30" s="135"/>
      <c r="C30" s="56" t="s">
        <v>199</v>
      </c>
      <c r="D30" s="92" t="s">
        <v>200</v>
      </c>
      <c r="E30" s="57">
        <v>71</v>
      </c>
      <c r="F30" s="103">
        <v>81</v>
      </c>
      <c r="G30" s="57"/>
      <c r="H30" s="57"/>
      <c r="I30" s="57"/>
      <c r="J30" s="57"/>
      <c r="K30" s="57"/>
      <c r="L30" s="57"/>
      <c r="M30" s="57"/>
      <c r="N30" s="57"/>
    </row>
    <row r="31" spans="1:15" ht="18" customHeight="1">
      <c r="A31" s="135"/>
      <c r="B31" s="135"/>
      <c r="C31" s="50" t="s">
        <v>201</v>
      </c>
      <c r="D31" s="92" t="s">
        <v>202</v>
      </c>
      <c r="E31" s="57">
        <f>E28-E29-E30-1</f>
        <v>-63</v>
      </c>
      <c r="F31" s="95">
        <f>F28-F29-F30</f>
        <v>-82</v>
      </c>
      <c r="G31" s="57">
        <f t="shared" ref="G31:N31" si="0">G28-G29-G30</f>
        <v>0</v>
      </c>
      <c r="H31" s="57">
        <f t="shared" si="0"/>
        <v>0</v>
      </c>
      <c r="I31" s="57">
        <f t="shared" si="0"/>
        <v>0</v>
      </c>
      <c r="J31" s="57">
        <f t="shared" si="0"/>
        <v>0</v>
      </c>
      <c r="K31" s="57">
        <f t="shared" si="0"/>
        <v>0</v>
      </c>
      <c r="L31" s="57">
        <f t="shared" si="0"/>
        <v>0</v>
      </c>
      <c r="M31" s="57">
        <f t="shared" si="0"/>
        <v>0</v>
      </c>
      <c r="N31" s="57">
        <f t="shared" si="0"/>
        <v>0</v>
      </c>
      <c r="O31" s="7"/>
    </row>
    <row r="32" spans="1:15" ht="18" customHeight="1">
      <c r="A32" s="135"/>
      <c r="B32" s="135"/>
      <c r="C32" s="56" t="s">
        <v>203</v>
      </c>
      <c r="D32" s="92" t="s">
        <v>204</v>
      </c>
      <c r="E32" s="57">
        <v>4</v>
      </c>
      <c r="F32" s="95">
        <v>5</v>
      </c>
      <c r="G32" s="57"/>
      <c r="H32" s="57"/>
      <c r="I32" s="57"/>
      <c r="J32" s="57"/>
      <c r="K32" s="57"/>
      <c r="L32" s="57"/>
      <c r="M32" s="57"/>
      <c r="N32" s="57"/>
    </row>
    <row r="33" spans="1:14" ht="18" customHeight="1">
      <c r="A33" s="135"/>
      <c r="B33" s="135"/>
      <c r="C33" s="56" t="s">
        <v>205</v>
      </c>
      <c r="D33" s="92" t="s">
        <v>206</v>
      </c>
      <c r="E33" s="57">
        <v>2</v>
      </c>
      <c r="F33" s="99">
        <v>0.9</v>
      </c>
      <c r="G33" s="57"/>
      <c r="H33" s="57"/>
      <c r="I33" s="57"/>
      <c r="J33" s="57"/>
      <c r="K33" s="57"/>
      <c r="L33" s="57"/>
      <c r="M33" s="57"/>
      <c r="N33" s="57"/>
    </row>
    <row r="34" spans="1:14" ht="18" customHeight="1">
      <c r="A34" s="135"/>
      <c r="B34" s="135"/>
      <c r="C34" s="50" t="s">
        <v>207</v>
      </c>
      <c r="D34" s="92" t="s">
        <v>208</v>
      </c>
      <c r="E34" s="57">
        <f>E31+E32-E33+1</f>
        <v>-60</v>
      </c>
      <c r="F34" s="95">
        <f>F31+F32-F33+1</f>
        <v>-76.900000000000006</v>
      </c>
      <c r="G34" s="57">
        <f t="shared" ref="G34:N34" si="1">G31+G32-G33</f>
        <v>0</v>
      </c>
      <c r="H34" s="57">
        <f t="shared" si="1"/>
        <v>0</v>
      </c>
      <c r="I34" s="57">
        <f t="shared" si="1"/>
        <v>0</v>
      </c>
      <c r="J34" s="57">
        <f t="shared" si="1"/>
        <v>0</v>
      </c>
      <c r="K34" s="57">
        <f t="shared" si="1"/>
        <v>0</v>
      </c>
      <c r="L34" s="57">
        <f t="shared" si="1"/>
        <v>0</v>
      </c>
      <c r="M34" s="57">
        <f t="shared" si="1"/>
        <v>0</v>
      </c>
      <c r="N34" s="57">
        <f t="shared" si="1"/>
        <v>0</v>
      </c>
    </row>
    <row r="35" spans="1:14" ht="18" customHeight="1">
      <c r="A35" s="135"/>
      <c r="B35" s="135" t="s">
        <v>209</v>
      </c>
      <c r="C35" s="56" t="s">
        <v>210</v>
      </c>
      <c r="D35" s="92" t="s">
        <v>211</v>
      </c>
      <c r="E35" s="57">
        <v>0.2</v>
      </c>
      <c r="F35" s="134">
        <v>0.4</v>
      </c>
      <c r="G35" s="57"/>
      <c r="H35" s="57"/>
      <c r="I35" s="57"/>
      <c r="J35" s="57"/>
      <c r="K35" s="57"/>
      <c r="L35" s="57"/>
      <c r="M35" s="57"/>
      <c r="N35" s="57"/>
    </row>
    <row r="36" spans="1:14" ht="18" customHeight="1">
      <c r="A36" s="135"/>
      <c r="B36" s="135"/>
      <c r="C36" s="56" t="s">
        <v>212</v>
      </c>
      <c r="D36" s="92" t="s">
        <v>213</v>
      </c>
      <c r="E36" s="57">
        <v>59</v>
      </c>
      <c r="F36" s="103"/>
      <c r="G36" s="57"/>
      <c r="H36" s="57"/>
      <c r="I36" s="57"/>
      <c r="J36" s="57"/>
      <c r="K36" s="57"/>
      <c r="L36" s="57"/>
      <c r="M36" s="57"/>
      <c r="N36" s="57"/>
    </row>
    <row r="37" spans="1:14" ht="18" customHeight="1">
      <c r="A37" s="135"/>
      <c r="B37" s="135"/>
      <c r="C37" s="56" t="s">
        <v>214</v>
      </c>
      <c r="D37" s="92" t="s">
        <v>215</v>
      </c>
      <c r="E37" s="57">
        <f t="shared" ref="E37:N37" si="2">E34+E35-E36</f>
        <v>-118.8</v>
      </c>
      <c r="F37" s="103">
        <f t="shared" si="2"/>
        <v>-76.5</v>
      </c>
      <c r="G37" s="57">
        <f t="shared" si="2"/>
        <v>0</v>
      </c>
      <c r="H37" s="57">
        <f t="shared" si="2"/>
        <v>0</v>
      </c>
      <c r="I37" s="57">
        <f t="shared" si="2"/>
        <v>0</v>
      </c>
      <c r="J37" s="57">
        <f t="shared" si="2"/>
        <v>0</v>
      </c>
      <c r="K37" s="57">
        <f t="shared" si="2"/>
        <v>0</v>
      </c>
      <c r="L37" s="57">
        <f t="shared" si="2"/>
        <v>0</v>
      </c>
      <c r="M37" s="57">
        <f t="shared" si="2"/>
        <v>0</v>
      </c>
      <c r="N37" s="57">
        <f t="shared" si="2"/>
        <v>0</v>
      </c>
    </row>
    <row r="38" spans="1:14" ht="18" customHeight="1">
      <c r="A38" s="135"/>
      <c r="B38" s="135"/>
      <c r="C38" s="56" t="s">
        <v>216</v>
      </c>
      <c r="D38" s="92" t="s">
        <v>217</v>
      </c>
      <c r="E38" s="57"/>
      <c r="F38" s="95"/>
      <c r="G38" s="57"/>
      <c r="H38" s="57"/>
      <c r="I38" s="57"/>
      <c r="J38" s="57"/>
      <c r="K38" s="57"/>
      <c r="L38" s="57"/>
      <c r="M38" s="57"/>
      <c r="N38" s="57"/>
    </row>
    <row r="39" spans="1:14" ht="18" customHeight="1">
      <c r="A39" s="135"/>
      <c r="B39" s="135"/>
      <c r="C39" s="56" t="s">
        <v>218</v>
      </c>
      <c r="D39" s="92" t="s">
        <v>219</v>
      </c>
      <c r="E39" s="57"/>
      <c r="F39" s="99"/>
      <c r="G39" s="57"/>
      <c r="H39" s="57"/>
      <c r="I39" s="57"/>
      <c r="J39" s="57"/>
      <c r="K39" s="57"/>
      <c r="L39" s="57"/>
      <c r="M39" s="57"/>
      <c r="N39" s="57"/>
    </row>
    <row r="40" spans="1:14" ht="18" customHeight="1">
      <c r="A40" s="135"/>
      <c r="B40" s="135"/>
      <c r="C40" s="56" t="s">
        <v>220</v>
      </c>
      <c r="D40" s="92" t="s">
        <v>221</v>
      </c>
      <c r="E40" s="57"/>
      <c r="F40" s="95"/>
      <c r="G40" s="57"/>
      <c r="H40" s="57"/>
      <c r="I40" s="57"/>
      <c r="J40" s="57"/>
      <c r="K40" s="57"/>
      <c r="L40" s="57"/>
      <c r="M40" s="57"/>
      <c r="N40" s="57"/>
    </row>
    <row r="41" spans="1:14" ht="18" customHeight="1">
      <c r="A41" s="135"/>
      <c r="B41" s="135"/>
      <c r="C41" s="50" t="s">
        <v>222</v>
      </c>
      <c r="D41" s="92" t="s">
        <v>223</v>
      </c>
      <c r="E41" s="57">
        <f t="shared" ref="E41:N41" si="3">E34+E35-E36-E40</f>
        <v>-118.8</v>
      </c>
      <c r="F41" s="103">
        <f t="shared" si="3"/>
        <v>-76.5</v>
      </c>
      <c r="G41" s="57">
        <f t="shared" si="3"/>
        <v>0</v>
      </c>
      <c r="H41" s="57">
        <f t="shared" si="3"/>
        <v>0</v>
      </c>
      <c r="I41" s="57">
        <f t="shared" si="3"/>
        <v>0</v>
      </c>
      <c r="J41" s="57">
        <f t="shared" si="3"/>
        <v>0</v>
      </c>
      <c r="K41" s="57">
        <f t="shared" si="3"/>
        <v>0</v>
      </c>
      <c r="L41" s="57">
        <f t="shared" si="3"/>
        <v>0</v>
      </c>
      <c r="M41" s="57">
        <f t="shared" si="3"/>
        <v>0</v>
      </c>
      <c r="N41" s="57">
        <f t="shared" si="3"/>
        <v>0</v>
      </c>
    </row>
    <row r="42" spans="1:14" ht="18" customHeight="1">
      <c r="A42" s="135"/>
      <c r="B42" s="135"/>
      <c r="C42" s="158" t="s">
        <v>224</v>
      </c>
      <c r="D42" s="158"/>
      <c r="E42" s="57">
        <f t="shared" ref="E42:N42" si="4">E37+E38-E39-E40</f>
        <v>-118.8</v>
      </c>
      <c r="F42" s="95">
        <f t="shared" si="4"/>
        <v>-76.5</v>
      </c>
      <c r="G42" s="57">
        <f t="shared" si="4"/>
        <v>0</v>
      </c>
      <c r="H42" s="57">
        <f t="shared" si="4"/>
        <v>0</v>
      </c>
      <c r="I42" s="57">
        <f t="shared" si="4"/>
        <v>0</v>
      </c>
      <c r="J42" s="57">
        <f t="shared" si="4"/>
        <v>0</v>
      </c>
      <c r="K42" s="57">
        <f t="shared" si="4"/>
        <v>0</v>
      </c>
      <c r="L42" s="57">
        <f t="shared" si="4"/>
        <v>0</v>
      </c>
      <c r="M42" s="57">
        <f t="shared" si="4"/>
        <v>0</v>
      </c>
      <c r="N42" s="57">
        <f t="shared" si="4"/>
        <v>0</v>
      </c>
    </row>
    <row r="43" spans="1:14" ht="18" customHeight="1">
      <c r="A43" s="135"/>
      <c r="B43" s="135"/>
      <c r="C43" s="56" t="s">
        <v>225</v>
      </c>
      <c r="D43" s="92" t="s">
        <v>226</v>
      </c>
      <c r="E43" s="57"/>
      <c r="F43" s="99"/>
      <c r="G43" s="57"/>
      <c r="H43" s="57"/>
      <c r="I43" s="57"/>
      <c r="J43" s="57"/>
      <c r="K43" s="57"/>
      <c r="L43" s="57"/>
      <c r="M43" s="57"/>
      <c r="N43" s="57"/>
    </row>
    <row r="44" spans="1:14" ht="18" customHeight="1">
      <c r="A44" s="135"/>
      <c r="B44" s="135"/>
      <c r="C44" s="50" t="s">
        <v>227</v>
      </c>
      <c r="D44" s="70" t="s">
        <v>228</v>
      </c>
      <c r="E44" s="57">
        <f t="shared" ref="E44:N44" si="5">E41+E43</f>
        <v>-118.8</v>
      </c>
      <c r="F44" s="95">
        <f t="shared" si="5"/>
        <v>-76.5</v>
      </c>
      <c r="G44" s="57">
        <f t="shared" si="5"/>
        <v>0</v>
      </c>
      <c r="H44" s="57">
        <f t="shared" si="5"/>
        <v>0</v>
      </c>
      <c r="I44" s="57">
        <f t="shared" si="5"/>
        <v>0</v>
      </c>
      <c r="J44" s="57">
        <f t="shared" si="5"/>
        <v>0</v>
      </c>
      <c r="K44" s="57">
        <f t="shared" si="5"/>
        <v>0</v>
      </c>
      <c r="L44" s="57">
        <f t="shared" si="5"/>
        <v>0</v>
      </c>
      <c r="M44" s="57">
        <f t="shared" si="5"/>
        <v>0</v>
      </c>
      <c r="N44" s="57">
        <f t="shared" si="5"/>
        <v>0</v>
      </c>
    </row>
    <row r="45" spans="1:14" ht="14.1" customHeight="1">
      <c r="A45" s="9" t="s">
        <v>229</v>
      </c>
    </row>
    <row r="46" spans="1:14" ht="14.1" customHeight="1">
      <c r="A46" s="9" t="s">
        <v>230</v>
      </c>
    </row>
    <row r="47" spans="1:14">
      <c r="A47" s="49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2022-08-18T08:03:30Z</cp:lastPrinted>
  <dcterms:created xsi:type="dcterms:W3CDTF">1999-07-06T05:17:05Z</dcterms:created>
  <dcterms:modified xsi:type="dcterms:W3CDTF">2022-09-20T10:00:30Z</dcterms:modified>
</cp:coreProperties>
</file>