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0620FCF0-7D9F-4B3E-AC7F-8411B5AB0CC4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9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I22" i="6"/>
  <c r="F32" i="5" l="1"/>
  <c r="F28" i="5"/>
  <c r="H39" i="5"/>
  <c r="F26" i="5"/>
  <c r="F32" i="2"/>
  <c r="F28" i="2"/>
  <c r="P31" i="9"/>
  <c r="P34" i="9" s="1"/>
  <c r="O31" i="9"/>
  <c r="O34" i="9" s="1"/>
  <c r="N31" i="9"/>
  <c r="N34" i="9" s="1"/>
  <c r="M31" i="9"/>
  <c r="M34" i="9" s="1"/>
  <c r="L31" i="9"/>
  <c r="L34" i="9" s="1"/>
  <c r="K31" i="9"/>
  <c r="K34" i="9" s="1"/>
  <c r="J31" i="9"/>
  <c r="J34" i="9" s="1"/>
  <c r="I31" i="9"/>
  <c r="I34" i="9" s="1"/>
  <c r="H31" i="9"/>
  <c r="H34" i="9" s="1"/>
  <c r="G31" i="9"/>
  <c r="G34" i="9" s="1"/>
  <c r="F31" i="9"/>
  <c r="F34" i="9" s="1"/>
  <c r="E31" i="9"/>
  <c r="E34" i="9" s="1"/>
  <c r="E37" i="9" l="1"/>
  <c r="E42" i="9" s="1"/>
  <c r="E41" i="9"/>
  <c r="E44" i="9" s="1"/>
  <c r="M37" i="9"/>
  <c r="M42" i="9" s="1"/>
  <c r="M41" i="9"/>
  <c r="M44" i="9" s="1"/>
  <c r="J41" i="9"/>
  <c r="J44" i="9" s="1"/>
  <c r="J37" i="9"/>
  <c r="J42" i="9" s="1"/>
  <c r="G41" i="9"/>
  <c r="G44" i="9" s="1"/>
  <c r="G37" i="9"/>
  <c r="G42" i="9" s="1"/>
  <c r="O41" i="9"/>
  <c r="O44" i="9" s="1"/>
  <c r="O37" i="9"/>
  <c r="O42" i="9" s="1"/>
  <c r="I41" i="9"/>
  <c r="I44" i="9" s="1"/>
  <c r="I37" i="9"/>
  <c r="I42" i="9" s="1"/>
  <c r="F41" i="9"/>
  <c r="F44" i="9" s="1"/>
  <c r="F37" i="9"/>
  <c r="F42" i="9" s="1"/>
  <c r="N41" i="9"/>
  <c r="N44" i="9" s="1"/>
  <c r="N37" i="9"/>
  <c r="N42" i="9" s="1"/>
  <c r="K41" i="9"/>
  <c r="K44" i="9" s="1"/>
  <c r="K37" i="9"/>
  <c r="K42" i="9" s="1"/>
  <c r="H41" i="9"/>
  <c r="H44" i="9" s="1"/>
  <c r="H37" i="9"/>
  <c r="H42" i="9" s="1"/>
  <c r="L41" i="9"/>
  <c r="L44" i="9" s="1"/>
  <c r="L37" i="9"/>
  <c r="L42" i="9" s="1"/>
  <c r="P41" i="9"/>
  <c r="P44" i="9" s="1"/>
  <c r="P37" i="9"/>
  <c r="P42" i="9" s="1"/>
  <c r="I20" i="6" l="1"/>
  <c r="I19" i="6"/>
  <c r="I23" i="6" s="1"/>
  <c r="I10" i="6"/>
  <c r="G27" i="4"/>
  <c r="I21" i="6" l="1"/>
  <c r="I9" i="2" l="1"/>
  <c r="F45" i="2"/>
  <c r="G45" i="2" s="1"/>
  <c r="F27" i="2"/>
  <c r="G27" i="2" s="1"/>
  <c r="G44" i="5"/>
  <c r="G19" i="5"/>
  <c r="F44" i="4"/>
  <c r="F39" i="4"/>
  <c r="F45" i="4" s="1"/>
  <c r="O44" i="7"/>
  <c r="N44" i="7"/>
  <c r="M44" i="7"/>
  <c r="M45" i="7" s="1"/>
  <c r="L44" i="7"/>
  <c r="K44" i="7"/>
  <c r="J44" i="7"/>
  <c r="J45" i="7" s="1"/>
  <c r="I44" i="7"/>
  <c r="H44" i="7"/>
  <c r="F44" i="7"/>
  <c r="O39" i="7"/>
  <c r="O45" i="7" s="1"/>
  <c r="N39" i="7"/>
  <c r="M39" i="7"/>
  <c r="L39" i="7"/>
  <c r="K39" i="7"/>
  <c r="K45" i="7" s="1"/>
  <c r="J39" i="7"/>
  <c r="I39" i="7"/>
  <c r="H39" i="7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7" i="7"/>
  <c r="H27" i="7"/>
  <c r="G27" i="7"/>
  <c r="F27" i="7"/>
  <c r="O16" i="7"/>
  <c r="N16" i="7"/>
  <c r="M16" i="7"/>
  <c r="L16" i="7"/>
  <c r="K16" i="7"/>
  <c r="J16" i="7"/>
  <c r="O15" i="7"/>
  <c r="N15" i="7"/>
  <c r="M15" i="7"/>
  <c r="L15" i="7"/>
  <c r="K15" i="7"/>
  <c r="J15" i="7"/>
  <c r="O14" i="7"/>
  <c r="N14" i="7"/>
  <c r="M14" i="7"/>
  <c r="L14" i="7"/>
  <c r="K14" i="7"/>
  <c r="J14" i="7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O39" i="4"/>
  <c r="O44" i="4"/>
  <c r="N39" i="4"/>
  <c r="N44" i="4"/>
  <c r="M39" i="4"/>
  <c r="M45" i="4" s="1"/>
  <c r="M44" i="4"/>
  <c r="L39" i="4"/>
  <c r="L44" i="4"/>
  <c r="L45" i="4" s="1"/>
  <c r="K39" i="4"/>
  <c r="K44" i="4"/>
  <c r="K45" i="4"/>
  <c r="J39" i="4"/>
  <c r="J45" i="4" s="1"/>
  <c r="J44" i="4"/>
  <c r="I39" i="4"/>
  <c r="I44" i="4"/>
  <c r="I45" i="4" s="1"/>
  <c r="H39" i="4"/>
  <c r="H45" i="4" s="1"/>
  <c r="H44" i="4"/>
  <c r="G39" i="4"/>
  <c r="G44" i="4"/>
  <c r="G45" i="4" s="1"/>
  <c r="O24" i="4"/>
  <c r="O27" i="4" s="1"/>
  <c r="N24" i="4"/>
  <c r="N27" i="4"/>
  <c r="M24" i="4"/>
  <c r="M27" i="4" s="1"/>
  <c r="L24" i="4"/>
  <c r="L27" i="4" s="1"/>
  <c r="K24" i="4"/>
  <c r="K27" i="4"/>
  <c r="J24" i="4"/>
  <c r="J27" i="4" s="1"/>
  <c r="I27" i="4"/>
  <c r="H27" i="4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F27" i="4"/>
  <c r="G29" i="5"/>
  <c r="G35" i="5"/>
  <c r="G31" i="5"/>
  <c r="G33" i="5"/>
  <c r="G43" i="5"/>
  <c r="G30" i="5"/>
  <c r="G32" i="5"/>
  <c r="G34" i="5"/>
  <c r="G38" i="5"/>
  <c r="G40" i="5"/>
  <c r="G42" i="5"/>
  <c r="G16" i="2" l="1"/>
  <c r="G21" i="2"/>
  <c r="G9" i="2"/>
  <c r="G14" i="2"/>
  <c r="G36" i="5"/>
  <c r="G28" i="5"/>
  <c r="G39" i="5"/>
  <c r="G45" i="5"/>
  <c r="G37" i="5"/>
  <c r="G41" i="5"/>
  <c r="I45" i="5"/>
  <c r="G41" i="2"/>
  <c r="G29" i="2"/>
  <c r="G28" i="2"/>
  <c r="G18" i="2"/>
  <c r="N45" i="4"/>
  <c r="O45" i="4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I45" i="7"/>
  <c r="G20" i="2"/>
  <c r="G17" i="2"/>
  <c r="G10" i="2"/>
  <c r="G31" i="2"/>
  <c r="N45" i="7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<sst xmlns="http://schemas.openxmlformats.org/spreadsheetml/2006/main" count="439" uniqueCount="266">
  <si>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</si>
  <si>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</si>
  <si>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</si>
  <si>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</si>
  <si>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</si>
  <si>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</si>
  <si>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</si>
  <si>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</si>
  <si>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</si>
  <si>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</si>
  <si>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</si>
  <si>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</si>
  <si>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</si>
  <si>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</si>
  <si>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</si>
  <si>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</si>
  <si>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</si>
  <si>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</si>
  <si>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</si>
  <si>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</si>
  <si>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</si>
  <si>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</si>
  <si>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</si>
  <si>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</si>
  <si>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</si>
  <si>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</si>
  <si>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</si>
  <si>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</si>
  <si>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</si>
  <si>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</si>
  <si>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</si>
  <si>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</si>
  <si>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</si>
  <si>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</si>
  <si>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</si>
  <si>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</si>
  <si>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</si>
  <si>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</si>
  <si>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</si>
  <si>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</si>
  <si>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</si>
  <si>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</si>
  <si>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</si>
  <si>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</si>
  <si>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</si>
  <si>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</si>
  <si>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</si>
  <si>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</si>
  <si>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</si>
  <si>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</si>
  <si>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</si>
  <si>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</si>
  <si>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</si>
  <si>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</si>
  <si>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</si>
  <si>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</si>
  <si>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</si>
  <si>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</si>
  <si>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</si>
  <si>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</si>
  <si>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</si>
  <si>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</si>
  <si>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</si>
  <si>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</si>
  <si>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</si>
  <si>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</si>
  <si>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</si>
  <si>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</si>
  <si>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</si>
  <si>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</si>
  <si>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</si>
  <si>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</si>
  <si>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</si>
  <si>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</si>
  <si>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</si>
  <si>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</si>
  <si>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</si>
  <si>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</si>
  <si>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</si>
  <si>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</si>
  <si>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</si>
  <si>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</si>
  <si>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</si>
  <si>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</si>
  <si>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</si>
  <si>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</si>
  <si>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</si>
  <si>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</si>
  <si>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</si>
  <si>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</si>
  <si>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</si>
  <si>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</si>
  <si>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</si>
  <si>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</si>
  <si>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</si>
  <si>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</si>
  <si>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</si>
  <si>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</si>
  <si>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</si>
  <si>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</si>
  <si>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</si>
  <si>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</si>
  <si>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</si>
  <si>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</si>
  <si>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</si>
  <si>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</si>
  <si>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</si>
  <si>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</si>
  <si>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</si>
  <si>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</si>
  <si>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</si>
  <si>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</si>
  <si>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</si>
  <si>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</si>
  <si>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</si>
  <si>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</si>
  <si>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</si>
  <si>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</si>
  <si>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</si>
  <si>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</si>
  <si>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</si>
  <si>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</si>
  <si>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</si>
  <si>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</si>
  <si>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</si>
  <si>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</si>
  <si>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</si>
  <si>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</si>
  <si>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</si>
  <si>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</si>
  <si>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</si>
  <si>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</si>
  <si>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</si>
  <si>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</si>
  <si>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</si>
  <si>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</si>
  <si>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</si>
  <si>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</si>
  <si>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</si>
  <si>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</si>
  <si>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</si>
  <si>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</si>
  <si>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</si>
  <si>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</si>
  <si>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</si>
  <si>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</si>
  <si>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</si>
  <si>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</si>
  <si>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</si>
  <si>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</si>
  <si>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</si>
  <si>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</si>
  <si>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</si>
  <si>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</si>
  <si>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</si>
  <si>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</si>
  <si>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</si>
  <si>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</si>
  <si>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</si>
  <si>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</si>
  <si>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</si>
  <si>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</si>
  <si>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</si>
  <si>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</si>
  <si>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</si>
  <si>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</si>
  <si>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</si>
  <si>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</si>
  <si>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</si>
  <si>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</si>
  <si>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</si>
  <si>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</si>
  <si>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</si>
  <si>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</si>
  <si>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</si>
  <si>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</si>
  <si>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</si>
  <si>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</si>
  <si>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</si>
  <si>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</si>
  <si>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</si>
  <si>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</si>
  <si>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</si>
  <si>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</si>
  <si>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</si>
  <si>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</si>
  <si>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</si>
  <si>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</si>
  <si>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</si>
  <si>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</si>
  <si>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</si>
  <si>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</si>
  <si>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</si>
  <si>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</si>
  <si>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</si>
  <si>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</si>
  <si>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</si>
  <si>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</si>
  <si>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</si>
  <si>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</si>
  <si>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</si>
  <si>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</si>
  <si>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</si>
  <si>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</si>
  <si>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</si>
  <si>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</si>
  <si>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</si>
  <si>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</si>
  <si>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</si>
  <si>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</si>
  <si>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</si>
  <si>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</si>
  <si>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</si>
  <si>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</si>
  <si>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</si>
  <si>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</si>
  <si>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</si>
  <si>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</si>
  <si>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</si>
  <si>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</si>
  <si>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</si>
  <si>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</si>
  <si>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</si>
  <si>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</si>
  <si>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</si>
  <si>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</si>
  <si>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</si>
  <si>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</si>
  <si>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</si>
  <si>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</si>
  <si>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</si>
  <si>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</si>
  <si>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</si>
  <si>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</si>
  <si>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</si>
  <si>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</si>
  <si>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</si>
  <si>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</si>
  <si>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</si>
  <si>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</si>
  <si>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</si>
  <si>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</si>
  <si>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</si>
  <si>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</si>
  <si>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</si>
  <si>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</si>
  <si>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</si>
  <si>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</si>
  <si>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</si>
  <si>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</si>
  <si>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長崎県交通事業会計</t>
    <rPh sb="0" eb="3">
      <t>ナガサキケン</t>
    </rPh>
    <rPh sb="3" eb="5">
      <t>コウツウ</t>
    </rPh>
    <rPh sb="5" eb="7">
      <t>ジギョウ</t>
    </rPh>
    <rPh sb="7" eb="9">
      <t>カイケイ</t>
    </rPh>
    <phoneticPr fontId="9"/>
  </si>
  <si>
    <t>長崎県流域下水道事業会計</t>
    <rPh sb="0" eb="3">
      <t>ナガサキケン</t>
    </rPh>
    <rPh sb="3" eb="8">
      <t>リュウイキゲスイドウ</t>
    </rPh>
    <rPh sb="8" eb="10">
      <t>ジギョウ</t>
    </rPh>
    <rPh sb="10" eb="12">
      <t>カイケイ</t>
    </rPh>
    <phoneticPr fontId="9"/>
  </si>
  <si>
    <t>－</t>
  </si>
  <si>
    <t>長崎県交通事業会計</t>
    <rPh sb="0" eb="3">
      <t>ナガサキケン</t>
    </rPh>
    <rPh sb="3" eb="5">
      <t>コウツウ</t>
    </rPh>
    <rPh sb="5" eb="7">
      <t>ジギョウ</t>
    </rPh>
    <rPh sb="7" eb="9">
      <t>カイケイ</t>
    </rPh>
    <phoneticPr fontId="10"/>
  </si>
  <si>
    <t>長崎県</t>
    <rPh sb="0" eb="3">
      <t>ナガサキケン</t>
    </rPh>
    <phoneticPr fontId="14"/>
  </si>
  <si>
    <t>(令和２年度決算額）</t>
    <phoneticPr fontId="14"/>
  </si>
  <si>
    <t>長崎県道路公社</t>
  </si>
  <si>
    <t>長崎県土地開発公社</t>
  </si>
  <si>
    <t>長崎県住宅供給公社</t>
  </si>
  <si>
    <t>㈱長崎県漁業公社</t>
  </si>
  <si>
    <t>㈱長崎県営バス観光</t>
  </si>
  <si>
    <t>㈱長崎県央バス</t>
  </si>
  <si>
    <t>長崎県</t>
    <rPh sb="0" eb="3">
      <t>ナガサキケン</t>
    </rPh>
    <phoneticPr fontId="9"/>
  </si>
  <si>
    <t>長崎県</t>
    <rPh sb="0" eb="3">
      <t>ナガサキケン</t>
    </rPh>
    <phoneticPr fontId="16"/>
  </si>
  <si>
    <t>長崎県流域下水道事業会計</t>
    <rPh sb="0" eb="3">
      <t>ナガサキケン</t>
    </rPh>
    <rPh sb="3" eb="5">
      <t>リュウイキ</t>
    </rPh>
    <rPh sb="5" eb="8">
      <t>ゲスイドウ</t>
    </rPh>
    <rPh sb="8" eb="10">
      <t>ジギョウ</t>
    </rPh>
    <rPh sb="10" eb="12">
      <t>カイケイ</t>
    </rPh>
    <phoneticPr fontId="10"/>
  </si>
  <si>
    <t>流域下水道特別会計</t>
    <rPh sb="0" eb="2">
      <t>リュウイキ</t>
    </rPh>
    <rPh sb="2" eb="5">
      <t>ゲスイドウ</t>
    </rPh>
    <rPh sb="5" eb="7">
      <t>トクベツ</t>
    </rPh>
    <rPh sb="7" eb="9">
      <t>カイケイ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</si>
</sst>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5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sz val="11"/>
      <name val="ＭＳ Ｐゴシック"/>
      <family val="1"/>
      <charset val="128"/>
    </font>
    <font>
      <b/>
      <sz val="12"/>
      <name val="ＭＳ Ｐゴシック"/>
      <family val="1"/>
      <charset val="128"/>
    </font>
    <font>
      <b/>
      <sz val="11"/>
      <name val="ＭＳ Ｐゴシック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5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2" fillId="0" borderId="8" xfId="1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9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 shrinkToFit="1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0" fillId="0" borderId="8" xfId="0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3" fillId="0" borderId="0" xfId="0" applyFont="1" applyAlignment="1">
      <alignment horizontal="distributed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177" fontId="21" fillId="0" borderId="8" xfId="1" applyNumberFormat="1" applyFont="1" applyBorder="1" applyAlignment="1">
      <alignment vertical="center"/>
    </xf>
    <xf numFmtId="177" fontId="19" fillId="0" borderId="8" xfId="1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2" fillId="0" borderId="5" xfId="0" applyNumberFormat="1" applyFont="1" applyBorder="1" applyAlignment="1">
      <alignment horizontal="distributed" vertical="center" justifyLastLine="1"/>
    </xf>
    <xf numFmtId="0" fontId="23" fillId="0" borderId="5" xfId="0" applyNumberFormat="1" applyFont="1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 textRotation="255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180" fontId="15" fillId="0" borderId="8" xfId="1" applyNumberFormat="1" applyFont="1" applyBorder="1" applyAlignment="1">
      <alignment vertical="center" textRotation="255"/>
    </xf>
    <xf numFmtId="0" fontId="13" fillId="0" borderId="8" xfId="3" applyFont="1" applyBorder="1" applyAlignment="1">
      <alignment vertical="center"/>
    </xf>
    <xf numFmtId="0" fontId="12" fillId="0" borderId="8" xfId="2" applyNumberFormat="1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8" xfId="3" applyFont="1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17" fillId="0" borderId="8" xfId="0" applyNumberFormat="1" applyFont="1" applyBorder="1" applyAlignment="1">
      <alignment horizontal="right" vertical="center"/>
    </xf>
    <xf numFmtId="177" fontId="24" fillId="0" borderId="8" xfId="1" applyNumberFormat="1" applyFont="1" applyBorder="1" applyAlignment="1">
      <alignment vertical="center"/>
    </xf>
    <xf numFmtId="177" fontId="24" fillId="0" borderId="8" xfId="1" applyNumberFormat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" sqref="F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101" t="s">
        <v>262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58"/>
      <c r="F7" s="47" t="s">
        <v>232</v>
      </c>
      <c r="G7" s="47"/>
      <c r="H7" s="47" t="s">
        <v>233</v>
      </c>
      <c r="I7" s="48" t="s">
        <v>21</v>
      </c>
    </row>
    <row r="8" spans="1:11" ht="17.100000000000001" customHeight="1">
      <c r="A8" s="19"/>
      <c r="B8" s="20"/>
      <c r="C8" s="20"/>
      <c r="D8" s="20"/>
      <c r="E8" s="59"/>
      <c r="F8" s="50" t="s">
        <v>90</v>
      </c>
      <c r="G8" s="50" t="s">
        <v>2</v>
      </c>
      <c r="H8" s="65" t="s">
        <v>248</v>
      </c>
      <c r="I8" s="51"/>
    </row>
    <row r="9" spans="1:11" ht="18" customHeight="1">
      <c r="A9" s="103" t="s">
        <v>87</v>
      </c>
      <c r="B9" s="103" t="s">
        <v>89</v>
      </c>
      <c r="C9" s="60" t="s">
        <v>3</v>
      </c>
      <c r="D9" s="52"/>
      <c r="E9" s="52"/>
      <c r="F9" s="53">
        <v>152610</v>
      </c>
      <c r="G9" s="54">
        <f>F9/$F$27*100</f>
        <v>21.096999749783308</v>
      </c>
      <c r="H9" s="53">
        <v>143887</v>
      </c>
      <c r="I9" s="54">
        <f>(F9/H9-1)*100</f>
        <v>6.0623961858958797</v>
      </c>
      <c r="K9" s="24"/>
    </row>
    <row r="10" spans="1:11" ht="18" customHeight="1">
      <c r="A10" s="103"/>
      <c r="B10" s="103"/>
      <c r="C10" s="62"/>
      <c r="D10" s="64" t="s">
        <v>22</v>
      </c>
      <c r="E10" s="52"/>
      <c r="F10" s="53">
        <v>41370</v>
      </c>
      <c r="G10" s="54">
        <f t="shared" ref="G10:G26" si="0">F10/$F$27*100</f>
        <v>5.7190412138689171</v>
      </c>
      <c r="H10" s="53">
        <v>40131</v>
      </c>
      <c r="I10" s="54">
        <f t="shared" ref="I10:I27" si="1">(F10/H10-1)*100</f>
        <v>3.0873888016745177</v>
      </c>
    </row>
    <row r="11" spans="1:11" ht="18" customHeight="1">
      <c r="A11" s="103"/>
      <c r="B11" s="103"/>
      <c r="C11" s="62"/>
      <c r="D11" s="62"/>
      <c r="E11" s="46" t="s">
        <v>23</v>
      </c>
      <c r="F11" s="53">
        <v>38691</v>
      </c>
      <c r="G11" s="54">
        <f t="shared" si="0"/>
        <v>5.3486928597003205</v>
      </c>
      <c r="H11" s="53">
        <v>37813</v>
      </c>
      <c r="I11" s="54">
        <f t="shared" si="1"/>
        <v>2.321952767566704</v>
      </c>
    </row>
    <row r="12" spans="1:11" ht="18" customHeight="1">
      <c r="A12" s="103"/>
      <c r="B12" s="103"/>
      <c r="C12" s="62"/>
      <c r="D12" s="62"/>
      <c r="E12" s="46" t="s">
        <v>24</v>
      </c>
      <c r="F12" s="53">
        <v>2560</v>
      </c>
      <c r="G12" s="54">
        <f t="shared" si="0"/>
        <v>0.35389764340112223</v>
      </c>
      <c r="H12" s="53">
        <v>2202</v>
      </c>
      <c r="I12" s="54">
        <f t="shared" si="1"/>
        <v>16.257947320617628</v>
      </c>
    </row>
    <row r="13" spans="1:11" ht="18" customHeight="1">
      <c r="A13" s="103"/>
      <c r="B13" s="103"/>
      <c r="C13" s="62"/>
      <c r="D13" s="63"/>
      <c r="E13" s="46" t="s">
        <v>25</v>
      </c>
      <c r="F13" s="53">
        <v>119</v>
      </c>
      <c r="G13" s="54">
        <f t="shared" si="0"/>
        <v>1.6450710767474043E-2</v>
      </c>
      <c r="H13" s="53">
        <v>116</v>
      </c>
      <c r="I13" s="54">
        <f t="shared" si="1"/>
        <v>2.5862068965517349</v>
      </c>
    </row>
    <row r="14" spans="1:11" ht="18" customHeight="1">
      <c r="A14" s="103"/>
      <c r="B14" s="103"/>
      <c r="C14" s="62"/>
      <c r="D14" s="60" t="s">
        <v>26</v>
      </c>
      <c r="E14" s="52"/>
      <c r="F14" s="53">
        <v>30077</v>
      </c>
      <c r="G14" s="54">
        <f t="shared" si="0"/>
        <v>4.1578825861623256</v>
      </c>
      <c r="H14" s="53">
        <v>29805</v>
      </c>
      <c r="I14" s="54">
        <f t="shared" si="1"/>
        <v>0.91259855728904604</v>
      </c>
      <c r="J14" s="100"/>
    </row>
    <row r="15" spans="1:11" ht="18" customHeight="1">
      <c r="A15" s="103"/>
      <c r="B15" s="103"/>
      <c r="C15" s="62"/>
      <c r="D15" s="62"/>
      <c r="E15" s="46" t="s">
        <v>27</v>
      </c>
      <c r="F15" s="53">
        <v>1394</v>
      </c>
      <c r="G15" s="54">
        <f t="shared" si="0"/>
        <v>0.19270832613326733</v>
      </c>
      <c r="H15" s="53">
        <v>1108</v>
      </c>
      <c r="I15" s="54">
        <f t="shared" si="1"/>
        <v>25.812274368231037</v>
      </c>
    </row>
    <row r="16" spans="1:11" ht="18" customHeight="1">
      <c r="A16" s="103"/>
      <c r="B16" s="103"/>
      <c r="C16" s="62"/>
      <c r="D16" s="63"/>
      <c r="E16" s="46" t="s">
        <v>28</v>
      </c>
      <c r="F16" s="53">
        <v>24862</v>
      </c>
      <c r="G16" s="54">
        <f t="shared" si="0"/>
        <v>3.4369543789994927</v>
      </c>
      <c r="H16" s="53">
        <v>18354</v>
      </c>
      <c r="I16" s="54">
        <f t="shared" si="1"/>
        <v>35.458210744251929</v>
      </c>
      <c r="K16" s="25"/>
    </row>
    <row r="17" spans="1:26" ht="18" customHeight="1">
      <c r="A17" s="103"/>
      <c r="B17" s="103"/>
      <c r="C17" s="62"/>
      <c r="D17" s="104" t="s">
        <v>29</v>
      </c>
      <c r="E17" s="105"/>
      <c r="F17" s="53">
        <v>60086</v>
      </c>
      <c r="G17" s="54">
        <f t="shared" si="0"/>
        <v>8.306364766171809</v>
      </c>
      <c r="H17" s="53">
        <v>60176</v>
      </c>
      <c r="I17" s="54">
        <f t="shared" si="1"/>
        <v>-0.14956128689178616</v>
      </c>
    </row>
    <row r="18" spans="1:26" ht="18" customHeight="1">
      <c r="A18" s="103"/>
      <c r="B18" s="103"/>
      <c r="C18" s="62"/>
      <c r="D18" s="104" t="s">
        <v>93</v>
      </c>
      <c r="E18" s="106"/>
      <c r="F18" s="53">
        <v>2155</v>
      </c>
      <c r="G18" s="54">
        <f t="shared" si="0"/>
        <v>0.29790993028492907</v>
      </c>
      <c r="H18" s="53">
        <v>2014</v>
      </c>
      <c r="I18" s="54">
        <f t="shared" si="1"/>
        <v>7.0009930486593763</v>
      </c>
    </row>
    <row r="19" spans="1:26" ht="18" customHeight="1">
      <c r="A19" s="103"/>
      <c r="B19" s="103"/>
      <c r="C19" s="61"/>
      <c r="D19" s="104" t="s">
        <v>94</v>
      </c>
      <c r="E19" s="106"/>
      <c r="F19" s="55">
        <v>0</v>
      </c>
      <c r="G19" s="54">
        <f t="shared" si="0"/>
        <v>0</v>
      </c>
      <c r="H19" s="53">
        <v>0</v>
      </c>
      <c r="I19" s="54">
        <v>0</v>
      </c>
      <c r="Z19" s="2" t="s">
        <v>95</v>
      </c>
    </row>
    <row r="20" spans="1:26" ht="18" customHeight="1">
      <c r="A20" s="103"/>
      <c r="B20" s="103"/>
      <c r="C20" s="52" t="s">
        <v>4</v>
      </c>
      <c r="D20" s="52"/>
      <c r="E20" s="52"/>
      <c r="F20" s="53">
        <v>25508</v>
      </c>
      <c r="G20" s="54">
        <f t="shared" si="0"/>
        <v>3.5262582374514948</v>
      </c>
      <c r="H20" s="53">
        <v>16791</v>
      </c>
      <c r="I20" s="54">
        <f t="shared" si="1"/>
        <v>51.914716217021017</v>
      </c>
    </row>
    <row r="21" spans="1:26" ht="18" customHeight="1">
      <c r="A21" s="103"/>
      <c r="B21" s="103"/>
      <c r="C21" s="52" t="s">
        <v>5</v>
      </c>
      <c r="D21" s="52"/>
      <c r="E21" s="52"/>
      <c r="F21" s="53">
        <v>224633</v>
      </c>
      <c r="G21" s="54">
        <f t="shared" si="0"/>
        <v>31.053550519579805</v>
      </c>
      <c r="H21" s="53">
        <v>225947</v>
      </c>
      <c r="I21" s="54">
        <f t="shared" si="1"/>
        <v>-0.58155231094018101</v>
      </c>
    </row>
    <row r="22" spans="1:26" ht="18" customHeight="1">
      <c r="A22" s="103"/>
      <c r="B22" s="103"/>
      <c r="C22" s="52" t="s">
        <v>30</v>
      </c>
      <c r="D22" s="52"/>
      <c r="E22" s="52"/>
      <c r="F22" s="53">
        <v>10479</v>
      </c>
      <c r="G22" s="54">
        <f t="shared" si="0"/>
        <v>1.4486302364063908</v>
      </c>
      <c r="H22" s="53">
        <v>10719</v>
      </c>
      <c r="I22" s="54">
        <f t="shared" si="1"/>
        <v>-2.239014833473274</v>
      </c>
    </row>
    <row r="23" spans="1:26" ht="18" customHeight="1">
      <c r="A23" s="103"/>
      <c r="B23" s="103"/>
      <c r="C23" s="52" t="s">
        <v>6</v>
      </c>
      <c r="D23" s="52"/>
      <c r="E23" s="52"/>
      <c r="F23" s="53">
        <v>151831</v>
      </c>
      <c r="G23" s="54">
        <f t="shared" si="0"/>
        <v>20.98930980282648</v>
      </c>
      <c r="H23" s="53">
        <v>124348</v>
      </c>
      <c r="I23" s="54">
        <f t="shared" si="1"/>
        <v>22.101682375269416</v>
      </c>
    </row>
    <row r="24" spans="1:26" ht="18" customHeight="1">
      <c r="A24" s="103"/>
      <c r="B24" s="103"/>
      <c r="C24" s="52" t="s">
        <v>31</v>
      </c>
      <c r="D24" s="52"/>
      <c r="E24" s="52"/>
      <c r="F24" s="53">
        <v>3564</v>
      </c>
      <c r="G24" s="54">
        <f t="shared" si="0"/>
        <v>0.49269187542249993</v>
      </c>
      <c r="H24" s="53">
        <v>3755</v>
      </c>
      <c r="I24" s="54">
        <f t="shared" si="1"/>
        <v>-5.086551264980022</v>
      </c>
    </row>
    <row r="25" spans="1:26" ht="18" customHeight="1">
      <c r="A25" s="103"/>
      <c r="B25" s="103"/>
      <c r="C25" s="52" t="s">
        <v>7</v>
      </c>
      <c r="D25" s="52"/>
      <c r="E25" s="52"/>
      <c r="F25" s="53">
        <v>72425</v>
      </c>
      <c r="G25" s="54">
        <f t="shared" si="0"/>
        <v>10.012123759111828</v>
      </c>
      <c r="H25" s="53">
        <v>111577</v>
      </c>
      <c r="I25" s="54">
        <f t="shared" si="1"/>
        <v>-35.089669017808333</v>
      </c>
    </row>
    <row r="26" spans="1:26" ht="18" customHeight="1">
      <c r="A26" s="103"/>
      <c r="B26" s="103"/>
      <c r="C26" s="52" t="s">
        <v>8</v>
      </c>
      <c r="D26" s="52"/>
      <c r="E26" s="52"/>
      <c r="F26" s="53">
        <f>723373-F9-F20-F21-F22-F23-F24-F25</f>
        <v>82323</v>
      </c>
      <c r="G26" s="54">
        <f t="shared" si="0"/>
        <v>11.380435819418198</v>
      </c>
      <c r="H26" s="53">
        <v>82709</v>
      </c>
      <c r="I26" s="54">
        <f t="shared" si="1"/>
        <v>-0.46669649010385728</v>
      </c>
    </row>
    <row r="27" spans="1:26" ht="18" customHeight="1">
      <c r="A27" s="103"/>
      <c r="B27" s="103"/>
      <c r="C27" s="52" t="s">
        <v>9</v>
      </c>
      <c r="D27" s="52"/>
      <c r="E27" s="52"/>
      <c r="F27" s="53">
        <f>SUM(F9,F20:F26)</f>
        <v>723373</v>
      </c>
      <c r="G27" s="54">
        <f>F27/$F$27*100</f>
        <v>100</v>
      </c>
      <c r="H27" s="53">
        <v>719733</v>
      </c>
      <c r="I27" s="54">
        <f t="shared" si="1"/>
        <v>0.50574310195585781</v>
      </c>
    </row>
    <row r="28" spans="1:26" ht="18" customHeight="1">
      <c r="A28" s="103"/>
      <c r="B28" s="103" t="s">
        <v>88</v>
      </c>
      <c r="C28" s="60" t="s">
        <v>10</v>
      </c>
      <c r="D28" s="52"/>
      <c r="E28" s="52"/>
      <c r="F28" s="53">
        <f>SUM(F29:F31)</f>
        <v>332760.56599999999</v>
      </c>
      <c r="G28" s="54">
        <f>F28/$F$45*100</f>
        <v>46.001214128068582</v>
      </c>
      <c r="H28" s="53">
        <v>336163.83899999998</v>
      </c>
      <c r="I28" s="54">
        <f>(F28/H28-1)*100</f>
        <v>-1.0123852137469136</v>
      </c>
    </row>
    <row r="29" spans="1:26" ht="18" customHeight="1">
      <c r="A29" s="103"/>
      <c r="B29" s="103"/>
      <c r="C29" s="62"/>
      <c r="D29" s="52" t="s">
        <v>11</v>
      </c>
      <c r="E29" s="52"/>
      <c r="F29" s="53">
        <v>186756.87</v>
      </c>
      <c r="G29" s="54">
        <f t="shared" ref="G29:G44" si="2">F29/$F$45*100</f>
        <v>25.817490545913628</v>
      </c>
      <c r="H29" s="53">
        <v>188543.976</v>
      </c>
      <c r="I29" s="54">
        <f t="shared" ref="I29:I45" si="3">(F29/H29-1)*100</f>
        <v>-0.94784571637547277</v>
      </c>
    </row>
    <row r="30" spans="1:26" ht="18" customHeight="1">
      <c r="A30" s="103"/>
      <c r="B30" s="103"/>
      <c r="C30" s="62"/>
      <c r="D30" s="52" t="s">
        <v>32</v>
      </c>
      <c r="E30" s="52"/>
      <c r="F30" s="53">
        <v>51705.368999999999</v>
      </c>
      <c r="G30" s="54">
        <f t="shared" si="2"/>
        <v>7.1478113513600627</v>
      </c>
      <c r="H30" s="53">
        <v>51243.271999999997</v>
      </c>
      <c r="I30" s="54">
        <f t="shared" si="3"/>
        <v>0.90177106567277399</v>
      </c>
    </row>
    <row r="31" spans="1:26" ht="18" customHeight="1">
      <c r="A31" s="103"/>
      <c r="B31" s="103"/>
      <c r="C31" s="61"/>
      <c r="D31" s="52" t="s">
        <v>12</v>
      </c>
      <c r="E31" s="52"/>
      <c r="F31" s="53">
        <v>94298.327000000005</v>
      </c>
      <c r="G31" s="54">
        <f t="shared" si="2"/>
        <v>13.035912230794894</v>
      </c>
      <c r="H31" s="53">
        <v>96376.591</v>
      </c>
      <c r="I31" s="54">
        <f t="shared" si="3"/>
        <v>-2.1563991612859601</v>
      </c>
    </row>
    <row r="32" spans="1:26" ht="18" customHeight="1">
      <c r="A32" s="103"/>
      <c r="B32" s="103"/>
      <c r="C32" s="60" t="s">
        <v>13</v>
      </c>
      <c r="D32" s="52"/>
      <c r="E32" s="52"/>
      <c r="F32" s="53">
        <f>SUM(F33:F38)+400</f>
        <v>264971.44799999997</v>
      </c>
      <c r="G32" s="54">
        <f t="shared" si="2"/>
        <v>36.629966296163801</v>
      </c>
      <c r="H32" s="53">
        <v>240537.50500000003</v>
      </c>
      <c r="I32" s="54">
        <f t="shared" si="3"/>
        <v>10.158059550837994</v>
      </c>
    </row>
    <row r="33" spans="1:9" ht="18" customHeight="1">
      <c r="A33" s="103"/>
      <c r="B33" s="103"/>
      <c r="C33" s="62"/>
      <c r="D33" s="52" t="s">
        <v>14</v>
      </c>
      <c r="E33" s="52"/>
      <c r="F33" s="53">
        <v>25944.356</v>
      </c>
      <c r="G33" s="54">
        <f t="shared" si="2"/>
        <v>3.5865784522401642</v>
      </c>
      <c r="H33" s="53">
        <v>22165.954000000002</v>
      </c>
      <c r="I33" s="54">
        <f t="shared" si="3"/>
        <v>17.045970590753722</v>
      </c>
    </row>
    <row r="34" spans="1:9" ht="18" customHeight="1">
      <c r="A34" s="103"/>
      <c r="B34" s="103"/>
      <c r="C34" s="62"/>
      <c r="D34" s="52" t="s">
        <v>33</v>
      </c>
      <c r="E34" s="52"/>
      <c r="F34" s="53">
        <v>8078.8469999999998</v>
      </c>
      <c r="G34" s="54">
        <f t="shared" si="2"/>
        <v>1.11682936239177</v>
      </c>
      <c r="H34" s="53">
        <v>7073.4719999999998</v>
      </c>
      <c r="I34" s="54">
        <f t="shared" si="3"/>
        <v>14.21331702451074</v>
      </c>
    </row>
    <row r="35" spans="1:9" ht="18" customHeight="1">
      <c r="A35" s="103"/>
      <c r="B35" s="103"/>
      <c r="C35" s="62"/>
      <c r="D35" s="52" t="s">
        <v>34</v>
      </c>
      <c r="E35" s="52"/>
      <c r="F35" s="53">
        <v>172801.25399999999</v>
      </c>
      <c r="G35" s="54">
        <f t="shared" si="2"/>
        <v>23.888249687773307</v>
      </c>
      <c r="H35" s="53">
        <v>147241.37700000001</v>
      </c>
      <c r="I35" s="54">
        <f t="shared" si="3"/>
        <v>17.359167321560687</v>
      </c>
    </row>
    <row r="36" spans="1:9" ht="18" customHeight="1">
      <c r="A36" s="103"/>
      <c r="B36" s="103"/>
      <c r="C36" s="62"/>
      <c r="D36" s="52" t="s">
        <v>35</v>
      </c>
      <c r="E36" s="52"/>
      <c r="F36" s="53">
        <v>9634.2829999999994</v>
      </c>
      <c r="G36" s="54">
        <f t="shared" si="2"/>
        <v>1.3318546743108106</v>
      </c>
      <c r="H36" s="53">
        <v>9497.2659999999996</v>
      </c>
      <c r="I36" s="54">
        <f t="shared" si="3"/>
        <v>1.4426994042285424</v>
      </c>
    </row>
    <row r="37" spans="1:9" ht="18" customHeight="1">
      <c r="A37" s="103"/>
      <c r="B37" s="103"/>
      <c r="C37" s="62"/>
      <c r="D37" s="52" t="s">
        <v>15</v>
      </c>
      <c r="E37" s="52"/>
      <c r="F37" s="53">
        <v>6479.2939999999999</v>
      </c>
      <c r="G37" s="54">
        <f t="shared" si="2"/>
        <v>0.89570526422505858</v>
      </c>
      <c r="H37" s="53">
        <v>7738.0619999999999</v>
      </c>
      <c r="I37" s="54">
        <f t="shared" si="3"/>
        <v>-16.267225566298126</v>
      </c>
    </row>
    <row r="38" spans="1:9" ht="18" customHeight="1">
      <c r="A38" s="103"/>
      <c r="B38" s="103"/>
      <c r="C38" s="61"/>
      <c r="D38" s="52" t="s">
        <v>36</v>
      </c>
      <c r="E38" s="52"/>
      <c r="F38" s="53">
        <v>41633.413999999997</v>
      </c>
      <c r="G38" s="54">
        <f t="shared" si="2"/>
        <v>5.7554523822288743</v>
      </c>
      <c r="H38" s="53">
        <v>46421.374000000003</v>
      </c>
      <c r="I38" s="54">
        <f t="shared" si="3"/>
        <v>-10.314128142781831</v>
      </c>
    </row>
    <row r="39" spans="1:9" ht="18" customHeight="1">
      <c r="A39" s="103"/>
      <c r="B39" s="103"/>
      <c r="C39" s="60" t="s">
        <v>16</v>
      </c>
      <c r="D39" s="52"/>
      <c r="E39" s="52"/>
      <c r="F39" s="53">
        <v>125641.428</v>
      </c>
      <c r="G39" s="54">
        <f t="shared" si="2"/>
        <v>17.36881957576762</v>
      </c>
      <c r="H39" s="53">
        <v>143031.83900000001</v>
      </c>
      <c r="I39" s="54">
        <f t="shared" si="3"/>
        <v>-12.158419497074357</v>
      </c>
    </row>
    <row r="40" spans="1:9" ht="18" customHeight="1">
      <c r="A40" s="103"/>
      <c r="B40" s="103"/>
      <c r="C40" s="62"/>
      <c r="D40" s="60" t="s">
        <v>17</v>
      </c>
      <c r="E40" s="52"/>
      <c r="F40" s="53">
        <v>116838.542</v>
      </c>
      <c r="G40" s="54">
        <f t="shared" si="2"/>
        <v>16.151898205850916</v>
      </c>
      <c r="H40" s="53">
        <v>134755.215</v>
      </c>
      <c r="I40" s="54">
        <f t="shared" si="3"/>
        <v>-13.295717720460765</v>
      </c>
    </row>
    <row r="41" spans="1:9" ht="18" customHeight="1">
      <c r="A41" s="103"/>
      <c r="B41" s="103"/>
      <c r="C41" s="62"/>
      <c r="D41" s="62"/>
      <c r="E41" s="56" t="s">
        <v>91</v>
      </c>
      <c r="F41" s="53">
        <v>81721.75</v>
      </c>
      <c r="G41" s="54">
        <f t="shared" si="2"/>
        <v>11.297311354706883</v>
      </c>
      <c r="H41" s="53">
        <v>87536.13</v>
      </c>
      <c r="I41" s="57">
        <f t="shared" si="3"/>
        <v>-6.6422630289915796</v>
      </c>
    </row>
    <row r="42" spans="1:9" ht="18" customHeight="1">
      <c r="A42" s="103"/>
      <c r="B42" s="103"/>
      <c r="C42" s="62"/>
      <c r="D42" s="61"/>
      <c r="E42" s="46" t="s">
        <v>37</v>
      </c>
      <c r="F42" s="53">
        <v>35116.792000000001</v>
      </c>
      <c r="G42" s="54">
        <f t="shared" si="2"/>
        <v>4.8545868511440329</v>
      </c>
      <c r="H42" s="53">
        <v>47219.084999999999</v>
      </c>
      <c r="I42" s="57">
        <f t="shared" si="3"/>
        <v>-25.630087918899736</v>
      </c>
    </row>
    <row r="43" spans="1:9" ht="18" customHeight="1">
      <c r="A43" s="103"/>
      <c r="B43" s="103"/>
      <c r="C43" s="62"/>
      <c r="D43" s="52" t="s">
        <v>38</v>
      </c>
      <c r="E43" s="52"/>
      <c r="F43" s="53">
        <v>8802.8860000000004</v>
      </c>
      <c r="G43" s="54">
        <f t="shared" si="2"/>
        <v>1.2169213699167023</v>
      </c>
      <c r="H43" s="53">
        <v>8276.6239999999998</v>
      </c>
      <c r="I43" s="57">
        <f t="shared" si="3"/>
        <v>6.3584137687056952</v>
      </c>
    </row>
    <row r="44" spans="1:9" ht="18" customHeight="1">
      <c r="A44" s="103"/>
      <c r="B44" s="103"/>
      <c r="C44" s="61"/>
      <c r="D44" s="52" t="s">
        <v>39</v>
      </c>
      <c r="E44" s="52"/>
      <c r="F44" s="53">
        <v>0</v>
      </c>
      <c r="G44" s="54">
        <f t="shared" si="2"/>
        <v>0</v>
      </c>
      <c r="H44" s="53">
        <v>0</v>
      </c>
      <c r="I44" s="54" t="e">
        <f t="shared" si="3"/>
        <v>#DIV/0!</v>
      </c>
    </row>
    <row r="45" spans="1:9" ht="18" customHeight="1">
      <c r="A45" s="103"/>
      <c r="B45" s="103"/>
      <c r="C45" s="46" t="s">
        <v>18</v>
      </c>
      <c r="D45" s="46"/>
      <c r="E45" s="46"/>
      <c r="F45" s="53">
        <f>SUM(F28,F32,F39)</f>
        <v>723373.44199999992</v>
      </c>
      <c r="G45" s="54">
        <f>F45/$F$45*100</f>
        <v>100</v>
      </c>
      <c r="H45" s="53">
        <v>719733.18300000008</v>
      </c>
      <c r="I45" s="54">
        <f t="shared" si="3"/>
        <v>0.50577895892287561</v>
      </c>
    </row>
    <row r="46" spans="1:9">
      <c r="A46" s="22" t="s">
        <v>19</v>
      </c>
    </row>
    <row r="47" spans="1:9">
      <c r="A47" s="23" t="s">
        <v>20</v>
      </c>
    </row>
    <row r="48" spans="1:9">
      <c r="A48" s="23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9" activePane="bottomRight" state="frozen"/>
      <selection activeCell="L8" sqref="L8"/>
      <selection pane="topRight" activeCell="L8" sqref="L8"/>
      <selection pane="bottomLeft" activeCell="L8" sqref="L8"/>
      <selection pane="bottomRight" activeCell="I58" sqref="I5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102" t="s">
        <v>262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09" t="s">
        <v>48</v>
      </c>
      <c r="B6" s="110"/>
      <c r="C6" s="110"/>
      <c r="D6" s="110"/>
      <c r="E6" s="110"/>
      <c r="F6" s="115" t="s">
        <v>250</v>
      </c>
      <c r="G6" s="116"/>
      <c r="H6" s="117" t="s">
        <v>251</v>
      </c>
      <c r="I6" s="118"/>
      <c r="J6" s="115"/>
      <c r="K6" s="116"/>
      <c r="L6" s="124"/>
      <c r="M6" s="124"/>
      <c r="N6" s="124"/>
      <c r="O6" s="124"/>
    </row>
    <row r="7" spans="1:25" ht="15.95" customHeight="1">
      <c r="A7" s="110"/>
      <c r="B7" s="110"/>
      <c r="C7" s="110"/>
      <c r="D7" s="110"/>
      <c r="E7" s="110"/>
      <c r="F7" s="50" t="s">
        <v>234</v>
      </c>
      <c r="G7" s="65" t="s">
        <v>233</v>
      </c>
      <c r="H7" s="50" t="s">
        <v>234</v>
      </c>
      <c r="I7" s="65" t="s">
        <v>233</v>
      </c>
      <c r="J7" s="50" t="s">
        <v>234</v>
      </c>
      <c r="K7" s="65" t="s">
        <v>233</v>
      </c>
      <c r="L7" s="50" t="s">
        <v>234</v>
      </c>
      <c r="M7" s="65" t="s">
        <v>233</v>
      </c>
      <c r="N7" s="50" t="s">
        <v>234</v>
      </c>
      <c r="O7" s="65" t="s">
        <v>233</v>
      </c>
    </row>
    <row r="8" spans="1:25" ht="15.95" customHeight="1">
      <c r="A8" s="107" t="s">
        <v>82</v>
      </c>
      <c r="B8" s="60" t="s">
        <v>49</v>
      </c>
      <c r="C8" s="52"/>
      <c r="D8" s="52"/>
      <c r="E8" s="66" t="s">
        <v>40</v>
      </c>
      <c r="F8" s="53">
        <v>4918</v>
      </c>
      <c r="G8" s="91">
        <v>4935</v>
      </c>
      <c r="H8" s="53">
        <v>1070</v>
      </c>
      <c r="I8" s="53">
        <v>1138</v>
      </c>
      <c r="J8" s="53"/>
      <c r="K8" s="53"/>
      <c r="L8" s="53"/>
      <c r="M8" s="53"/>
      <c r="N8" s="53"/>
      <c r="O8" s="5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.95" customHeight="1">
      <c r="A9" s="107"/>
      <c r="B9" s="62"/>
      <c r="C9" s="52" t="s">
        <v>50</v>
      </c>
      <c r="D9" s="52"/>
      <c r="E9" s="66" t="s">
        <v>41</v>
      </c>
      <c r="F9" s="53">
        <v>4918</v>
      </c>
      <c r="G9" s="91">
        <v>4935</v>
      </c>
      <c r="H9" s="53">
        <v>1070</v>
      </c>
      <c r="I9" s="53">
        <v>1138</v>
      </c>
      <c r="J9" s="53"/>
      <c r="K9" s="53"/>
      <c r="L9" s="53"/>
      <c r="M9" s="53"/>
      <c r="N9" s="53"/>
      <c r="O9" s="5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95" customHeight="1">
      <c r="A10" s="107"/>
      <c r="B10" s="61"/>
      <c r="C10" s="52" t="s">
        <v>51</v>
      </c>
      <c r="D10" s="52"/>
      <c r="E10" s="66" t="s">
        <v>42</v>
      </c>
      <c r="F10" s="53">
        <v>0</v>
      </c>
      <c r="G10" s="91">
        <v>0</v>
      </c>
      <c r="H10" s="53">
        <v>0</v>
      </c>
      <c r="I10" s="53">
        <v>0</v>
      </c>
      <c r="J10" s="67"/>
      <c r="K10" s="67"/>
      <c r="L10" s="53"/>
      <c r="M10" s="53"/>
      <c r="N10" s="53"/>
      <c r="O10" s="5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5.95" customHeight="1">
      <c r="A11" s="107"/>
      <c r="B11" s="60" t="s">
        <v>52</v>
      </c>
      <c r="C11" s="52"/>
      <c r="D11" s="52"/>
      <c r="E11" s="66" t="s">
        <v>43</v>
      </c>
      <c r="F11" s="53">
        <v>4901</v>
      </c>
      <c r="G11" s="91">
        <v>4918</v>
      </c>
      <c r="H11" s="53">
        <v>953</v>
      </c>
      <c r="I11" s="53">
        <v>999</v>
      </c>
      <c r="J11" s="53"/>
      <c r="K11" s="53"/>
      <c r="L11" s="53"/>
      <c r="M11" s="53"/>
      <c r="N11" s="53"/>
      <c r="O11" s="5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5.95" customHeight="1">
      <c r="A12" s="107"/>
      <c r="B12" s="62"/>
      <c r="C12" s="52" t="s">
        <v>53</v>
      </c>
      <c r="D12" s="52"/>
      <c r="E12" s="66" t="s">
        <v>44</v>
      </c>
      <c r="F12" s="53">
        <v>4901</v>
      </c>
      <c r="G12" s="91">
        <v>4918</v>
      </c>
      <c r="H12" s="53">
        <v>953</v>
      </c>
      <c r="I12" s="53">
        <v>999</v>
      </c>
      <c r="J12" s="53"/>
      <c r="K12" s="53"/>
      <c r="L12" s="53"/>
      <c r="M12" s="53"/>
      <c r="N12" s="53"/>
      <c r="O12" s="5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5.95" customHeight="1">
      <c r="A13" s="107"/>
      <c r="B13" s="61"/>
      <c r="C13" s="52" t="s">
        <v>54</v>
      </c>
      <c r="D13" s="52"/>
      <c r="E13" s="66" t="s">
        <v>45</v>
      </c>
      <c r="F13" s="53">
        <v>0</v>
      </c>
      <c r="G13" s="91">
        <v>0</v>
      </c>
      <c r="H13" s="67" t="s">
        <v>252</v>
      </c>
      <c r="I13" s="67" t="s">
        <v>252</v>
      </c>
      <c r="J13" s="67"/>
      <c r="K13" s="67"/>
      <c r="L13" s="53"/>
      <c r="M13" s="53"/>
      <c r="N13" s="53"/>
      <c r="O13" s="5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.95" customHeight="1">
      <c r="A14" s="107"/>
      <c r="B14" s="52" t="s">
        <v>55</v>
      </c>
      <c r="C14" s="52"/>
      <c r="D14" s="52"/>
      <c r="E14" s="66" t="s">
        <v>96</v>
      </c>
      <c r="F14" s="53">
        <v>17</v>
      </c>
      <c r="G14" s="91">
        <v>17</v>
      </c>
      <c r="H14" s="53">
        <v>117</v>
      </c>
      <c r="I14" s="53">
        <v>139</v>
      </c>
      <c r="J14" s="53">
        <f t="shared" ref="J14:O14" si="0">J9-J12</f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95" customHeight="1">
      <c r="A15" s="107"/>
      <c r="B15" s="52" t="s">
        <v>56</v>
      </c>
      <c r="C15" s="52"/>
      <c r="D15" s="52"/>
      <c r="E15" s="66" t="s">
        <v>97</v>
      </c>
      <c r="F15" s="53">
        <v>0</v>
      </c>
      <c r="G15" s="91">
        <v>0</v>
      </c>
      <c r="H15" s="53">
        <v>0</v>
      </c>
      <c r="I15" s="53">
        <v>0</v>
      </c>
      <c r="J15" s="53">
        <f t="shared" ref="J15:O15" si="1">J10-J13</f>
        <v>0</v>
      </c>
      <c r="K15" s="53">
        <f t="shared" si="1"/>
        <v>0</v>
      </c>
      <c r="L15" s="53">
        <f t="shared" si="1"/>
        <v>0</v>
      </c>
      <c r="M15" s="53">
        <f t="shared" si="1"/>
        <v>0</v>
      </c>
      <c r="N15" s="53">
        <f t="shared" si="1"/>
        <v>0</v>
      </c>
      <c r="O15" s="53">
        <f t="shared" si="1"/>
        <v>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5.95" customHeight="1">
      <c r="A16" s="107"/>
      <c r="B16" s="52" t="s">
        <v>57</v>
      </c>
      <c r="C16" s="52"/>
      <c r="D16" s="52"/>
      <c r="E16" s="66" t="s">
        <v>98</v>
      </c>
      <c r="F16" s="53">
        <v>17</v>
      </c>
      <c r="G16" s="91">
        <v>17</v>
      </c>
      <c r="H16" s="53">
        <v>117</v>
      </c>
      <c r="I16" s="53">
        <v>139</v>
      </c>
      <c r="J16" s="53">
        <f t="shared" ref="J16:O16" si="2">J8-J11</f>
        <v>0</v>
      </c>
      <c r="K16" s="53">
        <f t="shared" si="2"/>
        <v>0</v>
      </c>
      <c r="L16" s="53">
        <f t="shared" si="2"/>
        <v>0</v>
      </c>
      <c r="M16" s="53">
        <f t="shared" si="2"/>
        <v>0</v>
      </c>
      <c r="N16" s="53">
        <f t="shared" si="2"/>
        <v>0</v>
      </c>
      <c r="O16" s="53">
        <f t="shared" si="2"/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95" customHeight="1">
      <c r="A17" s="107"/>
      <c r="B17" s="52" t="s">
        <v>58</v>
      </c>
      <c r="C17" s="52"/>
      <c r="D17" s="52"/>
      <c r="E17" s="50"/>
      <c r="F17" s="53"/>
      <c r="G17" s="91"/>
      <c r="H17" s="67"/>
      <c r="I17" s="67"/>
      <c r="J17" s="53"/>
      <c r="K17" s="53"/>
      <c r="L17" s="53"/>
      <c r="M17" s="53"/>
      <c r="N17" s="67"/>
      <c r="O17" s="68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.95" customHeight="1">
      <c r="A18" s="107"/>
      <c r="B18" s="52" t="s">
        <v>59</v>
      </c>
      <c r="C18" s="52"/>
      <c r="D18" s="52"/>
      <c r="E18" s="50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.95" customHeight="1">
      <c r="A19" s="107" t="s">
        <v>83</v>
      </c>
      <c r="B19" s="60" t="s">
        <v>60</v>
      </c>
      <c r="C19" s="52"/>
      <c r="D19" s="52"/>
      <c r="E19" s="66"/>
      <c r="F19" s="53">
        <v>236</v>
      </c>
      <c r="G19" s="91">
        <v>200</v>
      </c>
      <c r="H19" s="53">
        <v>561</v>
      </c>
      <c r="I19" s="53">
        <v>508</v>
      </c>
      <c r="J19" s="53"/>
      <c r="K19" s="53"/>
      <c r="L19" s="53"/>
      <c r="M19" s="53"/>
      <c r="N19" s="53"/>
      <c r="O19" s="53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.95" customHeight="1">
      <c r="A20" s="107"/>
      <c r="B20" s="61"/>
      <c r="C20" s="52" t="s">
        <v>61</v>
      </c>
      <c r="D20" s="52"/>
      <c r="E20" s="66"/>
      <c r="F20" s="53">
        <v>236</v>
      </c>
      <c r="G20" s="91">
        <v>194</v>
      </c>
      <c r="H20" s="53">
        <v>175</v>
      </c>
      <c r="I20" s="53">
        <v>150</v>
      </c>
      <c r="J20" s="53"/>
      <c r="K20" s="67"/>
      <c r="L20" s="53"/>
      <c r="M20" s="53"/>
      <c r="N20" s="53"/>
      <c r="O20" s="53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95" customHeight="1">
      <c r="A21" s="107"/>
      <c r="B21" s="52" t="s">
        <v>62</v>
      </c>
      <c r="C21" s="52"/>
      <c r="D21" s="52"/>
      <c r="E21" s="66" t="s">
        <v>99</v>
      </c>
      <c r="F21" s="53">
        <v>236</v>
      </c>
      <c r="G21" s="91">
        <v>200</v>
      </c>
      <c r="H21" s="53">
        <v>561</v>
      </c>
      <c r="I21" s="53">
        <v>508</v>
      </c>
      <c r="J21" s="53"/>
      <c r="K21" s="53"/>
      <c r="L21" s="53"/>
      <c r="M21" s="53"/>
      <c r="N21" s="53"/>
      <c r="O21" s="53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95" customHeight="1">
      <c r="A22" s="107"/>
      <c r="B22" s="60" t="s">
        <v>63</v>
      </c>
      <c r="C22" s="52"/>
      <c r="D22" s="52"/>
      <c r="E22" s="66" t="s">
        <v>100</v>
      </c>
      <c r="F22" s="53">
        <v>632</v>
      </c>
      <c r="G22" s="91">
        <v>642</v>
      </c>
      <c r="H22" s="53">
        <v>692</v>
      </c>
      <c r="I22" s="53">
        <v>631</v>
      </c>
      <c r="J22" s="53"/>
      <c r="K22" s="53"/>
      <c r="L22" s="53"/>
      <c r="M22" s="53"/>
      <c r="N22" s="53"/>
      <c r="O22" s="53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.95" customHeight="1">
      <c r="A23" s="107"/>
      <c r="B23" s="61" t="s">
        <v>64</v>
      </c>
      <c r="C23" s="52" t="s">
        <v>65</v>
      </c>
      <c r="D23" s="52"/>
      <c r="E23" s="66"/>
      <c r="F23" s="53">
        <v>419</v>
      </c>
      <c r="G23" s="91">
        <v>461</v>
      </c>
      <c r="H23" s="53">
        <v>131</v>
      </c>
      <c r="I23" s="53">
        <v>123</v>
      </c>
      <c r="J23" s="53"/>
      <c r="K23" s="53"/>
      <c r="L23" s="53"/>
      <c r="M23" s="53"/>
      <c r="N23" s="53"/>
      <c r="O23" s="53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95" customHeight="1">
      <c r="A24" s="107"/>
      <c r="B24" s="52" t="s">
        <v>101</v>
      </c>
      <c r="C24" s="52"/>
      <c r="D24" s="52"/>
      <c r="E24" s="66" t="s">
        <v>102</v>
      </c>
      <c r="F24" s="53">
        <v>-396</v>
      </c>
      <c r="G24" s="91">
        <v>-441</v>
      </c>
      <c r="H24" s="53">
        <v>-131</v>
      </c>
      <c r="I24" s="53">
        <v>-123</v>
      </c>
      <c r="J24" s="53">
        <f t="shared" ref="J24:O24" si="3">J21-J22</f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.95" customHeight="1">
      <c r="A25" s="107"/>
      <c r="B25" s="60" t="s">
        <v>66</v>
      </c>
      <c r="C25" s="60"/>
      <c r="D25" s="60"/>
      <c r="E25" s="112" t="s">
        <v>103</v>
      </c>
      <c r="F25" s="119">
        <v>396</v>
      </c>
      <c r="G25" s="121">
        <v>441</v>
      </c>
      <c r="H25" s="119">
        <v>131</v>
      </c>
      <c r="I25" s="119">
        <v>123</v>
      </c>
      <c r="J25" s="119"/>
      <c r="K25" s="119"/>
      <c r="L25" s="119"/>
      <c r="M25" s="119"/>
      <c r="N25" s="119"/>
      <c r="O25" s="119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.95" customHeight="1">
      <c r="A26" s="107"/>
      <c r="B26" s="81" t="s">
        <v>67</v>
      </c>
      <c r="C26" s="81"/>
      <c r="D26" s="81"/>
      <c r="E26" s="113"/>
      <c r="F26" s="120"/>
      <c r="G26" s="122"/>
      <c r="H26" s="120"/>
      <c r="I26" s="120"/>
      <c r="J26" s="120"/>
      <c r="K26" s="120"/>
      <c r="L26" s="120"/>
      <c r="M26" s="120"/>
      <c r="N26" s="120"/>
      <c r="O26" s="120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.95" customHeight="1">
      <c r="A27" s="107"/>
      <c r="B27" s="52" t="s">
        <v>104</v>
      </c>
      <c r="C27" s="52"/>
      <c r="D27" s="52"/>
      <c r="E27" s="66" t="s">
        <v>105</v>
      </c>
      <c r="F27" s="53">
        <f>F24+F25</f>
        <v>0</v>
      </c>
      <c r="G27" s="91">
        <f t="shared" ref="G27:O27" si="4">G24+G25</f>
        <v>0</v>
      </c>
      <c r="H27" s="53">
        <f t="shared" si="4"/>
        <v>0</v>
      </c>
      <c r="I27" s="53">
        <f t="shared" si="4"/>
        <v>0</v>
      </c>
      <c r="J27" s="53">
        <f t="shared" si="4"/>
        <v>0</v>
      </c>
      <c r="K27" s="53">
        <f t="shared" si="4"/>
        <v>0</v>
      </c>
      <c r="L27" s="53">
        <f t="shared" si="4"/>
        <v>0</v>
      </c>
      <c r="M27" s="53">
        <f t="shared" si="4"/>
        <v>0</v>
      </c>
      <c r="N27" s="53">
        <f t="shared" si="4"/>
        <v>0</v>
      </c>
      <c r="O27" s="53">
        <f t="shared" si="4"/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.95" customHeight="1">
      <c r="A28" s="9"/>
      <c r="F28" s="26"/>
      <c r="G28" s="26"/>
      <c r="H28" s="26"/>
      <c r="I28" s="26"/>
      <c r="J28" s="26"/>
      <c r="K28" s="26"/>
      <c r="L28" s="27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.95" customHeight="1">
      <c r="A29" s="13"/>
      <c r="F29" s="26"/>
      <c r="G29" s="26"/>
      <c r="H29" s="26"/>
      <c r="I29" s="26"/>
      <c r="J29" s="28"/>
      <c r="K29" s="28"/>
      <c r="L29" s="27"/>
      <c r="M29" s="26"/>
      <c r="N29" s="26"/>
      <c r="O29" s="28" t="s">
        <v>106</v>
      </c>
      <c r="P29" s="26"/>
      <c r="Q29" s="26"/>
      <c r="R29" s="26"/>
      <c r="S29" s="26"/>
      <c r="T29" s="26"/>
      <c r="U29" s="26"/>
      <c r="V29" s="26"/>
      <c r="W29" s="26"/>
      <c r="X29" s="26"/>
      <c r="Y29" s="28"/>
    </row>
    <row r="30" spans="1:25" ht="15.95" customHeight="1">
      <c r="A30" s="111" t="s">
        <v>68</v>
      </c>
      <c r="B30" s="111"/>
      <c r="C30" s="111"/>
      <c r="D30" s="111"/>
      <c r="E30" s="111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1"/>
      <c r="B31" s="111"/>
      <c r="C31" s="111"/>
      <c r="D31" s="111"/>
      <c r="E31" s="111"/>
      <c r="F31" s="50" t="s">
        <v>234</v>
      </c>
      <c r="G31" s="65" t="s">
        <v>233</v>
      </c>
      <c r="H31" s="50" t="s">
        <v>234</v>
      </c>
      <c r="I31" s="65" t="s">
        <v>233</v>
      </c>
      <c r="J31" s="50" t="s">
        <v>234</v>
      </c>
      <c r="K31" s="65" t="s">
        <v>233</v>
      </c>
      <c r="L31" s="50" t="s">
        <v>234</v>
      </c>
      <c r="M31" s="65" t="s">
        <v>233</v>
      </c>
      <c r="N31" s="50" t="s">
        <v>234</v>
      </c>
      <c r="O31" s="65" t="s">
        <v>233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7" t="s">
        <v>84</v>
      </c>
      <c r="B32" s="60" t="s">
        <v>49</v>
      </c>
      <c r="C32" s="52"/>
      <c r="D32" s="52"/>
      <c r="E32" s="66" t="s">
        <v>40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4"/>
      <c r="B33" s="62"/>
      <c r="C33" s="60" t="s">
        <v>69</v>
      </c>
      <c r="D33" s="52"/>
      <c r="E33" s="66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4"/>
      <c r="B34" s="62"/>
      <c r="C34" s="61"/>
      <c r="D34" s="52" t="s">
        <v>70</v>
      </c>
      <c r="E34" s="66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4"/>
      <c r="B35" s="61"/>
      <c r="C35" s="52" t="s">
        <v>71</v>
      </c>
      <c r="D35" s="52"/>
      <c r="E35" s="66"/>
      <c r="F35" s="53"/>
      <c r="G35" s="53"/>
      <c r="H35" s="53"/>
      <c r="I35" s="53"/>
      <c r="J35" s="68"/>
      <c r="K35" s="68"/>
      <c r="L35" s="53"/>
      <c r="M35" s="53"/>
      <c r="N35" s="53"/>
      <c r="O35" s="53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4"/>
      <c r="B36" s="60" t="s">
        <v>52</v>
      </c>
      <c r="C36" s="52"/>
      <c r="D36" s="52"/>
      <c r="E36" s="66" t="s">
        <v>41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4"/>
      <c r="B37" s="62"/>
      <c r="C37" s="52" t="s">
        <v>72</v>
      </c>
      <c r="D37" s="52"/>
      <c r="E37" s="66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4"/>
      <c r="B38" s="61"/>
      <c r="C38" s="52" t="s">
        <v>73</v>
      </c>
      <c r="D38" s="52"/>
      <c r="E38" s="66"/>
      <c r="F38" s="53"/>
      <c r="G38" s="53"/>
      <c r="H38" s="53"/>
      <c r="I38" s="53"/>
      <c r="J38" s="53"/>
      <c r="K38" s="68"/>
      <c r="L38" s="53"/>
      <c r="M38" s="53"/>
      <c r="N38" s="53"/>
      <c r="O38" s="53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4"/>
      <c r="B39" s="46" t="s">
        <v>74</v>
      </c>
      <c r="C39" s="46"/>
      <c r="D39" s="46"/>
      <c r="E39" s="66" t="s">
        <v>107</v>
      </c>
      <c r="F39" s="53">
        <f>F32-F36</f>
        <v>0</v>
      </c>
      <c r="G39" s="53">
        <f t="shared" ref="G39:O39" si="5">G32-G36</f>
        <v>0</v>
      </c>
      <c r="H39" s="53">
        <f t="shared" si="5"/>
        <v>0</v>
      </c>
      <c r="I39" s="53">
        <f t="shared" si="5"/>
        <v>0</v>
      </c>
      <c r="J39" s="53">
        <f t="shared" si="5"/>
        <v>0</v>
      </c>
      <c r="K39" s="53">
        <f t="shared" si="5"/>
        <v>0</v>
      </c>
      <c r="L39" s="53">
        <f t="shared" si="5"/>
        <v>0</v>
      </c>
      <c r="M39" s="53">
        <f t="shared" si="5"/>
        <v>0</v>
      </c>
      <c r="N39" s="53">
        <f t="shared" si="5"/>
        <v>0</v>
      </c>
      <c r="O39" s="53">
        <f t="shared" si="5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7" t="s">
        <v>85</v>
      </c>
      <c r="B40" s="60" t="s">
        <v>75</v>
      </c>
      <c r="C40" s="52"/>
      <c r="D40" s="52"/>
      <c r="E40" s="66" t="s">
        <v>43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08"/>
      <c r="B41" s="61"/>
      <c r="C41" s="52" t="s">
        <v>76</v>
      </c>
      <c r="D41" s="52"/>
      <c r="E41" s="66"/>
      <c r="F41" s="68"/>
      <c r="G41" s="68"/>
      <c r="H41" s="68"/>
      <c r="I41" s="68"/>
      <c r="J41" s="53"/>
      <c r="K41" s="53"/>
      <c r="L41" s="53"/>
      <c r="M41" s="53"/>
      <c r="N41" s="53"/>
      <c r="O41" s="53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08"/>
      <c r="B42" s="60" t="s">
        <v>63</v>
      </c>
      <c r="C42" s="52"/>
      <c r="D42" s="52"/>
      <c r="E42" s="66" t="s">
        <v>44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08"/>
      <c r="B43" s="61"/>
      <c r="C43" s="52" t="s">
        <v>77</v>
      </c>
      <c r="D43" s="52"/>
      <c r="E43" s="66"/>
      <c r="F43" s="53"/>
      <c r="G43" s="53"/>
      <c r="H43" s="53"/>
      <c r="I43" s="53"/>
      <c r="J43" s="68"/>
      <c r="K43" s="68"/>
      <c r="L43" s="53"/>
      <c r="M43" s="53"/>
      <c r="N43" s="53"/>
      <c r="O43" s="53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08"/>
      <c r="B44" s="52" t="s">
        <v>74</v>
      </c>
      <c r="C44" s="52"/>
      <c r="D44" s="52"/>
      <c r="E44" s="66" t="s">
        <v>108</v>
      </c>
      <c r="F44" s="68">
        <f>F40-F42</f>
        <v>0</v>
      </c>
      <c r="G44" s="68">
        <f t="shared" ref="G44:O44" si="6">G40-G42</f>
        <v>0</v>
      </c>
      <c r="H44" s="68">
        <f t="shared" si="6"/>
        <v>0</v>
      </c>
      <c r="I44" s="68">
        <f t="shared" si="6"/>
        <v>0</v>
      </c>
      <c r="J44" s="68">
        <f t="shared" si="6"/>
        <v>0</v>
      </c>
      <c r="K44" s="68">
        <f t="shared" si="6"/>
        <v>0</v>
      </c>
      <c r="L44" s="68">
        <f t="shared" si="6"/>
        <v>0</v>
      </c>
      <c r="M44" s="68">
        <f t="shared" si="6"/>
        <v>0</v>
      </c>
      <c r="N44" s="68">
        <f t="shared" si="6"/>
        <v>0</v>
      </c>
      <c r="O44" s="68">
        <f t="shared" si="6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7" t="s">
        <v>86</v>
      </c>
      <c r="B45" s="46" t="s">
        <v>78</v>
      </c>
      <c r="C45" s="46"/>
      <c r="D45" s="46"/>
      <c r="E45" s="66" t="s">
        <v>109</v>
      </c>
      <c r="F45" s="53">
        <f>F39+F44</f>
        <v>0</v>
      </c>
      <c r="G45" s="53">
        <f t="shared" ref="G45:O45" si="7">G39+G44</f>
        <v>0</v>
      </c>
      <c r="H45" s="53">
        <f t="shared" si="7"/>
        <v>0</v>
      </c>
      <c r="I45" s="53">
        <f t="shared" si="7"/>
        <v>0</v>
      </c>
      <c r="J45" s="53">
        <f t="shared" si="7"/>
        <v>0</v>
      </c>
      <c r="K45" s="53">
        <f t="shared" si="7"/>
        <v>0</v>
      </c>
      <c r="L45" s="53">
        <f t="shared" si="7"/>
        <v>0</v>
      </c>
      <c r="M45" s="53">
        <f t="shared" si="7"/>
        <v>0</v>
      </c>
      <c r="N45" s="53">
        <f t="shared" si="7"/>
        <v>0</v>
      </c>
      <c r="O45" s="53">
        <f t="shared" si="7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08"/>
      <c r="B46" s="52" t="s">
        <v>79</v>
      </c>
      <c r="C46" s="52"/>
      <c r="D46" s="52"/>
      <c r="E46" s="52"/>
      <c r="F46" s="68"/>
      <c r="G46" s="68"/>
      <c r="H46" s="68"/>
      <c r="I46" s="68"/>
      <c r="J46" s="68"/>
      <c r="K46" s="68"/>
      <c r="L46" s="53"/>
      <c r="M46" s="53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08"/>
      <c r="B47" s="52" t="s">
        <v>80</v>
      </c>
      <c r="C47" s="52"/>
      <c r="D47" s="52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08"/>
      <c r="B48" s="52" t="s">
        <v>81</v>
      </c>
      <c r="C48" s="52"/>
      <c r="D48" s="52"/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30" activePane="bottomRight" state="frozen"/>
      <selection activeCell="L8" sqref="L8"/>
      <selection pane="topRight" activeCell="L8" sqref="L8"/>
      <selection pane="bottomLeft" activeCell="L8" sqref="L8"/>
      <selection pane="bottomRight" activeCell="I46" sqref="I46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101" t="s">
        <v>263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58"/>
      <c r="F7" s="47" t="s">
        <v>237</v>
      </c>
      <c r="G7" s="47"/>
      <c r="H7" s="47" t="s">
        <v>238</v>
      </c>
      <c r="I7" s="69" t="s">
        <v>21</v>
      </c>
    </row>
    <row r="8" spans="1:9" ht="17.100000000000001" customHeight="1">
      <c r="A8" s="19"/>
      <c r="B8" s="20"/>
      <c r="C8" s="20"/>
      <c r="D8" s="20"/>
      <c r="E8" s="59"/>
      <c r="F8" s="50" t="s">
        <v>249</v>
      </c>
      <c r="G8" s="50" t="s">
        <v>2</v>
      </c>
      <c r="H8" s="50" t="s">
        <v>249</v>
      </c>
      <c r="I8" s="51"/>
    </row>
    <row r="9" spans="1:9" ht="18" customHeight="1">
      <c r="A9" s="103" t="s">
        <v>87</v>
      </c>
      <c r="B9" s="103" t="s">
        <v>89</v>
      </c>
      <c r="C9" s="60" t="s">
        <v>3</v>
      </c>
      <c r="D9" s="52"/>
      <c r="E9" s="52"/>
      <c r="F9" s="53">
        <v>150909.603</v>
      </c>
      <c r="G9" s="54">
        <f>F9/$F$27*100</f>
        <v>18.776524165309578</v>
      </c>
      <c r="H9" s="53">
        <v>143719</v>
      </c>
      <c r="I9" s="54">
        <f t="shared" ref="I9:I45" si="0">(F9/H9-1)*100</f>
        <v>5.0032375677537377</v>
      </c>
    </row>
    <row r="10" spans="1:9" ht="18" customHeight="1">
      <c r="A10" s="103"/>
      <c r="B10" s="103"/>
      <c r="C10" s="62"/>
      <c r="D10" s="60" t="s">
        <v>22</v>
      </c>
      <c r="E10" s="52"/>
      <c r="F10" s="53">
        <v>42692.733</v>
      </c>
      <c r="G10" s="54">
        <f t="shared" ref="G10:G27" si="1">F10/$F$27*100</f>
        <v>5.3119292405640328</v>
      </c>
      <c r="H10" s="53">
        <v>43798.972000000002</v>
      </c>
      <c r="I10" s="54">
        <f t="shared" si="0"/>
        <v>-2.5257190967861054</v>
      </c>
    </row>
    <row r="11" spans="1:9" ht="18" customHeight="1">
      <c r="A11" s="103"/>
      <c r="B11" s="103"/>
      <c r="C11" s="62"/>
      <c r="D11" s="62"/>
      <c r="E11" s="46" t="s">
        <v>23</v>
      </c>
      <c r="F11" s="53">
        <v>36833.868999999999</v>
      </c>
      <c r="G11" s="54">
        <f t="shared" si="1"/>
        <v>4.5829557405988757</v>
      </c>
      <c r="H11" s="53">
        <v>36708.468000000001</v>
      </c>
      <c r="I11" s="54">
        <f t="shared" si="0"/>
        <v>0.34161327571611277</v>
      </c>
    </row>
    <row r="12" spans="1:9" ht="18" customHeight="1">
      <c r="A12" s="103"/>
      <c r="B12" s="103"/>
      <c r="C12" s="62"/>
      <c r="D12" s="62"/>
      <c r="E12" s="46" t="s">
        <v>24</v>
      </c>
      <c r="F12" s="53">
        <v>1741.558</v>
      </c>
      <c r="G12" s="54">
        <f t="shared" si="1"/>
        <v>0.21668870119741962</v>
      </c>
      <c r="H12" s="53">
        <v>3252.614</v>
      </c>
      <c r="I12" s="54">
        <f t="shared" si="0"/>
        <v>-46.456665315958176</v>
      </c>
    </row>
    <row r="13" spans="1:9" ht="18" customHeight="1">
      <c r="A13" s="103"/>
      <c r="B13" s="103"/>
      <c r="C13" s="62"/>
      <c r="D13" s="61"/>
      <c r="E13" s="46" t="s">
        <v>25</v>
      </c>
      <c r="F13" s="53">
        <v>165.738</v>
      </c>
      <c r="G13" s="54">
        <f t="shared" si="1"/>
        <v>2.0621507844733239E-2</v>
      </c>
      <c r="H13" s="53">
        <v>144.124</v>
      </c>
      <c r="I13" s="54">
        <f t="shared" si="0"/>
        <v>14.996808303960485</v>
      </c>
    </row>
    <row r="14" spans="1:9" ht="18" customHeight="1">
      <c r="A14" s="103"/>
      <c r="B14" s="103"/>
      <c r="C14" s="62"/>
      <c r="D14" s="60" t="s">
        <v>26</v>
      </c>
      <c r="E14" s="52"/>
      <c r="F14" s="53">
        <v>24845.749</v>
      </c>
      <c r="G14" s="54">
        <f t="shared" si="1"/>
        <v>3.0913659384798478</v>
      </c>
      <c r="H14" s="53">
        <v>24935.899000000001</v>
      </c>
      <c r="I14" s="54">
        <f t="shared" si="0"/>
        <v>-0.36152696961117003</v>
      </c>
    </row>
    <row r="15" spans="1:9" ht="18" customHeight="1">
      <c r="A15" s="103"/>
      <c r="B15" s="103"/>
      <c r="C15" s="62"/>
      <c r="D15" s="62"/>
      <c r="E15" s="46" t="s">
        <v>27</v>
      </c>
      <c r="F15" s="53">
        <v>1384.585</v>
      </c>
      <c r="G15" s="54">
        <f t="shared" si="1"/>
        <v>0.17227328940375755</v>
      </c>
      <c r="H15" s="53">
        <v>1352.329</v>
      </c>
      <c r="I15" s="54">
        <f t="shared" si="0"/>
        <v>2.3852183899036428</v>
      </c>
    </row>
    <row r="16" spans="1:9" ht="18" customHeight="1">
      <c r="A16" s="103"/>
      <c r="B16" s="103"/>
      <c r="C16" s="62"/>
      <c r="D16" s="61"/>
      <c r="E16" s="46" t="s">
        <v>28</v>
      </c>
      <c r="F16" s="53">
        <v>23461.164000000001</v>
      </c>
      <c r="G16" s="54">
        <f t="shared" si="1"/>
        <v>2.9190926490760902</v>
      </c>
      <c r="H16" s="53">
        <v>23583.57</v>
      </c>
      <c r="I16" s="54">
        <f t="shared" si="0"/>
        <v>-0.51903083375417491</v>
      </c>
    </row>
    <row r="17" spans="1:9" ht="18" customHeight="1">
      <c r="A17" s="103"/>
      <c r="B17" s="103"/>
      <c r="C17" s="62"/>
      <c r="D17" s="104" t="s">
        <v>29</v>
      </c>
      <c r="E17" s="105"/>
      <c r="F17" s="53">
        <v>26715.944</v>
      </c>
      <c r="G17" s="54">
        <f t="shared" si="1"/>
        <v>3.3240599547204255</v>
      </c>
      <c r="H17" s="53">
        <v>25349.753000000001</v>
      </c>
      <c r="I17" s="54">
        <f t="shared" si="0"/>
        <v>5.3893661212399246</v>
      </c>
    </row>
    <row r="18" spans="1:9" ht="18" customHeight="1">
      <c r="A18" s="103"/>
      <c r="B18" s="103"/>
      <c r="C18" s="62"/>
      <c r="D18" s="104" t="s">
        <v>93</v>
      </c>
      <c r="E18" s="106"/>
      <c r="F18" s="53">
        <v>2211.134</v>
      </c>
      <c r="G18" s="54">
        <f t="shared" si="1"/>
        <v>0.27511444042257288</v>
      </c>
      <c r="H18" s="53">
        <v>2554.134</v>
      </c>
      <c r="I18" s="54">
        <f t="shared" si="0"/>
        <v>-13.429209274063147</v>
      </c>
    </row>
    <row r="19" spans="1:9" ht="18" customHeight="1">
      <c r="A19" s="103"/>
      <c r="B19" s="103"/>
      <c r="C19" s="61"/>
      <c r="D19" s="104" t="s">
        <v>94</v>
      </c>
      <c r="E19" s="106"/>
      <c r="F19" s="53">
        <v>0</v>
      </c>
      <c r="G19" s="54">
        <f t="shared" si="1"/>
        <v>0</v>
      </c>
      <c r="H19" s="53">
        <v>0</v>
      </c>
      <c r="I19" s="54">
        <v>0</v>
      </c>
    </row>
    <row r="20" spans="1:9" ht="18" customHeight="1">
      <c r="A20" s="103"/>
      <c r="B20" s="103"/>
      <c r="C20" s="52" t="s">
        <v>4</v>
      </c>
      <c r="D20" s="52"/>
      <c r="E20" s="52"/>
      <c r="F20" s="53">
        <v>21494.909</v>
      </c>
      <c r="G20" s="54">
        <f t="shared" si="1"/>
        <v>2.6744466239807836</v>
      </c>
      <c r="H20" s="53">
        <v>23245</v>
      </c>
      <c r="I20" s="54">
        <f t="shared" si="0"/>
        <v>-7.5288922348892289</v>
      </c>
    </row>
    <row r="21" spans="1:9" ht="18" customHeight="1">
      <c r="A21" s="103"/>
      <c r="B21" s="103"/>
      <c r="C21" s="52" t="s">
        <v>5</v>
      </c>
      <c r="D21" s="52"/>
      <c r="E21" s="52"/>
      <c r="F21" s="99">
        <v>224911.13800000001</v>
      </c>
      <c r="G21" s="54">
        <f t="shared" si="1"/>
        <v>27.983967446420738</v>
      </c>
      <c r="H21" s="53">
        <v>220703</v>
      </c>
      <c r="I21" s="54">
        <f t="shared" si="0"/>
        <v>1.9066972356515333</v>
      </c>
    </row>
    <row r="22" spans="1:9" ht="18" customHeight="1">
      <c r="A22" s="103"/>
      <c r="B22" s="103"/>
      <c r="C22" s="52" t="s">
        <v>30</v>
      </c>
      <c r="D22" s="52"/>
      <c r="E22" s="52"/>
      <c r="F22" s="53">
        <v>10575.016</v>
      </c>
      <c r="G22" s="54">
        <f t="shared" si="1"/>
        <v>1.3157681123350076</v>
      </c>
      <c r="H22" s="53">
        <v>10947</v>
      </c>
      <c r="I22" s="54">
        <f t="shared" si="0"/>
        <v>-3.3980451265186895</v>
      </c>
    </row>
    <row r="23" spans="1:9" ht="18" customHeight="1">
      <c r="A23" s="103"/>
      <c r="B23" s="103"/>
      <c r="C23" s="52" t="s">
        <v>6</v>
      </c>
      <c r="D23" s="52"/>
      <c r="E23" s="52"/>
      <c r="F23" s="53">
        <v>190525.478</v>
      </c>
      <c r="G23" s="54">
        <f t="shared" si="1"/>
        <v>23.705623569721791</v>
      </c>
      <c r="H23" s="53">
        <v>123268</v>
      </c>
      <c r="I23" s="54">
        <f t="shared" si="0"/>
        <v>54.561993380277116</v>
      </c>
    </row>
    <row r="24" spans="1:9" ht="18" customHeight="1">
      <c r="A24" s="103"/>
      <c r="B24" s="103"/>
      <c r="C24" s="52" t="s">
        <v>31</v>
      </c>
      <c r="D24" s="52"/>
      <c r="E24" s="52"/>
      <c r="F24" s="53">
        <v>3179.6590000000001</v>
      </c>
      <c r="G24" s="54">
        <f t="shared" si="1"/>
        <v>0.39562057592149441</v>
      </c>
      <c r="H24" s="53">
        <v>4837</v>
      </c>
      <c r="I24" s="54">
        <f t="shared" si="0"/>
        <v>-34.263820549927637</v>
      </c>
    </row>
    <row r="25" spans="1:9" ht="18" customHeight="1">
      <c r="A25" s="103"/>
      <c r="B25" s="103"/>
      <c r="C25" s="52" t="s">
        <v>7</v>
      </c>
      <c r="D25" s="52"/>
      <c r="E25" s="52"/>
      <c r="F25" s="53">
        <v>102348.527</v>
      </c>
      <c r="G25" s="54">
        <f t="shared" si="1"/>
        <v>12.734442025530607</v>
      </c>
      <c r="H25" s="53">
        <v>98845</v>
      </c>
      <c r="I25" s="54">
        <f t="shared" si="0"/>
        <v>3.5444655774191869</v>
      </c>
    </row>
    <row r="26" spans="1:9" ht="18" customHeight="1">
      <c r="A26" s="103"/>
      <c r="B26" s="103"/>
      <c r="C26" s="52" t="s">
        <v>8</v>
      </c>
      <c r="D26" s="52"/>
      <c r="E26" s="52"/>
      <c r="F26" s="53">
        <f>F27-F9-F20-F21-F22-F23-F24-F25</f>
        <v>99769.933999999921</v>
      </c>
      <c r="G26" s="54">
        <f t="shared" si="1"/>
        <v>12.413607480780001</v>
      </c>
      <c r="H26" s="53">
        <v>65872</v>
      </c>
      <c r="I26" s="54">
        <f t="shared" si="0"/>
        <v>51.460307869807998</v>
      </c>
    </row>
    <row r="27" spans="1:9" ht="18" customHeight="1">
      <c r="A27" s="103"/>
      <c r="B27" s="103"/>
      <c r="C27" s="52" t="s">
        <v>9</v>
      </c>
      <c r="D27" s="52"/>
      <c r="E27" s="52"/>
      <c r="F27" s="53">
        <v>803714.26399999997</v>
      </c>
      <c r="G27" s="54">
        <f t="shared" si="1"/>
        <v>100</v>
      </c>
      <c r="H27" s="53">
        <v>691436</v>
      </c>
      <c r="I27" s="54">
        <f t="shared" si="0"/>
        <v>16.238417438490327</v>
      </c>
    </row>
    <row r="28" spans="1:9" ht="18" customHeight="1">
      <c r="A28" s="103"/>
      <c r="B28" s="103" t="s">
        <v>88</v>
      </c>
      <c r="C28" s="60" t="s">
        <v>10</v>
      </c>
      <c r="D28" s="52"/>
      <c r="E28" s="52"/>
      <c r="F28" s="53">
        <f>SUM(F29:F31)</f>
        <v>307524.39600000001</v>
      </c>
      <c r="G28" s="54">
        <f t="shared" ref="G28:G45" si="2">F28/$F$45*100</f>
        <v>39.16557244297244</v>
      </c>
      <c r="H28" s="53">
        <v>306773</v>
      </c>
      <c r="I28" s="54">
        <f t="shared" si="0"/>
        <v>0.24493550605821923</v>
      </c>
    </row>
    <row r="29" spans="1:9" ht="18" customHeight="1">
      <c r="A29" s="103"/>
      <c r="B29" s="103"/>
      <c r="C29" s="62"/>
      <c r="D29" s="52" t="s">
        <v>11</v>
      </c>
      <c r="E29" s="52"/>
      <c r="F29" s="53">
        <v>184873.304</v>
      </c>
      <c r="G29" s="54">
        <f t="shared" si="2"/>
        <v>23.545022361684978</v>
      </c>
      <c r="H29" s="53">
        <v>185136</v>
      </c>
      <c r="I29" s="54">
        <f t="shared" si="0"/>
        <v>-0.14189352692074442</v>
      </c>
    </row>
    <row r="30" spans="1:9" ht="18" customHeight="1">
      <c r="A30" s="103"/>
      <c r="B30" s="103"/>
      <c r="C30" s="62"/>
      <c r="D30" s="52" t="s">
        <v>32</v>
      </c>
      <c r="E30" s="52"/>
      <c r="F30" s="53">
        <v>23562.01</v>
      </c>
      <c r="G30" s="54">
        <f t="shared" si="2"/>
        <v>3.0008013073442181</v>
      </c>
      <c r="H30" s="53">
        <v>23580</v>
      </c>
      <c r="I30" s="54">
        <f t="shared" si="0"/>
        <v>-7.6293469041566198E-2</v>
      </c>
    </row>
    <row r="31" spans="1:9" ht="18" customHeight="1">
      <c r="A31" s="103"/>
      <c r="B31" s="103"/>
      <c r="C31" s="61"/>
      <c r="D31" s="52" t="s">
        <v>12</v>
      </c>
      <c r="E31" s="52"/>
      <c r="F31" s="53">
        <v>99089.081999999995</v>
      </c>
      <c r="G31" s="54">
        <f t="shared" si="2"/>
        <v>12.619748773943243</v>
      </c>
      <c r="H31" s="53">
        <v>98057</v>
      </c>
      <c r="I31" s="54">
        <f t="shared" si="0"/>
        <v>1.0525327105662896</v>
      </c>
    </row>
    <row r="32" spans="1:9" ht="18" customHeight="1">
      <c r="A32" s="103"/>
      <c r="B32" s="103"/>
      <c r="C32" s="60" t="s">
        <v>13</v>
      </c>
      <c r="D32" s="52"/>
      <c r="E32" s="52"/>
      <c r="F32" s="53">
        <f>F45-F28-F39</f>
        <v>317940.03499999992</v>
      </c>
      <c r="G32" s="54">
        <f t="shared" si="2"/>
        <v>40.492083344547694</v>
      </c>
      <c r="H32" s="53">
        <v>206388</v>
      </c>
      <c r="I32" s="54">
        <f t="shared" si="0"/>
        <v>54.04967100800431</v>
      </c>
    </row>
    <row r="33" spans="1:9" ht="18" customHeight="1">
      <c r="A33" s="103"/>
      <c r="B33" s="103"/>
      <c r="C33" s="62"/>
      <c r="D33" s="52" t="s">
        <v>14</v>
      </c>
      <c r="E33" s="52"/>
      <c r="F33" s="53">
        <v>19173.133000000002</v>
      </c>
      <c r="G33" s="54">
        <f t="shared" si="2"/>
        <v>2.4418444170206435</v>
      </c>
      <c r="H33" s="53">
        <v>16469</v>
      </c>
      <c r="I33" s="54">
        <f t="shared" si="0"/>
        <v>16.41953366931812</v>
      </c>
    </row>
    <row r="34" spans="1:9" ht="18" customHeight="1">
      <c r="A34" s="103"/>
      <c r="B34" s="103"/>
      <c r="C34" s="62"/>
      <c r="D34" s="52" t="s">
        <v>33</v>
      </c>
      <c r="E34" s="52"/>
      <c r="F34" s="53">
        <v>5392.277</v>
      </c>
      <c r="G34" s="54">
        <f t="shared" si="2"/>
        <v>0.68674751734517381</v>
      </c>
      <c r="H34" s="53">
        <v>5464</v>
      </c>
      <c r="I34" s="54">
        <f t="shared" si="0"/>
        <v>-1.3126464128843329</v>
      </c>
    </row>
    <row r="35" spans="1:9" ht="18" customHeight="1">
      <c r="A35" s="103"/>
      <c r="B35" s="103"/>
      <c r="C35" s="62"/>
      <c r="D35" s="52" t="s">
        <v>34</v>
      </c>
      <c r="E35" s="52"/>
      <c r="F35" s="53">
        <v>213770.891</v>
      </c>
      <c r="G35" s="54">
        <f t="shared" si="2"/>
        <v>27.22535000982252</v>
      </c>
      <c r="H35" s="53">
        <v>146777</v>
      </c>
      <c r="I35" s="54">
        <f t="shared" si="0"/>
        <v>45.643316732185554</v>
      </c>
    </row>
    <row r="36" spans="1:9" ht="18" customHeight="1">
      <c r="A36" s="103"/>
      <c r="B36" s="103"/>
      <c r="C36" s="62"/>
      <c r="D36" s="52" t="s">
        <v>35</v>
      </c>
      <c r="E36" s="52"/>
      <c r="F36" s="53">
        <v>9723.2980000000007</v>
      </c>
      <c r="G36" s="54">
        <f t="shared" si="2"/>
        <v>1.2383360057184181</v>
      </c>
      <c r="H36" s="53">
        <v>10666</v>
      </c>
      <c r="I36" s="54">
        <f t="shared" si="0"/>
        <v>-8.8383836489780538</v>
      </c>
    </row>
    <row r="37" spans="1:9" ht="18" customHeight="1">
      <c r="A37" s="103"/>
      <c r="B37" s="103"/>
      <c r="C37" s="62"/>
      <c r="D37" s="52" t="s">
        <v>15</v>
      </c>
      <c r="E37" s="52"/>
      <c r="F37" s="53">
        <v>11465.1</v>
      </c>
      <c r="G37" s="54">
        <f t="shared" si="2"/>
        <v>1.4601677475237553</v>
      </c>
      <c r="H37" s="53">
        <v>6265</v>
      </c>
      <c r="I37" s="54">
        <f t="shared" si="0"/>
        <v>83.002394253790897</v>
      </c>
    </row>
    <row r="38" spans="1:9" ht="18" customHeight="1">
      <c r="A38" s="103"/>
      <c r="B38" s="103"/>
      <c r="C38" s="61"/>
      <c r="D38" s="52" t="s">
        <v>36</v>
      </c>
      <c r="E38" s="52"/>
      <c r="F38" s="53">
        <v>58415.336000000003</v>
      </c>
      <c r="G38" s="54">
        <f t="shared" si="2"/>
        <v>7.4396376471171939</v>
      </c>
      <c r="H38" s="53">
        <v>20747</v>
      </c>
      <c r="I38" s="54">
        <f t="shared" si="0"/>
        <v>181.56039909384489</v>
      </c>
    </row>
    <row r="39" spans="1:9" ht="18" customHeight="1">
      <c r="A39" s="103"/>
      <c r="B39" s="103"/>
      <c r="C39" s="60" t="s">
        <v>16</v>
      </c>
      <c r="D39" s="52"/>
      <c r="E39" s="52"/>
      <c r="F39" s="53">
        <v>159726.17600000001</v>
      </c>
      <c r="G39" s="54">
        <f t="shared" si="2"/>
        <v>20.342344212479865</v>
      </c>
      <c r="H39" s="53">
        <f>SUM(H40,H43)</f>
        <v>161451</v>
      </c>
      <c r="I39" s="54">
        <f t="shared" si="0"/>
        <v>-1.0683266130280922</v>
      </c>
    </row>
    <row r="40" spans="1:9" ht="18" customHeight="1">
      <c r="A40" s="103"/>
      <c r="B40" s="103"/>
      <c r="C40" s="62"/>
      <c r="D40" s="60" t="s">
        <v>17</v>
      </c>
      <c r="E40" s="52"/>
      <c r="F40" s="53">
        <v>154519.46400000001</v>
      </c>
      <c r="G40" s="54">
        <f t="shared" si="2"/>
        <v>19.679229810246575</v>
      </c>
      <c r="H40" s="53">
        <v>158791</v>
      </c>
      <c r="I40" s="54">
        <f t="shared" si="0"/>
        <v>-2.6900365889754418</v>
      </c>
    </row>
    <row r="41" spans="1:9" ht="18" customHeight="1">
      <c r="A41" s="103"/>
      <c r="B41" s="103"/>
      <c r="C41" s="62"/>
      <c r="D41" s="62"/>
      <c r="E41" s="56" t="s">
        <v>91</v>
      </c>
      <c r="F41" s="53">
        <v>112181.01300000001</v>
      </c>
      <c r="G41" s="54">
        <f t="shared" si="2"/>
        <v>14.287105831361533</v>
      </c>
      <c r="H41" s="53">
        <v>117181.864</v>
      </c>
      <c r="I41" s="57">
        <f t="shared" si="0"/>
        <v>-4.2675980986272677</v>
      </c>
    </row>
    <row r="42" spans="1:9" ht="18" customHeight="1">
      <c r="A42" s="103"/>
      <c r="B42" s="103"/>
      <c r="C42" s="62"/>
      <c r="D42" s="61"/>
      <c r="E42" s="46" t="s">
        <v>37</v>
      </c>
      <c r="F42" s="53">
        <v>42338.451000000001</v>
      </c>
      <c r="G42" s="54">
        <f t="shared" si="2"/>
        <v>5.3921239788850404</v>
      </c>
      <c r="H42" s="53">
        <v>41609.040999999997</v>
      </c>
      <c r="I42" s="57">
        <f t="shared" si="0"/>
        <v>1.7530084387188838</v>
      </c>
    </row>
    <row r="43" spans="1:9" ht="18" customHeight="1">
      <c r="A43" s="103"/>
      <c r="B43" s="103"/>
      <c r="C43" s="62"/>
      <c r="D43" s="52" t="s">
        <v>38</v>
      </c>
      <c r="E43" s="52"/>
      <c r="F43" s="53">
        <v>5206.7120000000004</v>
      </c>
      <c r="G43" s="54">
        <f t="shared" si="2"/>
        <v>0.66311440223329121</v>
      </c>
      <c r="H43" s="53">
        <v>2660</v>
      </c>
      <c r="I43" s="57">
        <f t="shared" si="0"/>
        <v>95.741052631578967</v>
      </c>
    </row>
    <row r="44" spans="1:9" ht="18" customHeight="1">
      <c r="A44" s="103"/>
      <c r="B44" s="103"/>
      <c r="C44" s="61"/>
      <c r="D44" s="52" t="s">
        <v>39</v>
      </c>
      <c r="E44" s="52"/>
      <c r="F44" s="53"/>
      <c r="G44" s="54">
        <f t="shared" si="2"/>
        <v>0</v>
      </c>
      <c r="H44" s="53"/>
      <c r="I44" s="54">
        <v>0</v>
      </c>
    </row>
    <row r="45" spans="1:9" ht="18" customHeight="1">
      <c r="A45" s="103"/>
      <c r="B45" s="103"/>
      <c r="C45" s="46" t="s">
        <v>18</v>
      </c>
      <c r="D45" s="46"/>
      <c r="E45" s="46"/>
      <c r="F45" s="53">
        <v>785190.60699999996</v>
      </c>
      <c r="G45" s="54">
        <f t="shared" si="2"/>
        <v>100</v>
      </c>
      <c r="H45" s="53">
        <v>674612</v>
      </c>
      <c r="I45" s="54">
        <f t="shared" si="0"/>
        <v>16.391437893188975</v>
      </c>
    </row>
    <row r="46" spans="1:9">
      <c r="A46" s="22" t="s">
        <v>19</v>
      </c>
    </row>
    <row r="47" spans="1:9">
      <c r="A47" s="23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view="pageBreakPreview" zoomScale="85" zoomScaleNormal="100" zoomScaleSheetLayoutView="85" workbookViewId="0">
      <pane xSplit="4" ySplit="6" topLeftCell="E13" activePane="bottomRight" state="frozen"/>
      <selection activeCell="L8" sqref="L8"/>
      <selection pane="topRight" activeCell="L8" sqref="L8"/>
      <selection pane="bottomLeft" activeCell="L8" sqref="L8"/>
      <selection pane="bottomRight" activeCell="O27" sqref="O27:O28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101" t="s">
        <v>263</v>
      </c>
      <c r="D1" s="34"/>
      <c r="E1" s="34"/>
    </row>
    <row r="4" spans="1:9">
      <c r="A4" s="35" t="s">
        <v>112</v>
      </c>
    </row>
    <row r="5" spans="1:9">
      <c r="I5" s="10" t="s">
        <v>113</v>
      </c>
    </row>
    <row r="6" spans="1:9" s="37" customFormat="1" ht="29.25" customHeight="1">
      <c r="A6" s="49" t="s">
        <v>114</v>
      </c>
      <c r="B6" s="70"/>
      <c r="C6" s="70"/>
      <c r="D6" s="70"/>
      <c r="E6" s="36" t="s">
        <v>240</v>
      </c>
      <c r="F6" s="36" t="s">
        <v>241</v>
      </c>
      <c r="G6" s="36" t="s">
        <v>242</v>
      </c>
      <c r="H6" s="36" t="s">
        <v>243</v>
      </c>
      <c r="I6" s="36" t="s">
        <v>244</v>
      </c>
    </row>
    <row r="7" spans="1:9" ht="27" customHeight="1">
      <c r="A7" s="125" t="s">
        <v>115</v>
      </c>
      <c r="B7" s="60" t="s">
        <v>116</v>
      </c>
      <c r="C7" s="52"/>
      <c r="D7" s="66" t="s">
        <v>117</v>
      </c>
      <c r="E7" s="71">
        <v>695693</v>
      </c>
      <c r="F7" s="36">
        <v>712952</v>
      </c>
      <c r="G7" s="36">
        <v>681195.69099999988</v>
      </c>
      <c r="H7" s="36">
        <v>691436.11499999999</v>
      </c>
      <c r="I7" s="93">
        <v>803714.26399999997</v>
      </c>
    </row>
    <row r="8" spans="1:9" ht="27" customHeight="1">
      <c r="A8" s="103"/>
      <c r="B8" s="81"/>
      <c r="C8" s="52" t="s">
        <v>118</v>
      </c>
      <c r="D8" s="66" t="s">
        <v>41</v>
      </c>
      <c r="E8" s="72">
        <v>383752</v>
      </c>
      <c r="F8" s="72">
        <v>386885</v>
      </c>
      <c r="G8" s="72">
        <v>390322.761</v>
      </c>
      <c r="H8" s="72">
        <v>389356.16</v>
      </c>
      <c r="I8" s="73">
        <v>431449.89600000001</v>
      </c>
    </row>
    <row r="9" spans="1:9" ht="27" customHeight="1">
      <c r="A9" s="103"/>
      <c r="B9" s="52" t="s">
        <v>119</v>
      </c>
      <c r="C9" s="52"/>
      <c r="D9" s="66"/>
      <c r="E9" s="72">
        <v>675553</v>
      </c>
      <c r="F9" s="72">
        <v>690746</v>
      </c>
      <c r="G9" s="72">
        <v>662721.875</v>
      </c>
      <c r="H9" s="72">
        <v>674611.95499999996</v>
      </c>
      <c r="I9" s="73">
        <v>785190.60699999996</v>
      </c>
    </row>
    <row r="10" spans="1:9" ht="27" customHeight="1">
      <c r="A10" s="103"/>
      <c r="B10" s="52" t="s">
        <v>120</v>
      </c>
      <c r="C10" s="52"/>
      <c r="D10" s="66"/>
      <c r="E10" s="72">
        <v>20140</v>
      </c>
      <c r="F10" s="72">
        <v>22206</v>
      </c>
      <c r="G10" s="72">
        <v>18473.815999999999</v>
      </c>
      <c r="H10" s="72">
        <v>16824.160000000033</v>
      </c>
      <c r="I10" s="73">
        <f>I7-I9</f>
        <v>18523.657000000007</v>
      </c>
    </row>
    <row r="11" spans="1:9" ht="27" customHeight="1">
      <c r="A11" s="103"/>
      <c r="B11" s="52" t="s">
        <v>121</v>
      </c>
      <c r="C11" s="52"/>
      <c r="D11" s="66"/>
      <c r="E11" s="72">
        <v>19504</v>
      </c>
      <c r="F11" s="72">
        <v>21298</v>
      </c>
      <c r="G11" s="72">
        <v>17864.741999999998</v>
      </c>
      <c r="H11" s="72">
        <v>15887.57</v>
      </c>
      <c r="I11" s="73">
        <v>17548.038</v>
      </c>
    </row>
    <row r="12" spans="1:9" ht="27" customHeight="1">
      <c r="A12" s="103"/>
      <c r="B12" s="52" t="s">
        <v>122</v>
      </c>
      <c r="C12" s="52"/>
      <c r="D12" s="66"/>
      <c r="E12" s="72">
        <v>637</v>
      </c>
      <c r="F12" s="72">
        <v>908</v>
      </c>
      <c r="G12" s="72">
        <v>609.07399999999996</v>
      </c>
      <c r="H12" s="72">
        <v>936.59</v>
      </c>
      <c r="I12" s="73">
        <v>975.61900000000003</v>
      </c>
    </row>
    <row r="13" spans="1:9" ht="27" customHeight="1">
      <c r="A13" s="103"/>
      <c r="B13" s="52" t="s">
        <v>123</v>
      </c>
      <c r="C13" s="52"/>
      <c r="D13" s="66"/>
      <c r="E13" s="72">
        <v>-465</v>
      </c>
      <c r="F13" s="72">
        <v>271</v>
      </c>
      <c r="G13" s="72">
        <v>-298.74599999999998</v>
      </c>
      <c r="H13" s="72">
        <v>327.51600000000002</v>
      </c>
      <c r="I13" s="73">
        <v>39.029000000000003</v>
      </c>
    </row>
    <row r="14" spans="1:9" ht="27" customHeight="1">
      <c r="A14" s="103"/>
      <c r="B14" s="52" t="s">
        <v>124</v>
      </c>
      <c r="C14" s="52"/>
      <c r="D14" s="66"/>
      <c r="E14" s="72">
        <v>0</v>
      </c>
      <c r="F14" s="72">
        <v>0</v>
      </c>
      <c r="G14" s="72">
        <v>0</v>
      </c>
      <c r="H14" s="72">
        <v>0</v>
      </c>
      <c r="I14" s="73">
        <v>0</v>
      </c>
    </row>
    <row r="15" spans="1:9" ht="27" customHeight="1">
      <c r="A15" s="103"/>
      <c r="B15" s="52" t="s">
        <v>125</v>
      </c>
      <c r="C15" s="52"/>
      <c r="D15" s="66"/>
      <c r="E15" s="72">
        <v>-606</v>
      </c>
      <c r="F15" s="72">
        <v>192</v>
      </c>
      <c r="G15" s="72">
        <v>-342.86599999999999</v>
      </c>
      <c r="H15" s="72">
        <v>633.93299999999999</v>
      </c>
      <c r="I15" s="73">
        <v>208.44800000000001</v>
      </c>
    </row>
    <row r="16" spans="1:9" ht="27" customHeight="1">
      <c r="A16" s="103"/>
      <c r="B16" s="52" t="s">
        <v>126</v>
      </c>
      <c r="C16" s="52"/>
      <c r="D16" s="66" t="s">
        <v>42</v>
      </c>
      <c r="E16" s="72">
        <v>82287</v>
      </c>
      <c r="F16" s="72">
        <v>61214</v>
      </c>
      <c r="G16" s="72">
        <v>55172.281000000003</v>
      </c>
      <c r="H16" s="72">
        <v>54169</v>
      </c>
      <c r="I16" s="73">
        <v>60293</v>
      </c>
    </row>
    <row r="17" spans="1:10" ht="27" customHeight="1">
      <c r="A17" s="103"/>
      <c r="B17" s="52" t="s">
        <v>127</v>
      </c>
      <c r="C17" s="52"/>
      <c r="D17" s="66" t="s">
        <v>43</v>
      </c>
      <c r="E17" s="72">
        <v>101552</v>
      </c>
      <c r="F17" s="72">
        <v>98302</v>
      </c>
      <c r="G17" s="72">
        <v>88997.551000000007</v>
      </c>
      <c r="H17" s="72">
        <v>94728.717000000004</v>
      </c>
      <c r="I17" s="73">
        <v>87771</v>
      </c>
    </row>
    <row r="18" spans="1:10" ht="27" customHeight="1">
      <c r="A18" s="103"/>
      <c r="B18" s="52" t="s">
        <v>128</v>
      </c>
      <c r="C18" s="52"/>
      <c r="D18" s="66" t="s">
        <v>44</v>
      </c>
      <c r="E18" s="72">
        <v>1231999</v>
      </c>
      <c r="F18" s="72">
        <v>1243498</v>
      </c>
      <c r="G18" s="72">
        <v>1240447.338</v>
      </c>
      <c r="H18" s="72">
        <v>1248828.0930000001</v>
      </c>
      <c r="I18" s="73">
        <v>1258473</v>
      </c>
    </row>
    <row r="19" spans="1:10" ht="27" customHeight="1">
      <c r="A19" s="103"/>
      <c r="B19" s="52" t="s">
        <v>129</v>
      </c>
      <c r="C19" s="52"/>
      <c r="D19" s="66" t="s">
        <v>130</v>
      </c>
      <c r="E19" s="72">
        <v>1251264</v>
      </c>
      <c r="F19" s="72">
        <v>1280586</v>
      </c>
      <c r="G19" s="72">
        <v>1274272.608</v>
      </c>
      <c r="H19" s="72">
        <v>1289397.5120000001</v>
      </c>
      <c r="I19" s="92">
        <f>I17+I18-I16</f>
        <v>1285951</v>
      </c>
    </row>
    <row r="20" spans="1:10" ht="27" customHeight="1">
      <c r="A20" s="103"/>
      <c r="B20" s="52" t="s">
        <v>131</v>
      </c>
      <c r="C20" s="52"/>
      <c r="D20" s="66" t="s">
        <v>132</v>
      </c>
      <c r="E20" s="75">
        <v>3.2104041151577061</v>
      </c>
      <c r="F20" s="75">
        <v>3.2141282293187898</v>
      </c>
      <c r="G20" s="75">
        <v>3.1780041082462009</v>
      </c>
      <c r="H20" s="75">
        <v>3.2074183518760822</v>
      </c>
      <c r="I20" s="75">
        <f>I18/I8</f>
        <v>2.9168462240167048</v>
      </c>
    </row>
    <row r="21" spans="1:10" ht="27" customHeight="1">
      <c r="A21" s="103"/>
      <c r="B21" s="52" t="s">
        <v>133</v>
      </c>
      <c r="C21" s="52"/>
      <c r="D21" s="66" t="s">
        <v>134</v>
      </c>
      <c r="E21" s="75">
        <v>3.2606058079176137</v>
      </c>
      <c r="F21" s="75">
        <v>3.3099913410961914</v>
      </c>
      <c r="G21" s="75">
        <v>3.2646638508482986</v>
      </c>
      <c r="H21" s="75">
        <v>3.3116145176693754</v>
      </c>
      <c r="I21" s="75">
        <f>I19/I8</f>
        <v>2.9805338045556047</v>
      </c>
    </row>
    <row r="22" spans="1:10" ht="27" customHeight="1">
      <c r="A22" s="103"/>
      <c r="B22" s="52" t="s">
        <v>135</v>
      </c>
      <c r="C22" s="52"/>
      <c r="D22" s="66" t="s">
        <v>136</v>
      </c>
      <c r="E22" s="72">
        <v>894576.40828732774</v>
      </c>
      <c r="F22" s="72">
        <v>902926.03691437689</v>
      </c>
      <c r="G22" s="72">
        <v>900710.89692249498</v>
      </c>
      <c r="H22" s="72">
        <v>906796.31233812124</v>
      </c>
      <c r="I22" s="92">
        <f>I18/I24*1000000</f>
        <v>958970.27928465453</v>
      </c>
    </row>
    <row r="23" spans="1:10" ht="27" customHeight="1">
      <c r="A23" s="103"/>
      <c r="B23" s="52" t="s">
        <v>137</v>
      </c>
      <c r="C23" s="52"/>
      <c r="D23" s="66" t="s">
        <v>138</v>
      </c>
      <c r="E23" s="72">
        <v>908565.06777946639</v>
      </c>
      <c r="F23" s="72">
        <v>929856.29402543011</v>
      </c>
      <c r="G23" s="72">
        <v>925272.02769122866</v>
      </c>
      <c r="H23" s="72">
        <v>936254.48976791103</v>
      </c>
      <c r="I23" s="92">
        <f>I19/I24*1000000</f>
        <v>979908.8177627814</v>
      </c>
    </row>
    <row r="24" spans="1:10" ht="27" customHeight="1">
      <c r="A24" s="103"/>
      <c r="B24" s="76" t="s">
        <v>139</v>
      </c>
      <c r="C24" s="77"/>
      <c r="D24" s="66" t="s">
        <v>140</v>
      </c>
      <c r="E24" s="72">
        <v>1377187</v>
      </c>
      <c r="F24" s="72">
        <v>1377187</v>
      </c>
      <c r="G24" s="72">
        <v>1377187</v>
      </c>
      <c r="H24" s="74">
        <v>1377187</v>
      </c>
      <c r="I24" s="73">
        <v>1312317</v>
      </c>
      <c r="J24" s="100"/>
    </row>
    <row r="25" spans="1:10" ht="27" customHeight="1">
      <c r="A25" s="103"/>
      <c r="B25" s="46" t="s">
        <v>141</v>
      </c>
      <c r="C25" s="46"/>
      <c r="D25" s="46"/>
      <c r="E25" s="72">
        <v>387938</v>
      </c>
      <c r="F25" s="72">
        <v>386812</v>
      </c>
      <c r="G25" s="72">
        <v>384475.72399999999</v>
      </c>
      <c r="H25" s="72">
        <v>384391</v>
      </c>
      <c r="I25" s="91">
        <v>387621</v>
      </c>
    </row>
    <row r="26" spans="1:10" ht="27" customHeight="1">
      <c r="A26" s="103"/>
      <c r="B26" s="46" t="s">
        <v>142</v>
      </c>
      <c r="C26" s="46"/>
      <c r="D26" s="46"/>
      <c r="E26" s="78">
        <v>0.32607000000000003</v>
      </c>
      <c r="F26" s="78">
        <v>0.33563999999999999</v>
      </c>
      <c r="G26" s="78">
        <v>0.33751999999999999</v>
      </c>
      <c r="H26" s="78">
        <v>0.34343000000000001</v>
      </c>
      <c r="I26" s="79">
        <v>0.34825</v>
      </c>
    </row>
    <row r="27" spans="1:10" ht="27" customHeight="1">
      <c r="A27" s="103"/>
      <c r="B27" s="46" t="s">
        <v>143</v>
      </c>
      <c r="C27" s="46"/>
      <c r="D27" s="46"/>
      <c r="E27" s="57">
        <v>0.2</v>
      </c>
      <c r="F27" s="57">
        <v>0.2</v>
      </c>
      <c r="G27" s="57">
        <v>0.16</v>
      </c>
      <c r="H27" s="57">
        <v>0.24</v>
      </c>
      <c r="I27" s="80">
        <v>0.25</v>
      </c>
    </row>
    <row r="28" spans="1:10" ht="27" customHeight="1">
      <c r="A28" s="103"/>
      <c r="B28" s="46" t="s">
        <v>144</v>
      </c>
      <c r="C28" s="46"/>
      <c r="D28" s="46"/>
      <c r="E28" s="57">
        <v>97.9</v>
      </c>
      <c r="F28" s="57">
        <v>97.8</v>
      </c>
      <c r="G28" s="57">
        <v>98.1</v>
      </c>
      <c r="H28" s="57">
        <v>97.9</v>
      </c>
      <c r="I28" s="54">
        <v>96.6</v>
      </c>
    </row>
    <row r="29" spans="1:10" ht="27" customHeight="1">
      <c r="A29" s="103"/>
      <c r="B29" s="46" t="s">
        <v>145</v>
      </c>
      <c r="C29" s="46"/>
      <c r="D29" s="46"/>
      <c r="E29" s="57">
        <v>34.5</v>
      </c>
      <c r="F29" s="57">
        <v>34.700000000000003</v>
      </c>
      <c r="G29" s="57">
        <v>34</v>
      </c>
      <c r="H29" s="57">
        <v>32.299999999999997</v>
      </c>
      <c r="I29" s="54">
        <v>32.799999999999997</v>
      </c>
    </row>
    <row r="30" spans="1:10" ht="27" customHeight="1">
      <c r="A30" s="103"/>
      <c r="B30" s="125" t="s">
        <v>146</v>
      </c>
      <c r="C30" s="46" t="s">
        <v>147</v>
      </c>
      <c r="D30" s="46"/>
      <c r="E30" s="57">
        <v>0</v>
      </c>
      <c r="F30" s="57">
        <v>0</v>
      </c>
      <c r="G30" s="57">
        <v>0</v>
      </c>
      <c r="H30" s="57">
        <v>0</v>
      </c>
      <c r="I30" s="57">
        <v>0</v>
      </c>
    </row>
    <row r="31" spans="1:10" ht="27" customHeight="1">
      <c r="A31" s="103"/>
      <c r="B31" s="103"/>
      <c r="C31" s="46" t="s">
        <v>148</v>
      </c>
      <c r="D31" s="46"/>
      <c r="E31" s="57">
        <v>0</v>
      </c>
      <c r="F31" s="57">
        <v>0</v>
      </c>
      <c r="G31" s="57">
        <v>0</v>
      </c>
      <c r="H31" s="57">
        <v>0</v>
      </c>
      <c r="I31" s="57">
        <v>0</v>
      </c>
    </row>
    <row r="32" spans="1:10" ht="27" customHeight="1">
      <c r="A32" s="103"/>
      <c r="B32" s="103"/>
      <c r="C32" s="46" t="s">
        <v>149</v>
      </c>
      <c r="D32" s="46"/>
      <c r="E32" s="57">
        <v>12.8</v>
      </c>
      <c r="F32" s="57">
        <v>12.3</v>
      </c>
      <c r="G32" s="57">
        <v>11.9</v>
      </c>
      <c r="H32" s="57">
        <v>11.2</v>
      </c>
      <c r="I32" s="54">
        <v>10.8</v>
      </c>
    </row>
    <row r="33" spans="1:9" ht="27" customHeight="1">
      <c r="A33" s="103"/>
      <c r="B33" s="103"/>
      <c r="C33" s="46" t="s">
        <v>150</v>
      </c>
      <c r="D33" s="46"/>
      <c r="E33" s="57">
        <v>186.3</v>
      </c>
      <c r="F33" s="57">
        <v>193.9</v>
      </c>
      <c r="G33" s="57">
        <v>196.8</v>
      </c>
      <c r="H33" s="57">
        <v>198.3</v>
      </c>
      <c r="I33" s="80">
        <v>193.2</v>
      </c>
    </row>
    <row r="34" spans="1:9" ht="27" customHeight="1">
      <c r="A34" s="2" t="s">
        <v>239</v>
      </c>
      <c r="B34" s="8"/>
      <c r="C34" s="8"/>
      <c r="D34" s="8"/>
      <c r="E34" s="38"/>
      <c r="F34" s="38"/>
      <c r="G34" s="38"/>
      <c r="H34" s="38"/>
      <c r="I34" s="39"/>
    </row>
    <row r="35" spans="1:9" ht="27" customHeight="1">
      <c r="A35" s="9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F27" sqref="F27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102" t="s">
        <v>263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09" t="s">
        <v>48</v>
      </c>
      <c r="B6" s="110"/>
      <c r="C6" s="110"/>
      <c r="D6" s="110"/>
      <c r="E6" s="110"/>
      <c r="F6" s="126" t="s">
        <v>253</v>
      </c>
      <c r="G6" s="127"/>
      <c r="H6" s="128" t="s">
        <v>264</v>
      </c>
      <c r="I6" s="127"/>
      <c r="J6" s="124"/>
      <c r="K6" s="124"/>
      <c r="L6" s="124"/>
      <c r="M6" s="124"/>
      <c r="N6" s="124"/>
      <c r="O6" s="124"/>
    </row>
    <row r="7" spans="1:25" ht="15.95" customHeight="1">
      <c r="A7" s="110"/>
      <c r="B7" s="110"/>
      <c r="C7" s="110"/>
      <c r="D7" s="110"/>
      <c r="E7" s="110"/>
      <c r="F7" s="82" t="s">
        <v>237</v>
      </c>
      <c r="G7" s="82" t="s">
        <v>247</v>
      </c>
      <c r="H7" s="82" t="s">
        <v>237</v>
      </c>
      <c r="I7" s="83" t="s">
        <v>246</v>
      </c>
      <c r="J7" s="82" t="s">
        <v>237</v>
      </c>
      <c r="K7" s="83" t="s">
        <v>246</v>
      </c>
      <c r="L7" s="82" t="s">
        <v>237</v>
      </c>
      <c r="M7" s="83" t="s">
        <v>246</v>
      </c>
      <c r="N7" s="82" t="s">
        <v>237</v>
      </c>
      <c r="O7" s="83" t="s">
        <v>246</v>
      </c>
    </row>
    <row r="8" spans="1:25" ht="15.95" customHeight="1">
      <c r="A8" s="107" t="s">
        <v>82</v>
      </c>
      <c r="B8" s="60" t="s">
        <v>49</v>
      </c>
      <c r="C8" s="52"/>
      <c r="D8" s="52"/>
      <c r="E8" s="66" t="s">
        <v>40</v>
      </c>
      <c r="F8" s="53">
        <v>4124</v>
      </c>
      <c r="G8" s="53">
        <v>5401</v>
      </c>
      <c r="H8" s="53">
        <v>1246</v>
      </c>
      <c r="I8" s="53"/>
      <c r="J8" s="53"/>
      <c r="K8" s="53"/>
      <c r="L8" s="53"/>
      <c r="M8" s="53"/>
      <c r="N8" s="53"/>
      <c r="O8" s="5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.95" customHeight="1">
      <c r="A9" s="107"/>
      <c r="B9" s="62"/>
      <c r="C9" s="52" t="s">
        <v>50</v>
      </c>
      <c r="D9" s="52"/>
      <c r="E9" s="66" t="s">
        <v>41</v>
      </c>
      <c r="F9" s="53">
        <v>4124</v>
      </c>
      <c r="G9" s="53">
        <v>5401</v>
      </c>
      <c r="H9" s="53">
        <v>1224</v>
      </c>
      <c r="I9" s="53"/>
      <c r="J9" s="53"/>
      <c r="K9" s="53"/>
      <c r="L9" s="53"/>
      <c r="M9" s="53"/>
      <c r="N9" s="53"/>
      <c r="O9" s="5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95" customHeight="1">
      <c r="A10" s="107"/>
      <c r="B10" s="61"/>
      <c r="C10" s="52" t="s">
        <v>51</v>
      </c>
      <c r="D10" s="52"/>
      <c r="E10" s="66" t="s">
        <v>42</v>
      </c>
      <c r="F10" s="53">
        <v>0</v>
      </c>
      <c r="G10" s="53">
        <v>0</v>
      </c>
      <c r="H10" s="53">
        <v>22</v>
      </c>
      <c r="I10" s="53"/>
      <c r="J10" s="67"/>
      <c r="K10" s="67"/>
      <c r="L10" s="53"/>
      <c r="M10" s="53"/>
      <c r="N10" s="53"/>
      <c r="O10" s="5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5.95" customHeight="1">
      <c r="A11" s="107"/>
      <c r="B11" s="60" t="s">
        <v>52</v>
      </c>
      <c r="C11" s="52"/>
      <c r="D11" s="52"/>
      <c r="E11" s="66" t="s">
        <v>43</v>
      </c>
      <c r="F11" s="53">
        <v>4728</v>
      </c>
      <c r="G11" s="53">
        <v>5672</v>
      </c>
      <c r="H11" s="53">
        <v>1122</v>
      </c>
      <c r="I11" s="53"/>
      <c r="J11" s="53"/>
      <c r="K11" s="53"/>
      <c r="L11" s="53"/>
      <c r="M11" s="53"/>
      <c r="N11" s="53"/>
      <c r="O11" s="5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5.95" customHeight="1">
      <c r="A12" s="107"/>
      <c r="B12" s="62"/>
      <c r="C12" s="52" t="s">
        <v>53</v>
      </c>
      <c r="D12" s="52"/>
      <c r="E12" s="66" t="s">
        <v>44</v>
      </c>
      <c r="F12" s="53">
        <v>4726</v>
      </c>
      <c r="G12" s="53">
        <v>5669</v>
      </c>
      <c r="H12" s="53">
        <v>1113</v>
      </c>
      <c r="I12" s="53"/>
      <c r="J12" s="53"/>
      <c r="K12" s="53"/>
      <c r="L12" s="53"/>
      <c r="M12" s="53"/>
      <c r="N12" s="53"/>
      <c r="O12" s="5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5.95" customHeight="1">
      <c r="A13" s="107"/>
      <c r="B13" s="61"/>
      <c r="C13" s="52" t="s">
        <v>54</v>
      </c>
      <c r="D13" s="52"/>
      <c r="E13" s="66" t="s">
        <v>45</v>
      </c>
      <c r="F13" s="53">
        <v>2</v>
      </c>
      <c r="G13" s="53">
        <v>2</v>
      </c>
      <c r="H13" s="67">
        <v>9</v>
      </c>
      <c r="I13" s="67"/>
      <c r="J13" s="67"/>
      <c r="K13" s="67"/>
      <c r="L13" s="53"/>
      <c r="M13" s="53"/>
      <c r="N13" s="53"/>
      <c r="O13" s="5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.95" customHeight="1">
      <c r="A14" s="107"/>
      <c r="B14" s="52" t="s">
        <v>55</v>
      </c>
      <c r="C14" s="52"/>
      <c r="D14" s="52"/>
      <c r="E14" s="66" t="s">
        <v>152</v>
      </c>
      <c r="F14" s="53">
        <v>-602</v>
      </c>
      <c r="G14" s="53">
        <v>-269</v>
      </c>
      <c r="H14" s="53">
        <v>111</v>
      </c>
      <c r="I14" s="53"/>
      <c r="J14" s="53">
        <f t="shared" ref="J14:O15" si="0">J9-J12</f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95" customHeight="1">
      <c r="A15" s="107"/>
      <c r="B15" s="52" t="s">
        <v>56</v>
      </c>
      <c r="C15" s="52"/>
      <c r="D15" s="52"/>
      <c r="E15" s="66" t="s">
        <v>153</v>
      </c>
      <c r="F15" s="53">
        <v>-1</v>
      </c>
      <c r="G15" s="53">
        <v>-2</v>
      </c>
      <c r="H15" s="53">
        <v>13</v>
      </c>
      <c r="I15" s="53"/>
      <c r="J15" s="53">
        <f t="shared" si="0"/>
        <v>0</v>
      </c>
      <c r="K15" s="53">
        <f t="shared" si="0"/>
        <v>0</v>
      </c>
      <c r="L15" s="53">
        <f t="shared" si="0"/>
        <v>0</v>
      </c>
      <c r="M15" s="53">
        <f t="shared" si="0"/>
        <v>0</v>
      </c>
      <c r="N15" s="53">
        <f t="shared" si="0"/>
        <v>0</v>
      </c>
      <c r="O15" s="53">
        <f t="shared" si="0"/>
        <v>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5.95" customHeight="1">
      <c r="A16" s="107"/>
      <c r="B16" s="52" t="s">
        <v>57</v>
      </c>
      <c r="C16" s="52"/>
      <c r="D16" s="52"/>
      <c r="E16" s="66" t="s">
        <v>154</v>
      </c>
      <c r="F16" s="53">
        <v>-603</v>
      </c>
      <c r="G16" s="53">
        <v>-271</v>
      </c>
      <c r="H16" s="53">
        <v>124</v>
      </c>
      <c r="I16" s="53"/>
      <c r="J16" s="53">
        <f t="shared" ref="J16:O16" si="1">J8-J11</f>
        <v>0</v>
      </c>
      <c r="K16" s="53">
        <f t="shared" si="1"/>
        <v>0</v>
      </c>
      <c r="L16" s="53">
        <f t="shared" si="1"/>
        <v>0</v>
      </c>
      <c r="M16" s="53">
        <f t="shared" si="1"/>
        <v>0</v>
      </c>
      <c r="N16" s="53">
        <f t="shared" si="1"/>
        <v>0</v>
      </c>
      <c r="O16" s="53">
        <f t="shared" si="1"/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95" customHeight="1">
      <c r="A17" s="107"/>
      <c r="B17" s="52" t="s">
        <v>58</v>
      </c>
      <c r="C17" s="52"/>
      <c r="D17" s="52"/>
      <c r="E17" s="50"/>
      <c r="F17" s="67"/>
      <c r="G17" s="67"/>
      <c r="H17" s="67"/>
      <c r="I17" s="67"/>
      <c r="J17" s="53"/>
      <c r="K17" s="53"/>
      <c r="L17" s="53"/>
      <c r="M17" s="53"/>
      <c r="N17" s="67"/>
      <c r="O17" s="68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.95" customHeight="1">
      <c r="A18" s="107"/>
      <c r="B18" s="52" t="s">
        <v>59</v>
      </c>
      <c r="C18" s="52"/>
      <c r="D18" s="52"/>
      <c r="E18" s="50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.95" customHeight="1">
      <c r="A19" s="107" t="s">
        <v>83</v>
      </c>
      <c r="B19" s="60" t="s">
        <v>60</v>
      </c>
      <c r="C19" s="52"/>
      <c r="D19" s="52"/>
      <c r="E19" s="66"/>
      <c r="F19" s="53">
        <v>846</v>
      </c>
      <c r="G19" s="53">
        <v>525</v>
      </c>
      <c r="H19" s="53">
        <v>426</v>
      </c>
      <c r="I19" s="53"/>
      <c r="J19" s="53"/>
      <c r="K19" s="53"/>
      <c r="L19" s="53"/>
      <c r="M19" s="53"/>
      <c r="N19" s="53"/>
      <c r="O19" s="53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.95" customHeight="1">
      <c r="A20" s="107"/>
      <c r="B20" s="61"/>
      <c r="C20" s="52" t="s">
        <v>61</v>
      </c>
      <c r="D20" s="52"/>
      <c r="E20" s="66"/>
      <c r="F20" s="53">
        <v>622</v>
      </c>
      <c r="G20" s="53">
        <v>513</v>
      </c>
      <c r="H20" s="53">
        <v>94</v>
      </c>
      <c r="I20" s="53"/>
      <c r="J20" s="53"/>
      <c r="K20" s="67"/>
      <c r="L20" s="53"/>
      <c r="M20" s="53"/>
      <c r="N20" s="53"/>
      <c r="O20" s="53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95" customHeight="1">
      <c r="A21" s="107"/>
      <c r="B21" s="81" t="s">
        <v>62</v>
      </c>
      <c r="C21" s="52"/>
      <c r="D21" s="52"/>
      <c r="E21" s="66" t="s">
        <v>155</v>
      </c>
      <c r="F21" s="53">
        <v>846</v>
      </c>
      <c r="G21" s="53">
        <v>525</v>
      </c>
      <c r="H21" s="53">
        <v>426</v>
      </c>
      <c r="I21" s="53"/>
      <c r="J21" s="53"/>
      <c r="K21" s="53"/>
      <c r="L21" s="53"/>
      <c r="M21" s="53"/>
      <c r="N21" s="53"/>
      <c r="O21" s="53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95" customHeight="1">
      <c r="A22" s="107"/>
      <c r="B22" s="60" t="s">
        <v>63</v>
      </c>
      <c r="C22" s="52"/>
      <c r="D22" s="52"/>
      <c r="E22" s="66" t="s">
        <v>156</v>
      </c>
      <c r="F22" s="53">
        <v>1351</v>
      </c>
      <c r="G22" s="53">
        <v>1123</v>
      </c>
      <c r="H22" s="53">
        <v>478</v>
      </c>
      <c r="I22" s="53"/>
      <c r="J22" s="53"/>
      <c r="K22" s="53"/>
      <c r="L22" s="53"/>
      <c r="M22" s="53"/>
      <c r="N22" s="53"/>
      <c r="O22" s="53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.95" customHeight="1">
      <c r="A23" s="107"/>
      <c r="B23" s="61" t="s">
        <v>64</v>
      </c>
      <c r="C23" s="52" t="s">
        <v>65</v>
      </c>
      <c r="D23" s="52"/>
      <c r="E23" s="66"/>
      <c r="F23" s="53">
        <v>503</v>
      </c>
      <c r="G23" s="53">
        <v>564</v>
      </c>
      <c r="H23" s="53">
        <v>120</v>
      </c>
      <c r="I23" s="53"/>
      <c r="J23" s="53"/>
      <c r="K23" s="53"/>
      <c r="L23" s="53"/>
      <c r="M23" s="53"/>
      <c r="N23" s="53"/>
      <c r="O23" s="53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95" customHeight="1">
      <c r="A24" s="107"/>
      <c r="B24" s="52" t="s">
        <v>157</v>
      </c>
      <c r="C24" s="52"/>
      <c r="D24" s="52"/>
      <c r="E24" s="66" t="s">
        <v>158</v>
      </c>
      <c r="F24" s="53">
        <v>-506</v>
      </c>
      <c r="G24" s="53">
        <v>-598</v>
      </c>
      <c r="H24" s="53">
        <v>-52</v>
      </c>
      <c r="I24" s="53"/>
      <c r="J24" s="53">
        <f t="shared" ref="J24:O24" si="2">J21-J22</f>
        <v>0</v>
      </c>
      <c r="K24" s="53">
        <f t="shared" si="2"/>
        <v>0</v>
      </c>
      <c r="L24" s="53">
        <f t="shared" si="2"/>
        <v>0</v>
      </c>
      <c r="M24" s="53">
        <f t="shared" si="2"/>
        <v>0</v>
      </c>
      <c r="N24" s="53">
        <f t="shared" si="2"/>
        <v>0</v>
      </c>
      <c r="O24" s="53">
        <f t="shared" si="2"/>
        <v>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.95" customHeight="1">
      <c r="A25" s="107"/>
      <c r="B25" s="60" t="s">
        <v>66</v>
      </c>
      <c r="C25" s="60"/>
      <c r="D25" s="60"/>
      <c r="E25" s="112" t="s">
        <v>159</v>
      </c>
      <c r="F25" s="119">
        <v>290</v>
      </c>
      <c r="G25" s="119">
        <v>598</v>
      </c>
      <c r="H25" s="119">
        <v>52</v>
      </c>
      <c r="I25" s="119"/>
      <c r="J25" s="119"/>
      <c r="K25" s="119"/>
      <c r="L25" s="119"/>
      <c r="M25" s="119"/>
      <c r="N25" s="119"/>
      <c r="O25" s="119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.95" customHeight="1">
      <c r="A26" s="107"/>
      <c r="B26" s="81" t="s">
        <v>67</v>
      </c>
      <c r="C26" s="81"/>
      <c r="D26" s="81"/>
      <c r="E26" s="113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.95" customHeight="1">
      <c r="A27" s="107"/>
      <c r="B27" s="52" t="s">
        <v>160</v>
      </c>
      <c r="C27" s="52"/>
      <c r="D27" s="52"/>
      <c r="E27" s="66" t="s">
        <v>161</v>
      </c>
      <c r="F27" s="53">
        <f t="shared" ref="F27:O27" si="3">F24+F25</f>
        <v>-216</v>
      </c>
      <c r="G27" s="53">
        <f t="shared" si="3"/>
        <v>0</v>
      </c>
      <c r="H27" s="53">
        <f t="shared" si="3"/>
        <v>0</v>
      </c>
      <c r="I27" s="53">
        <f t="shared" si="3"/>
        <v>0</v>
      </c>
      <c r="J27" s="53">
        <f t="shared" si="3"/>
        <v>0</v>
      </c>
      <c r="K27" s="53">
        <f t="shared" si="3"/>
        <v>0</v>
      </c>
      <c r="L27" s="53">
        <f t="shared" si="3"/>
        <v>0</v>
      </c>
      <c r="M27" s="53">
        <f t="shared" si="3"/>
        <v>0</v>
      </c>
      <c r="N27" s="53">
        <f t="shared" si="3"/>
        <v>0</v>
      </c>
      <c r="O27" s="53">
        <f t="shared" si="3"/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.95" customHeight="1">
      <c r="A28" s="9"/>
      <c r="F28" s="26"/>
      <c r="G28" s="26"/>
      <c r="H28" s="26"/>
      <c r="I28" s="26"/>
      <c r="J28" s="26"/>
      <c r="K28" s="26"/>
      <c r="L28" s="27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.95" customHeight="1">
      <c r="A29" s="13"/>
      <c r="F29" s="26"/>
      <c r="G29" s="26"/>
      <c r="H29" s="26"/>
      <c r="I29" s="26"/>
      <c r="J29" s="28"/>
      <c r="K29" s="28"/>
      <c r="L29" s="27"/>
      <c r="M29" s="26"/>
      <c r="N29" s="26"/>
      <c r="O29" s="28" t="s">
        <v>162</v>
      </c>
      <c r="P29" s="26"/>
      <c r="Q29" s="26"/>
      <c r="R29" s="26"/>
      <c r="S29" s="26"/>
      <c r="T29" s="26"/>
      <c r="U29" s="26"/>
      <c r="V29" s="26"/>
      <c r="W29" s="26"/>
      <c r="X29" s="26"/>
      <c r="Y29" s="28"/>
    </row>
    <row r="30" spans="1:25" ht="15.95" customHeight="1">
      <c r="A30" s="111" t="s">
        <v>68</v>
      </c>
      <c r="B30" s="111"/>
      <c r="C30" s="111"/>
      <c r="D30" s="111"/>
      <c r="E30" s="111"/>
      <c r="F30" s="129" t="s">
        <v>265</v>
      </c>
      <c r="G30" s="123"/>
      <c r="H30" s="123"/>
      <c r="I30" s="123"/>
      <c r="J30" s="123"/>
      <c r="K30" s="123"/>
      <c r="L30" s="123"/>
      <c r="M30" s="123"/>
      <c r="N30" s="123"/>
      <c r="O30" s="123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1"/>
      <c r="B31" s="111"/>
      <c r="C31" s="111"/>
      <c r="D31" s="111"/>
      <c r="E31" s="111"/>
      <c r="F31" s="82" t="s">
        <v>237</v>
      </c>
      <c r="G31" s="83" t="s">
        <v>246</v>
      </c>
      <c r="H31" s="82" t="s">
        <v>237</v>
      </c>
      <c r="I31" s="83" t="s">
        <v>246</v>
      </c>
      <c r="J31" s="82" t="s">
        <v>237</v>
      </c>
      <c r="K31" s="83" t="s">
        <v>246</v>
      </c>
      <c r="L31" s="82" t="s">
        <v>237</v>
      </c>
      <c r="M31" s="83" t="s">
        <v>246</v>
      </c>
      <c r="N31" s="82" t="s">
        <v>237</v>
      </c>
      <c r="O31" s="83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7" t="s">
        <v>84</v>
      </c>
      <c r="B32" s="60" t="s">
        <v>49</v>
      </c>
      <c r="C32" s="52"/>
      <c r="D32" s="52"/>
      <c r="E32" s="66" t="s">
        <v>40</v>
      </c>
      <c r="F32" s="53"/>
      <c r="G32" s="53">
        <v>437</v>
      </c>
      <c r="H32" s="53"/>
      <c r="I32" s="53"/>
      <c r="J32" s="53"/>
      <c r="K32" s="53"/>
      <c r="L32" s="53"/>
      <c r="M32" s="53"/>
      <c r="N32" s="53"/>
      <c r="O32" s="53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4"/>
      <c r="B33" s="62"/>
      <c r="C33" s="60" t="s">
        <v>69</v>
      </c>
      <c r="D33" s="52"/>
      <c r="E33" s="66"/>
      <c r="F33" s="53"/>
      <c r="G33" s="53">
        <v>374</v>
      </c>
      <c r="H33" s="53"/>
      <c r="I33" s="53"/>
      <c r="J33" s="53"/>
      <c r="K33" s="53"/>
      <c r="L33" s="53"/>
      <c r="M33" s="53"/>
      <c r="N33" s="53"/>
      <c r="O33" s="53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4"/>
      <c r="B34" s="62"/>
      <c r="C34" s="61"/>
      <c r="D34" s="52" t="s">
        <v>70</v>
      </c>
      <c r="E34" s="66"/>
      <c r="F34" s="53"/>
      <c r="G34" s="53">
        <v>0</v>
      </c>
      <c r="H34" s="53"/>
      <c r="I34" s="53"/>
      <c r="J34" s="53"/>
      <c r="K34" s="53"/>
      <c r="L34" s="53"/>
      <c r="M34" s="53"/>
      <c r="N34" s="53"/>
      <c r="O34" s="53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4"/>
      <c r="B35" s="61"/>
      <c r="C35" s="81" t="s">
        <v>71</v>
      </c>
      <c r="D35" s="52"/>
      <c r="E35" s="66"/>
      <c r="F35" s="53"/>
      <c r="G35" s="53">
        <v>63</v>
      </c>
      <c r="H35" s="53"/>
      <c r="I35" s="53"/>
      <c r="J35" s="68"/>
      <c r="K35" s="68"/>
      <c r="L35" s="53"/>
      <c r="M35" s="53"/>
      <c r="N35" s="53"/>
      <c r="O35" s="53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4"/>
      <c r="B36" s="60" t="s">
        <v>52</v>
      </c>
      <c r="C36" s="52"/>
      <c r="D36" s="52"/>
      <c r="E36" s="66" t="s">
        <v>41</v>
      </c>
      <c r="F36" s="53"/>
      <c r="G36" s="53">
        <v>452</v>
      </c>
      <c r="H36" s="53"/>
      <c r="I36" s="53"/>
      <c r="J36" s="53"/>
      <c r="K36" s="53"/>
      <c r="L36" s="53"/>
      <c r="M36" s="53"/>
      <c r="N36" s="53"/>
      <c r="O36" s="53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4"/>
      <c r="B37" s="62"/>
      <c r="C37" s="52" t="s">
        <v>72</v>
      </c>
      <c r="D37" s="52"/>
      <c r="E37" s="66"/>
      <c r="F37" s="53"/>
      <c r="G37" s="53">
        <v>425</v>
      </c>
      <c r="H37" s="53"/>
      <c r="I37" s="53"/>
      <c r="J37" s="53"/>
      <c r="K37" s="53"/>
      <c r="L37" s="53"/>
      <c r="M37" s="53"/>
      <c r="N37" s="53"/>
      <c r="O37" s="53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4"/>
      <c r="B38" s="61"/>
      <c r="C38" s="52" t="s">
        <v>73</v>
      </c>
      <c r="D38" s="52"/>
      <c r="E38" s="66"/>
      <c r="F38" s="53"/>
      <c r="G38" s="53">
        <v>27</v>
      </c>
      <c r="H38" s="53"/>
      <c r="I38" s="53"/>
      <c r="J38" s="53"/>
      <c r="K38" s="68"/>
      <c r="L38" s="53"/>
      <c r="M38" s="53"/>
      <c r="N38" s="53"/>
      <c r="O38" s="53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4"/>
      <c r="B39" s="46" t="s">
        <v>74</v>
      </c>
      <c r="C39" s="46"/>
      <c r="D39" s="46"/>
      <c r="E39" s="66" t="s">
        <v>163</v>
      </c>
      <c r="F39" s="53">
        <f t="shared" ref="F39:O39" si="4">F32-F36</f>
        <v>0</v>
      </c>
      <c r="G39" s="53">
        <v>-15</v>
      </c>
      <c r="H39" s="53">
        <f t="shared" si="4"/>
        <v>0</v>
      </c>
      <c r="I39" s="53">
        <f t="shared" si="4"/>
        <v>0</v>
      </c>
      <c r="J39" s="53">
        <f t="shared" si="4"/>
        <v>0</v>
      </c>
      <c r="K39" s="53">
        <f t="shared" si="4"/>
        <v>0</v>
      </c>
      <c r="L39" s="53">
        <f t="shared" si="4"/>
        <v>0</v>
      </c>
      <c r="M39" s="53">
        <f t="shared" si="4"/>
        <v>0</v>
      </c>
      <c r="N39" s="53">
        <f t="shared" si="4"/>
        <v>0</v>
      </c>
      <c r="O39" s="53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7" t="s">
        <v>85</v>
      </c>
      <c r="B40" s="60" t="s">
        <v>75</v>
      </c>
      <c r="C40" s="52"/>
      <c r="D40" s="52"/>
      <c r="E40" s="66" t="s">
        <v>43</v>
      </c>
      <c r="F40" s="53"/>
      <c r="G40" s="53">
        <v>673</v>
      </c>
      <c r="H40" s="53"/>
      <c r="I40" s="53"/>
      <c r="J40" s="53"/>
      <c r="K40" s="53"/>
      <c r="L40" s="53"/>
      <c r="M40" s="53"/>
      <c r="N40" s="53"/>
      <c r="O40" s="53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08"/>
      <c r="B41" s="61"/>
      <c r="C41" s="52" t="s">
        <v>76</v>
      </c>
      <c r="D41" s="52"/>
      <c r="E41" s="66"/>
      <c r="F41" s="68"/>
      <c r="G41" s="68">
        <v>143</v>
      </c>
      <c r="H41" s="68"/>
      <c r="I41" s="68"/>
      <c r="J41" s="53"/>
      <c r="K41" s="53"/>
      <c r="L41" s="53"/>
      <c r="M41" s="53"/>
      <c r="N41" s="53"/>
      <c r="O41" s="53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08"/>
      <c r="B42" s="60" t="s">
        <v>63</v>
      </c>
      <c r="C42" s="52"/>
      <c r="D42" s="52"/>
      <c r="E42" s="66" t="s">
        <v>44</v>
      </c>
      <c r="F42" s="53"/>
      <c r="G42" s="53">
        <v>874</v>
      </c>
      <c r="H42" s="53"/>
      <c r="I42" s="53"/>
      <c r="J42" s="53"/>
      <c r="K42" s="53"/>
      <c r="L42" s="53"/>
      <c r="M42" s="53"/>
      <c r="N42" s="53"/>
      <c r="O42" s="53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08"/>
      <c r="B43" s="61"/>
      <c r="C43" s="52" t="s">
        <v>77</v>
      </c>
      <c r="D43" s="52"/>
      <c r="E43" s="66"/>
      <c r="F43" s="53"/>
      <c r="G43" s="53">
        <v>115</v>
      </c>
      <c r="H43" s="53"/>
      <c r="I43" s="53"/>
      <c r="J43" s="68"/>
      <c r="K43" s="68"/>
      <c r="L43" s="53"/>
      <c r="M43" s="53"/>
      <c r="N43" s="53"/>
      <c r="O43" s="53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08"/>
      <c r="B44" s="52" t="s">
        <v>74</v>
      </c>
      <c r="C44" s="52"/>
      <c r="D44" s="52"/>
      <c r="E44" s="66" t="s">
        <v>164</v>
      </c>
      <c r="F44" s="68">
        <f t="shared" ref="F44:O44" si="5">F40-F42</f>
        <v>0</v>
      </c>
      <c r="G44" s="68">
        <v>-201</v>
      </c>
      <c r="H44" s="68">
        <f t="shared" si="5"/>
        <v>0</v>
      </c>
      <c r="I44" s="68">
        <f t="shared" si="5"/>
        <v>0</v>
      </c>
      <c r="J44" s="68">
        <f t="shared" si="5"/>
        <v>0</v>
      </c>
      <c r="K44" s="68">
        <f t="shared" si="5"/>
        <v>0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7" t="s">
        <v>86</v>
      </c>
      <c r="B45" s="46" t="s">
        <v>78</v>
      </c>
      <c r="C45" s="46"/>
      <c r="D45" s="46"/>
      <c r="E45" s="66" t="s">
        <v>165</v>
      </c>
      <c r="F45" s="53">
        <f t="shared" ref="F45:O45" si="6">F39+F44</f>
        <v>0</v>
      </c>
      <c r="G45" s="53">
        <v>-216</v>
      </c>
      <c r="H45" s="53">
        <f t="shared" si="6"/>
        <v>0</v>
      </c>
      <c r="I45" s="53">
        <f t="shared" si="6"/>
        <v>0</v>
      </c>
      <c r="J45" s="53">
        <f t="shared" si="6"/>
        <v>0</v>
      </c>
      <c r="K45" s="53">
        <f t="shared" si="6"/>
        <v>0</v>
      </c>
      <c r="L45" s="53">
        <f t="shared" si="6"/>
        <v>0</v>
      </c>
      <c r="M45" s="53">
        <f t="shared" si="6"/>
        <v>0</v>
      </c>
      <c r="N45" s="53">
        <f t="shared" si="6"/>
        <v>0</v>
      </c>
      <c r="O45" s="53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08"/>
      <c r="B46" s="52" t="s">
        <v>79</v>
      </c>
      <c r="C46" s="52"/>
      <c r="D46" s="52"/>
      <c r="E46" s="52"/>
      <c r="F46" s="68"/>
      <c r="G46" s="68">
        <v>0</v>
      </c>
      <c r="H46" s="68"/>
      <c r="I46" s="68"/>
      <c r="J46" s="68"/>
      <c r="K46" s="68"/>
      <c r="L46" s="53"/>
      <c r="M46" s="53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08"/>
      <c r="B47" s="52" t="s">
        <v>80</v>
      </c>
      <c r="C47" s="52"/>
      <c r="D47" s="52"/>
      <c r="E47" s="52"/>
      <c r="F47" s="53"/>
      <c r="G47" s="53">
        <v>150</v>
      </c>
      <c r="H47" s="53"/>
      <c r="I47" s="53"/>
      <c r="J47" s="53"/>
      <c r="K47" s="53"/>
      <c r="L47" s="53"/>
      <c r="M47" s="53"/>
      <c r="N47" s="53"/>
      <c r="O47" s="53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08"/>
      <c r="B48" s="52" t="s">
        <v>81</v>
      </c>
      <c r="C48" s="52"/>
      <c r="D48" s="52"/>
      <c r="E48" s="52"/>
      <c r="F48" s="53"/>
      <c r="G48" s="53">
        <v>131</v>
      </c>
      <c r="H48" s="53"/>
      <c r="I48" s="53"/>
      <c r="J48" s="53"/>
      <c r="K48" s="53"/>
      <c r="L48" s="53"/>
      <c r="M48" s="53"/>
      <c r="N48" s="53"/>
      <c r="O48" s="53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9DCC-4674-4E8A-8A88-A42701B9B418}">
  <sheetPr>
    <pageSetUpPr fitToPage="1"/>
  </sheetPr>
  <dimension ref="A1:Q47"/>
  <sheetViews>
    <sheetView view="pageBreakPreview" topLeftCell="A11" zoomScale="85" zoomScaleNormal="100" zoomScaleSheetLayoutView="85" workbookViewId="0">
      <selection activeCell="H19" sqref="H19:H20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6" width="12.625" style="2" customWidth="1"/>
    <col min="17" max="16384" width="9" style="2"/>
  </cols>
  <sheetData>
    <row r="1" spans="1:16" ht="33.950000000000003" customHeight="1">
      <c r="A1" s="94" t="s">
        <v>0</v>
      </c>
      <c r="B1" s="94"/>
      <c r="C1" s="41" t="s">
        <v>254</v>
      </c>
      <c r="D1" s="95"/>
    </row>
    <row r="3" spans="1:16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6" ht="15" customHeight="1">
      <c r="A4" s="15"/>
      <c r="B4" s="15"/>
      <c r="C4" s="15"/>
      <c r="D4" s="15"/>
      <c r="E4" s="15"/>
      <c r="F4" s="15"/>
      <c r="I4" s="15"/>
      <c r="J4" s="15"/>
    </row>
    <row r="5" spans="1:16" ht="15" customHeight="1">
      <c r="A5" s="42"/>
      <c r="B5" s="42" t="s">
        <v>255</v>
      </c>
      <c r="C5" s="42"/>
      <c r="D5" s="42"/>
      <c r="H5" s="16"/>
      <c r="L5" s="16"/>
      <c r="N5" s="16"/>
      <c r="P5" s="16" t="s">
        <v>168</v>
      </c>
    </row>
    <row r="6" spans="1:16" ht="15" customHeight="1">
      <c r="A6" s="43"/>
      <c r="B6" s="44"/>
      <c r="C6" s="44"/>
      <c r="D6" s="88"/>
      <c r="E6" s="130" t="s">
        <v>256</v>
      </c>
      <c r="F6" s="131"/>
      <c r="G6" s="130" t="s">
        <v>257</v>
      </c>
      <c r="H6" s="131"/>
      <c r="I6" s="96" t="s">
        <v>258</v>
      </c>
      <c r="J6" s="97"/>
      <c r="K6" s="130" t="s">
        <v>259</v>
      </c>
      <c r="L6" s="131"/>
      <c r="M6" s="130" t="s">
        <v>260</v>
      </c>
      <c r="N6" s="131"/>
      <c r="O6" s="130" t="s">
        <v>261</v>
      </c>
      <c r="P6" s="131"/>
    </row>
    <row r="7" spans="1:16" ht="15" customHeight="1">
      <c r="A7" s="19"/>
      <c r="B7" s="20"/>
      <c r="C7" s="20"/>
      <c r="D7" s="59"/>
      <c r="E7" s="93" t="s">
        <v>237</v>
      </c>
      <c r="F7" s="93" t="s">
        <v>246</v>
      </c>
      <c r="G7" s="93" t="s">
        <v>237</v>
      </c>
      <c r="H7" s="93" t="s">
        <v>246</v>
      </c>
      <c r="I7" s="93" t="s">
        <v>237</v>
      </c>
      <c r="J7" s="93" t="s">
        <v>246</v>
      </c>
      <c r="K7" s="93" t="s">
        <v>237</v>
      </c>
      <c r="L7" s="93" t="s">
        <v>246</v>
      </c>
      <c r="M7" s="93" t="s">
        <v>237</v>
      </c>
      <c r="N7" s="93" t="s">
        <v>246</v>
      </c>
      <c r="O7" s="93" t="s">
        <v>237</v>
      </c>
      <c r="P7" s="93" t="s">
        <v>246</v>
      </c>
    </row>
    <row r="8" spans="1:16" ht="18" customHeight="1">
      <c r="A8" s="103" t="s">
        <v>169</v>
      </c>
      <c r="B8" s="84" t="s">
        <v>170</v>
      </c>
      <c r="C8" s="85"/>
      <c r="D8" s="85"/>
      <c r="E8" s="86">
        <v>1</v>
      </c>
      <c r="F8" s="86">
        <v>1</v>
      </c>
      <c r="G8" s="86">
        <v>1</v>
      </c>
      <c r="H8" s="86">
        <v>1</v>
      </c>
      <c r="I8" s="86">
        <v>3</v>
      </c>
      <c r="J8" s="86">
        <v>3</v>
      </c>
      <c r="K8" s="86">
        <v>1</v>
      </c>
      <c r="L8" s="86">
        <v>1</v>
      </c>
      <c r="M8" s="86">
        <v>1</v>
      </c>
      <c r="N8" s="86">
        <v>1</v>
      </c>
      <c r="O8" s="86">
        <v>1</v>
      </c>
      <c r="P8" s="86">
        <v>1</v>
      </c>
    </row>
    <row r="9" spans="1:16" ht="18" customHeight="1">
      <c r="A9" s="103"/>
      <c r="B9" s="103" t="s">
        <v>171</v>
      </c>
      <c r="C9" s="89" t="s">
        <v>172</v>
      </c>
      <c r="D9" s="89"/>
      <c r="E9" s="86">
        <v>6895</v>
      </c>
      <c r="F9" s="86">
        <v>6895</v>
      </c>
      <c r="G9" s="86">
        <v>50</v>
      </c>
      <c r="H9" s="86">
        <v>50</v>
      </c>
      <c r="I9" s="86">
        <v>10</v>
      </c>
      <c r="J9" s="86">
        <v>10</v>
      </c>
      <c r="K9" s="86">
        <v>51</v>
      </c>
      <c r="L9" s="86">
        <v>51</v>
      </c>
      <c r="M9" s="86">
        <v>15</v>
      </c>
      <c r="N9" s="86">
        <v>15</v>
      </c>
      <c r="O9" s="86">
        <v>90</v>
      </c>
      <c r="P9" s="86">
        <v>90</v>
      </c>
    </row>
    <row r="10" spans="1:16" ht="18" customHeight="1">
      <c r="A10" s="103"/>
      <c r="B10" s="103"/>
      <c r="C10" s="89" t="s">
        <v>173</v>
      </c>
      <c r="D10" s="89"/>
      <c r="E10" s="86">
        <v>6895</v>
      </c>
      <c r="F10" s="86">
        <v>6895</v>
      </c>
      <c r="G10" s="86">
        <v>50</v>
      </c>
      <c r="H10" s="86">
        <v>50</v>
      </c>
      <c r="I10" s="86">
        <v>7</v>
      </c>
      <c r="J10" s="86">
        <v>7</v>
      </c>
      <c r="K10" s="86">
        <v>30</v>
      </c>
      <c r="L10" s="86">
        <v>30</v>
      </c>
      <c r="M10" s="86">
        <v>15</v>
      </c>
      <c r="N10" s="86">
        <v>15</v>
      </c>
      <c r="O10" s="86">
        <v>90</v>
      </c>
      <c r="P10" s="86">
        <v>90</v>
      </c>
    </row>
    <row r="11" spans="1:16" ht="18" customHeight="1">
      <c r="A11" s="103"/>
      <c r="B11" s="103"/>
      <c r="C11" s="89" t="s">
        <v>174</v>
      </c>
      <c r="D11" s="89"/>
      <c r="E11" s="86">
        <v>0</v>
      </c>
      <c r="F11" s="86">
        <v>0</v>
      </c>
      <c r="G11" s="86">
        <v>0</v>
      </c>
      <c r="H11" s="86">
        <v>0</v>
      </c>
      <c r="I11" s="86">
        <v>3</v>
      </c>
      <c r="J11" s="86">
        <v>3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</row>
    <row r="12" spans="1:16" ht="18" customHeight="1">
      <c r="A12" s="103"/>
      <c r="B12" s="103"/>
      <c r="C12" s="89" t="s">
        <v>175</v>
      </c>
      <c r="D12" s="89"/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</row>
    <row r="13" spans="1:16" ht="18" customHeight="1">
      <c r="A13" s="103"/>
      <c r="B13" s="103"/>
      <c r="C13" s="89" t="s">
        <v>176</v>
      </c>
      <c r="D13" s="89"/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</row>
    <row r="14" spans="1:16" ht="18" customHeight="1">
      <c r="A14" s="103"/>
      <c r="B14" s="103"/>
      <c r="C14" s="89" t="s">
        <v>177</v>
      </c>
      <c r="D14" s="89"/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21</v>
      </c>
      <c r="L14" s="86">
        <v>21</v>
      </c>
      <c r="M14" s="86">
        <v>0</v>
      </c>
      <c r="N14" s="86">
        <v>0</v>
      </c>
      <c r="O14" s="86">
        <v>0</v>
      </c>
      <c r="P14" s="86">
        <v>0</v>
      </c>
    </row>
    <row r="15" spans="1:16" ht="18" customHeight="1">
      <c r="A15" s="103" t="s">
        <v>178</v>
      </c>
      <c r="B15" s="103" t="s">
        <v>179</v>
      </c>
      <c r="C15" s="89" t="s">
        <v>180</v>
      </c>
      <c r="D15" s="89"/>
      <c r="E15" s="91">
        <v>1943.1</v>
      </c>
      <c r="F15" s="91">
        <v>1641.6</v>
      </c>
      <c r="G15" s="91">
        <v>7062.1</v>
      </c>
      <c r="H15" s="91">
        <v>6416.1</v>
      </c>
      <c r="I15" s="91">
        <v>2647.2</v>
      </c>
      <c r="J15" s="91">
        <v>2731.3</v>
      </c>
      <c r="K15" s="91">
        <v>172.2</v>
      </c>
      <c r="L15" s="91">
        <v>159.1</v>
      </c>
      <c r="M15" s="91">
        <v>191.2</v>
      </c>
      <c r="N15" s="91">
        <v>130.80000000000001</v>
      </c>
      <c r="O15" s="91">
        <v>191.5</v>
      </c>
      <c r="P15" s="91">
        <v>228.4</v>
      </c>
    </row>
    <row r="16" spans="1:16" ht="18" customHeight="1">
      <c r="A16" s="103"/>
      <c r="B16" s="103"/>
      <c r="C16" s="89" t="s">
        <v>181</v>
      </c>
      <c r="D16" s="89"/>
      <c r="E16" s="91">
        <v>25756.400000000001</v>
      </c>
      <c r="F16" s="91">
        <v>25731.3</v>
      </c>
      <c r="G16" s="91">
        <v>344.6</v>
      </c>
      <c r="H16" s="91">
        <v>812.4</v>
      </c>
      <c r="I16" s="98">
        <v>6224.5</v>
      </c>
      <c r="J16" s="91">
        <v>6321</v>
      </c>
      <c r="K16" s="91">
        <v>64.7</v>
      </c>
      <c r="L16" s="91">
        <v>76.8</v>
      </c>
      <c r="M16" s="91">
        <v>53.7</v>
      </c>
      <c r="N16" s="91">
        <v>65.900000000000006</v>
      </c>
      <c r="O16" s="91">
        <v>27.4</v>
      </c>
      <c r="P16" s="91">
        <v>16.2</v>
      </c>
    </row>
    <row r="17" spans="1:17" ht="18" customHeight="1">
      <c r="A17" s="103"/>
      <c r="B17" s="103"/>
      <c r="C17" s="89" t="s">
        <v>182</v>
      </c>
      <c r="D17" s="89"/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</row>
    <row r="18" spans="1:17" ht="18" customHeight="1">
      <c r="A18" s="103"/>
      <c r="B18" s="103"/>
      <c r="C18" s="89" t="s">
        <v>183</v>
      </c>
      <c r="D18" s="89"/>
      <c r="E18" s="133">
        <v>27699.5</v>
      </c>
      <c r="F18" s="133">
        <v>27372.9</v>
      </c>
      <c r="G18" s="133">
        <v>7406.8</v>
      </c>
      <c r="H18" s="133">
        <v>7228.5</v>
      </c>
      <c r="I18" s="133">
        <v>8871.7000000000007</v>
      </c>
      <c r="J18" s="133">
        <v>9052.2999999999993</v>
      </c>
      <c r="K18" s="133">
        <v>236.9</v>
      </c>
      <c r="L18" s="133">
        <v>235.9</v>
      </c>
      <c r="M18" s="133">
        <v>245</v>
      </c>
      <c r="N18" s="133">
        <v>196.8</v>
      </c>
      <c r="O18" s="133">
        <v>219</v>
      </c>
      <c r="P18" s="133">
        <v>244.7</v>
      </c>
    </row>
    <row r="19" spans="1:17" ht="18" customHeight="1">
      <c r="A19" s="103"/>
      <c r="B19" s="103" t="s">
        <v>184</v>
      </c>
      <c r="C19" s="89" t="s">
        <v>185</v>
      </c>
      <c r="D19" s="89"/>
      <c r="E19" s="133">
        <v>464</v>
      </c>
      <c r="F19" s="133">
        <v>514.1</v>
      </c>
      <c r="G19" s="133">
        <v>210.6</v>
      </c>
      <c r="H19" s="133">
        <v>66.2</v>
      </c>
      <c r="I19" s="133">
        <v>479.7</v>
      </c>
      <c r="J19" s="133">
        <v>503.9</v>
      </c>
      <c r="K19" s="133">
        <v>135.69999999999999</v>
      </c>
      <c r="L19" s="133">
        <v>153</v>
      </c>
      <c r="M19" s="133">
        <v>47.5</v>
      </c>
      <c r="N19" s="133">
        <v>38.799999999999997</v>
      </c>
      <c r="O19" s="133">
        <v>79.7</v>
      </c>
      <c r="P19" s="133">
        <v>95</v>
      </c>
    </row>
    <row r="20" spans="1:17" ht="18" customHeight="1">
      <c r="A20" s="103"/>
      <c r="B20" s="103"/>
      <c r="C20" s="89" t="s">
        <v>186</v>
      </c>
      <c r="D20" s="89"/>
      <c r="E20" s="133">
        <v>182.3</v>
      </c>
      <c r="F20" s="133">
        <v>373.2</v>
      </c>
      <c r="G20" s="133">
        <v>2318</v>
      </c>
      <c r="H20" s="133">
        <v>2359.3000000000002</v>
      </c>
      <c r="I20" s="133">
        <v>3717.8</v>
      </c>
      <c r="J20" s="133">
        <v>4028.8</v>
      </c>
      <c r="K20" s="133">
        <v>55.3</v>
      </c>
      <c r="L20" s="133">
        <v>60.7</v>
      </c>
      <c r="M20" s="133">
        <v>124.5</v>
      </c>
      <c r="N20" s="133">
        <v>70.3</v>
      </c>
      <c r="O20" s="133">
        <v>63.6</v>
      </c>
      <c r="P20" s="133">
        <v>58.6</v>
      </c>
    </row>
    <row r="21" spans="1:17" ht="18" customHeight="1">
      <c r="A21" s="103"/>
      <c r="B21" s="103"/>
      <c r="C21" s="89" t="s">
        <v>187</v>
      </c>
      <c r="D21" s="89"/>
      <c r="E21" s="134">
        <v>20158.2</v>
      </c>
      <c r="F21" s="134">
        <v>19590.5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</row>
    <row r="22" spans="1:17" ht="18" customHeight="1">
      <c r="A22" s="103"/>
      <c r="B22" s="103"/>
      <c r="C22" s="46" t="s">
        <v>188</v>
      </c>
      <c r="D22" s="46"/>
      <c r="E22" s="133">
        <v>20804.5</v>
      </c>
      <c r="F22" s="133">
        <v>20477.900000000001</v>
      </c>
      <c r="G22" s="133">
        <v>2528.6999999999998</v>
      </c>
      <c r="H22" s="133">
        <v>2425.6</v>
      </c>
      <c r="I22" s="133">
        <v>4197.6000000000004</v>
      </c>
      <c r="J22" s="133">
        <v>4532.7</v>
      </c>
      <c r="K22" s="133">
        <v>191</v>
      </c>
      <c r="L22" s="133">
        <v>213.8</v>
      </c>
      <c r="M22" s="134">
        <v>172.1</v>
      </c>
      <c r="N22" s="133">
        <v>109.1</v>
      </c>
      <c r="O22" s="133">
        <v>143.30000000000001</v>
      </c>
      <c r="P22" s="133">
        <v>153.6</v>
      </c>
    </row>
    <row r="23" spans="1:17" ht="18" customHeight="1">
      <c r="A23" s="103"/>
      <c r="B23" s="103" t="s">
        <v>189</v>
      </c>
      <c r="C23" s="89" t="s">
        <v>190</v>
      </c>
      <c r="D23" s="89"/>
      <c r="E23" s="133">
        <v>6895</v>
      </c>
      <c r="F23" s="133">
        <v>6895</v>
      </c>
      <c r="G23" s="133">
        <v>50</v>
      </c>
      <c r="H23" s="133">
        <v>50</v>
      </c>
      <c r="I23" s="133">
        <v>10</v>
      </c>
      <c r="J23" s="133">
        <v>10</v>
      </c>
      <c r="K23" s="133">
        <v>51</v>
      </c>
      <c r="L23" s="133">
        <v>51</v>
      </c>
      <c r="M23" s="133">
        <v>15</v>
      </c>
      <c r="N23" s="133">
        <v>15</v>
      </c>
      <c r="O23" s="133">
        <v>90</v>
      </c>
      <c r="P23" s="133">
        <v>90</v>
      </c>
    </row>
    <row r="24" spans="1:17" ht="18" customHeight="1">
      <c r="A24" s="103"/>
      <c r="B24" s="103"/>
      <c r="C24" s="89" t="s">
        <v>191</v>
      </c>
      <c r="D24" s="89"/>
      <c r="E24" s="134">
        <v>0</v>
      </c>
      <c r="F24" s="134">
        <v>0</v>
      </c>
      <c r="G24" s="134">
        <v>4828.1000000000004</v>
      </c>
      <c r="H24" s="133">
        <v>4752.8999999999996</v>
      </c>
      <c r="I24" s="133">
        <v>4664</v>
      </c>
      <c r="J24" s="133">
        <v>4509.6000000000004</v>
      </c>
      <c r="K24" s="133">
        <v>-5.0999999999999996</v>
      </c>
      <c r="L24" s="133">
        <v>-28.8</v>
      </c>
      <c r="M24" s="133">
        <v>57.9</v>
      </c>
      <c r="N24" s="133">
        <v>72.599999999999994</v>
      </c>
      <c r="O24" s="133">
        <v>-14.4</v>
      </c>
      <c r="P24" s="133">
        <v>1</v>
      </c>
    </row>
    <row r="25" spans="1:17" ht="18" customHeight="1">
      <c r="A25" s="103"/>
      <c r="B25" s="103"/>
      <c r="C25" s="89" t="s">
        <v>192</v>
      </c>
      <c r="D25" s="89"/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</row>
    <row r="26" spans="1:17" ht="18" customHeight="1">
      <c r="A26" s="103"/>
      <c r="B26" s="103"/>
      <c r="C26" s="89" t="s">
        <v>193</v>
      </c>
      <c r="D26" s="89"/>
      <c r="E26" s="133">
        <v>6895</v>
      </c>
      <c r="F26" s="133">
        <v>6895</v>
      </c>
      <c r="G26" s="134">
        <v>4878</v>
      </c>
      <c r="H26" s="133">
        <v>4802.8999999999996</v>
      </c>
      <c r="I26" s="133">
        <v>4674</v>
      </c>
      <c r="J26" s="133">
        <v>4519.6000000000004</v>
      </c>
      <c r="K26" s="133">
        <v>45.9</v>
      </c>
      <c r="L26" s="133">
        <v>22.1</v>
      </c>
      <c r="M26" s="133">
        <v>72.900000000000006</v>
      </c>
      <c r="N26" s="133">
        <v>87.6</v>
      </c>
      <c r="O26" s="133">
        <v>75.599999999999994</v>
      </c>
      <c r="P26" s="133">
        <v>91</v>
      </c>
    </row>
    <row r="27" spans="1:17" ht="18" customHeight="1">
      <c r="A27" s="103"/>
      <c r="B27" s="89" t="s">
        <v>194</v>
      </c>
      <c r="C27" s="89"/>
      <c r="D27" s="89"/>
      <c r="E27" s="133">
        <v>27699.5</v>
      </c>
      <c r="F27" s="133">
        <v>27372.9</v>
      </c>
      <c r="G27" s="133">
        <v>7406.8</v>
      </c>
      <c r="H27" s="133">
        <v>7228.5</v>
      </c>
      <c r="I27" s="133">
        <v>8871.7000000000007</v>
      </c>
      <c r="J27" s="133">
        <v>9052.2999999999993</v>
      </c>
      <c r="K27" s="133">
        <v>236.9</v>
      </c>
      <c r="L27" s="133">
        <v>235.9</v>
      </c>
      <c r="M27" s="133">
        <v>245</v>
      </c>
      <c r="N27" s="133">
        <v>196.8</v>
      </c>
      <c r="O27" s="133">
        <v>219</v>
      </c>
      <c r="P27" s="133">
        <v>244.7</v>
      </c>
    </row>
    <row r="28" spans="1:17" ht="18" customHeight="1">
      <c r="A28" s="103" t="s">
        <v>195</v>
      </c>
      <c r="B28" s="103" t="s">
        <v>196</v>
      </c>
      <c r="C28" s="89" t="s">
        <v>197</v>
      </c>
      <c r="D28" s="87" t="s">
        <v>40</v>
      </c>
      <c r="E28" s="133">
        <v>1772.9</v>
      </c>
      <c r="F28" s="133">
        <v>2059.3000000000002</v>
      </c>
      <c r="G28" s="133">
        <v>1366.2</v>
      </c>
      <c r="H28" s="133">
        <v>901.2</v>
      </c>
      <c r="I28" s="133">
        <v>1423.2</v>
      </c>
      <c r="J28" s="133">
        <v>1470.2</v>
      </c>
      <c r="K28" s="133">
        <v>467</v>
      </c>
      <c r="L28" s="133">
        <v>415.2</v>
      </c>
      <c r="M28" s="133">
        <v>205.9</v>
      </c>
      <c r="N28" s="133">
        <v>267.8</v>
      </c>
      <c r="O28" s="133">
        <v>703.6</v>
      </c>
      <c r="P28" s="133">
        <v>748.5</v>
      </c>
    </row>
    <row r="29" spans="1:17" ht="18" customHeight="1">
      <c r="A29" s="103"/>
      <c r="B29" s="103"/>
      <c r="C29" s="89" t="s">
        <v>198</v>
      </c>
      <c r="D29" s="87" t="s">
        <v>41</v>
      </c>
      <c r="E29" s="133">
        <v>1737.3</v>
      </c>
      <c r="F29" s="133">
        <v>1968.8</v>
      </c>
      <c r="G29" s="133">
        <v>1205.5999999999999</v>
      </c>
      <c r="H29" s="133">
        <v>471.3</v>
      </c>
      <c r="I29" s="133">
        <v>1149.3</v>
      </c>
      <c r="J29" s="133">
        <v>1192.8</v>
      </c>
      <c r="K29" s="133">
        <v>420.6</v>
      </c>
      <c r="L29" s="133">
        <v>389.1</v>
      </c>
      <c r="M29" s="133">
        <v>43.8</v>
      </c>
      <c r="N29" s="133">
        <v>60.2</v>
      </c>
      <c r="O29" s="133">
        <v>701.1</v>
      </c>
      <c r="P29" s="133">
        <v>730.4</v>
      </c>
    </row>
    <row r="30" spans="1:17" ht="18" customHeight="1">
      <c r="A30" s="103"/>
      <c r="B30" s="103"/>
      <c r="C30" s="89" t="s">
        <v>199</v>
      </c>
      <c r="D30" s="87" t="s">
        <v>200</v>
      </c>
      <c r="E30" s="133">
        <v>132.4</v>
      </c>
      <c r="F30" s="133">
        <v>151.9</v>
      </c>
      <c r="G30" s="133">
        <v>38.6</v>
      </c>
      <c r="H30" s="133">
        <v>29.5</v>
      </c>
      <c r="I30" s="133">
        <v>49.4</v>
      </c>
      <c r="J30" s="133">
        <v>46.4</v>
      </c>
      <c r="K30" s="133">
        <v>25.5</v>
      </c>
      <c r="L30" s="133">
        <v>25.7</v>
      </c>
      <c r="M30" s="133">
        <v>162.1</v>
      </c>
      <c r="N30" s="133">
        <v>206.6</v>
      </c>
      <c r="O30" s="133">
        <v>17.7</v>
      </c>
      <c r="P30" s="133">
        <v>17.100000000000001</v>
      </c>
    </row>
    <row r="31" spans="1:17" ht="18" customHeight="1">
      <c r="A31" s="103"/>
      <c r="B31" s="103"/>
      <c r="C31" s="46" t="s">
        <v>201</v>
      </c>
      <c r="D31" s="87" t="s">
        <v>202</v>
      </c>
      <c r="E31" s="133">
        <f t="shared" ref="E31" si="0">E28-E29-E30</f>
        <v>-96.799999999999869</v>
      </c>
      <c r="F31" s="133">
        <f>F28-F29-F30</f>
        <v>-61.399999999999778</v>
      </c>
      <c r="G31" s="133">
        <f t="shared" ref="G31:P31" si="1">G28-G29-G30</f>
        <v>122.00000000000014</v>
      </c>
      <c r="H31" s="133">
        <f t="shared" si="1"/>
        <v>400.40000000000003</v>
      </c>
      <c r="I31" s="133">
        <f t="shared" si="1"/>
        <v>224.50000000000009</v>
      </c>
      <c r="J31" s="133">
        <f t="shared" si="1"/>
        <v>231.00000000000009</v>
      </c>
      <c r="K31" s="133">
        <f t="shared" si="1"/>
        <v>20.899999999999977</v>
      </c>
      <c r="L31" s="133">
        <f t="shared" si="1"/>
        <v>0.3999999999999666</v>
      </c>
      <c r="M31" s="133">
        <f t="shared" si="1"/>
        <v>0</v>
      </c>
      <c r="N31" s="133">
        <f t="shared" si="1"/>
        <v>1.0000000000000284</v>
      </c>
      <c r="O31" s="133">
        <f t="shared" si="1"/>
        <v>-15.2</v>
      </c>
      <c r="P31" s="133">
        <f t="shared" si="1"/>
        <v>1.0000000000000213</v>
      </c>
      <c r="Q31" s="7"/>
    </row>
    <row r="32" spans="1:17" ht="18" customHeight="1">
      <c r="A32" s="103"/>
      <c r="B32" s="103"/>
      <c r="C32" s="89" t="s">
        <v>203</v>
      </c>
      <c r="D32" s="87" t="s">
        <v>204</v>
      </c>
      <c r="E32" s="133">
        <v>2.6</v>
      </c>
      <c r="F32" s="133">
        <v>2.6</v>
      </c>
      <c r="G32" s="133">
        <v>9.8000000000000007</v>
      </c>
      <c r="H32" s="133">
        <v>11.9</v>
      </c>
      <c r="I32" s="133">
        <v>14.7</v>
      </c>
      <c r="J32" s="133">
        <v>18.600000000000001</v>
      </c>
      <c r="K32" s="133">
        <v>4.4000000000000004</v>
      </c>
      <c r="L32" s="133">
        <v>1.5</v>
      </c>
      <c r="M32" s="133">
        <v>0.08</v>
      </c>
      <c r="N32" s="133">
        <v>0.05</v>
      </c>
      <c r="O32" s="133">
        <v>0</v>
      </c>
      <c r="P32" s="133">
        <v>0.8</v>
      </c>
    </row>
    <row r="33" spans="1:16" ht="18" customHeight="1">
      <c r="A33" s="103"/>
      <c r="B33" s="103"/>
      <c r="C33" s="89" t="s">
        <v>205</v>
      </c>
      <c r="D33" s="87" t="s">
        <v>206</v>
      </c>
      <c r="E33" s="133">
        <v>6</v>
      </c>
      <c r="F33" s="133">
        <v>4.5</v>
      </c>
      <c r="G33" s="133">
        <v>56.6</v>
      </c>
      <c r="H33" s="133">
        <v>44.5</v>
      </c>
      <c r="I33" s="133">
        <v>100.7</v>
      </c>
      <c r="J33" s="133">
        <v>85.8</v>
      </c>
      <c r="K33" s="133">
        <v>1</v>
      </c>
      <c r="L33" s="133">
        <v>1.7</v>
      </c>
      <c r="M33" s="133">
        <v>0.08</v>
      </c>
      <c r="N33" s="133">
        <v>8.0000000000000002E-3</v>
      </c>
      <c r="O33" s="133">
        <v>0</v>
      </c>
      <c r="P33" s="133">
        <v>0</v>
      </c>
    </row>
    <row r="34" spans="1:16" ht="18" customHeight="1">
      <c r="A34" s="103"/>
      <c r="B34" s="103"/>
      <c r="C34" s="46" t="s">
        <v>207</v>
      </c>
      <c r="D34" s="87" t="s">
        <v>208</v>
      </c>
      <c r="E34" s="133">
        <f t="shared" ref="E34" si="2">E31+E32-E33</f>
        <v>-100.19999999999987</v>
      </c>
      <c r="F34" s="133">
        <f>F31+F32-F33</f>
        <v>-63.299999999999777</v>
      </c>
      <c r="G34" s="133">
        <f t="shared" ref="G34:P34" si="3">G31+G32-G33</f>
        <v>75.200000000000159</v>
      </c>
      <c r="H34" s="133">
        <f t="shared" si="3"/>
        <v>367.8</v>
      </c>
      <c r="I34" s="133">
        <f t="shared" si="3"/>
        <v>138.50000000000006</v>
      </c>
      <c r="J34" s="133">
        <f t="shared" si="3"/>
        <v>163.80000000000007</v>
      </c>
      <c r="K34" s="133">
        <f t="shared" si="3"/>
        <v>24.299999999999976</v>
      </c>
      <c r="L34" s="133">
        <f t="shared" si="3"/>
        <v>0.19999999999996665</v>
      </c>
      <c r="M34" s="133">
        <f t="shared" si="3"/>
        <v>0</v>
      </c>
      <c r="N34" s="133">
        <f t="shared" si="3"/>
        <v>1.0420000000000285</v>
      </c>
      <c r="O34" s="133">
        <f t="shared" si="3"/>
        <v>-15.2</v>
      </c>
      <c r="P34" s="133">
        <f t="shared" si="3"/>
        <v>1.8000000000000214</v>
      </c>
    </row>
    <row r="35" spans="1:16" ht="18" customHeight="1">
      <c r="A35" s="103"/>
      <c r="B35" s="103" t="s">
        <v>209</v>
      </c>
      <c r="C35" s="89" t="s">
        <v>210</v>
      </c>
      <c r="D35" s="87" t="s">
        <v>211</v>
      </c>
      <c r="E35" s="133">
        <v>100.2</v>
      </c>
      <c r="F35" s="133">
        <v>63.3</v>
      </c>
      <c r="G35" s="133">
        <v>0.2</v>
      </c>
      <c r="H35" s="133">
        <v>0</v>
      </c>
      <c r="I35" s="133">
        <v>16.3</v>
      </c>
      <c r="J35" s="133">
        <v>4.3</v>
      </c>
      <c r="K35" s="133">
        <v>0</v>
      </c>
      <c r="L35" s="133">
        <v>2</v>
      </c>
      <c r="M35" s="133">
        <v>37.5</v>
      </c>
      <c r="N35" s="133">
        <v>0</v>
      </c>
      <c r="O35" s="133">
        <v>0</v>
      </c>
      <c r="P35" s="133">
        <v>0</v>
      </c>
    </row>
    <row r="36" spans="1:16" ht="18" customHeight="1">
      <c r="A36" s="103"/>
      <c r="B36" s="103"/>
      <c r="C36" s="89" t="s">
        <v>212</v>
      </c>
      <c r="D36" s="87" t="s">
        <v>213</v>
      </c>
      <c r="E36" s="133">
        <v>0</v>
      </c>
      <c r="F36" s="133">
        <v>0</v>
      </c>
      <c r="G36" s="133">
        <v>0</v>
      </c>
      <c r="H36" s="133">
        <v>0</v>
      </c>
      <c r="I36" s="133">
        <v>0.3</v>
      </c>
      <c r="J36" s="133">
        <v>7.5</v>
      </c>
      <c r="K36" s="133">
        <v>0.1</v>
      </c>
      <c r="L36" s="133">
        <v>0.1</v>
      </c>
      <c r="M36" s="133">
        <v>0.01</v>
      </c>
      <c r="N36" s="133">
        <v>0</v>
      </c>
      <c r="O36" s="133">
        <v>0</v>
      </c>
      <c r="P36" s="133">
        <v>0</v>
      </c>
    </row>
    <row r="37" spans="1:16" ht="18" customHeight="1">
      <c r="A37" s="103"/>
      <c r="B37" s="103"/>
      <c r="C37" s="89" t="s">
        <v>214</v>
      </c>
      <c r="D37" s="87" t="s">
        <v>215</v>
      </c>
      <c r="E37" s="133">
        <f t="shared" ref="E37" si="4">E34+E35-E36</f>
        <v>1.2789769243681803E-13</v>
      </c>
      <c r="F37" s="133">
        <f>F34+F35-F36</f>
        <v>2.2026824808563106E-13</v>
      </c>
      <c r="G37" s="133">
        <f t="shared" ref="G37:P37" si="5">G34+G35-G36</f>
        <v>75.400000000000162</v>
      </c>
      <c r="H37" s="133">
        <f t="shared" si="5"/>
        <v>367.8</v>
      </c>
      <c r="I37" s="133">
        <f t="shared" si="5"/>
        <v>154.50000000000006</v>
      </c>
      <c r="J37" s="133">
        <f t="shared" si="5"/>
        <v>160.60000000000008</v>
      </c>
      <c r="K37" s="133">
        <f t="shared" si="5"/>
        <v>24.199999999999974</v>
      </c>
      <c r="L37" s="133">
        <f t="shared" si="5"/>
        <v>2.0999999999999663</v>
      </c>
      <c r="M37" s="133">
        <f t="shared" si="5"/>
        <v>37.49</v>
      </c>
      <c r="N37" s="133">
        <f t="shared" si="5"/>
        <v>1.0420000000000285</v>
      </c>
      <c r="O37" s="133">
        <f t="shared" si="5"/>
        <v>-15.2</v>
      </c>
      <c r="P37" s="133">
        <f t="shared" si="5"/>
        <v>1.8000000000000214</v>
      </c>
    </row>
    <row r="38" spans="1:16" ht="18" customHeight="1">
      <c r="A38" s="103"/>
      <c r="B38" s="103"/>
      <c r="C38" s="89" t="s">
        <v>216</v>
      </c>
      <c r="D38" s="87" t="s">
        <v>217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</row>
    <row r="39" spans="1:16" ht="18" customHeight="1">
      <c r="A39" s="103"/>
      <c r="B39" s="103"/>
      <c r="C39" s="89" t="s">
        <v>218</v>
      </c>
      <c r="D39" s="87" t="s">
        <v>219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</row>
    <row r="40" spans="1:16" ht="18" customHeight="1">
      <c r="A40" s="103"/>
      <c r="B40" s="103"/>
      <c r="C40" s="89" t="s">
        <v>220</v>
      </c>
      <c r="D40" s="87" t="s">
        <v>221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0.9</v>
      </c>
      <c r="L40" s="133">
        <v>1.9</v>
      </c>
      <c r="M40" s="133">
        <v>5.6</v>
      </c>
      <c r="N40" s="133">
        <v>0</v>
      </c>
      <c r="O40" s="133">
        <v>0.3</v>
      </c>
      <c r="P40" s="133">
        <v>2.2000000000000002</v>
      </c>
    </row>
    <row r="41" spans="1:16" ht="18" customHeight="1">
      <c r="A41" s="103"/>
      <c r="B41" s="103"/>
      <c r="C41" s="46" t="s">
        <v>222</v>
      </c>
      <c r="D41" s="87" t="s">
        <v>223</v>
      </c>
      <c r="E41" s="133">
        <f t="shared" ref="E41" si="6">E34+E35-E36-E40</f>
        <v>1.2789769243681803E-13</v>
      </c>
      <c r="F41" s="133">
        <f>F34+F35-F36-F40</f>
        <v>2.2026824808563106E-13</v>
      </c>
      <c r="G41" s="133">
        <f t="shared" ref="G41:P41" si="7">G34+G35-G36-G40</f>
        <v>75.400000000000162</v>
      </c>
      <c r="H41" s="133">
        <f t="shared" si="7"/>
        <v>367.8</v>
      </c>
      <c r="I41" s="133">
        <f t="shared" si="7"/>
        <v>154.50000000000006</v>
      </c>
      <c r="J41" s="133">
        <f t="shared" si="7"/>
        <v>160.60000000000008</v>
      </c>
      <c r="K41" s="133">
        <f t="shared" si="7"/>
        <v>23.299999999999976</v>
      </c>
      <c r="L41" s="133">
        <f t="shared" si="7"/>
        <v>0.19999999999996643</v>
      </c>
      <c r="M41" s="133">
        <f t="shared" si="7"/>
        <v>31.89</v>
      </c>
      <c r="N41" s="133">
        <f t="shared" si="7"/>
        <v>1.0420000000000285</v>
      </c>
      <c r="O41" s="133">
        <f t="shared" si="7"/>
        <v>-15.5</v>
      </c>
      <c r="P41" s="133">
        <f t="shared" si="7"/>
        <v>-0.39999999999997882</v>
      </c>
    </row>
    <row r="42" spans="1:16" ht="18" customHeight="1">
      <c r="A42" s="103"/>
      <c r="B42" s="103"/>
      <c r="C42" s="132" t="s">
        <v>224</v>
      </c>
      <c r="D42" s="132"/>
      <c r="E42" s="133">
        <f t="shared" ref="E42:P42" si="8">E37+E38-E39-E40</f>
        <v>1.2789769243681803E-13</v>
      </c>
      <c r="F42" s="133">
        <f t="shared" si="8"/>
        <v>2.2026824808563106E-13</v>
      </c>
      <c r="G42" s="133">
        <f t="shared" si="8"/>
        <v>75.400000000000162</v>
      </c>
      <c r="H42" s="133">
        <f t="shared" si="8"/>
        <v>367.8</v>
      </c>
      <c r="I42" s="133">
        <f t="shared" si="8"/>
        <v>154.50000000000006</v>
      </c>
      <c r="J42" s="133">
        <f t="shared" si="8"/>
        <v>160.60000000000008</v>
      </c>
      <c r="K42" s="133">
        <f t="shared" si="8"/>
        <v>23.299999999999976</v>
      </c>
      <c r="L42" s="133">
        <f t="shared" si="8"/>
        <v>0.19999999999996643</v>
      </c>
      <c r="M42" s="133">
        <f t="shared" si="8"/>
        <v>31.89</v>
      </c>
      <c r="N42" s="133">
        <f t="shared" si="8"/>
        <v>1.0420000000000285</v>
      </c>
      <c r="O42" s="133">
        <f t="shared" si="8"/>
        <v>-15.5</v>
      </c>
      <c r="P42" s="133">
        <f t="shared" si="8"/>
        <v>-0.39999999999997882</v>
      </c>
    </row>
    <row r="43" spans="1:16" ht="18" customHeight="1">
      <c r="A43" s="103"/>
      <c r="B43" s="103"/>
      <c r="C43" s="89" t="s">
        <v>225</v>
      </c>
      <c r="D43" s="87" t="s">
        <v>226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/>
      <c r="P43" s="133"/>
    </row>
    <row r="44" spans="1:16" ht="18" customHeight="1">
      <c r="A44" s="103"/>
      <c r="B44" s="103"/>
      <c r="C44" s="46" t="s">
        <v>227</v>
      </c>
      <c r="D44" s="90" t="s">
        <v>228</v>
      </c>
      <c r="E44" s="133">
        <f t="shared" ref="E44:P44" si="9">E41+E43</f>
        <v>1.2789769243681803E-13</v>
      </c>
      <c r="F44" s="133">
        <f t="shared" si="9"/>
        <v>2.2026824808563106E-13</v>
      </c>
      <c r="G44" s="133">
        <f t="shared" si="9"/>
        <v>75.400000000000162</v>
      </c>
      <c r="H44" s="133">
        <f t="shared" si="9"/>
        <v>367.8</v>
      </c>
      <c r="I44" s="133">
        <f t="shared" si="9"/>
        <v>154.50000000000006</v>
      </c>
      <c r="J44" s="133">
        <f t="shared" si="9"/>
        <v>160.60000000000008</v>
      </c>
      <c r="K44" s="133">
        <f t="shared" si="9"/>
        <v>23.299999999999976</v>
      </c>
      <c r="L44" s="133">
        <f t="shared" si="9"/>
        <v>0.19999999999996643</v>
      </c>
      <c r="M44" s="133">
        <f t="shared" si="9"/>
        <v>31.89</v>
      </c>
      <c r="N44" s="133">
        <f t="shared" si="9"/>
        <v>1.0420000000000285</v>
      </c>
      <c r="O44" s="133">
        <f t="shared" si="9"/>
        <v>-15.5</v>
      </c>
      <c r="P44" s="133">
        <f t="shared" si="9"/>
        <v>-0.39999999999997882</v>
      </c>
    </row>
    <row r="45" spans="1:16" ht="14.1" customHeight="1">
      <c r="A45" s="9" t="s">
        <v>229</v>
      </c>
    </row>
    <row r="46" spans="1:16" ht="14.1" customHeight="1">
      <c r="A46" s="9" t="s">
        <v>230</v>
      </c>
    </row>
    <row r="47" spans="1:16">
      <c r="A47" s="45"/>
    </row>
  </sheetData>
  <mergeCells count="15">
    <mergeCell ref="M6:N6"/>
    <mergeCell ref="O6:P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K6:L6"/>
  </mergeCells>
  <phoneticPr fontId="14"/>
  <pageMargins left="0.70866141732283472" right="0.23622047244094491" top="0.19685039370078741" bottom="0.23622047244094491" header="0.19685039370078741" footer="0.19685039370078741"/>
  <pageSetup paperSize="9" scale="69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dcterms:modified xsi:type="dcterms:W3CDTF">2022-09-20T09:35:15Z</dcterms:modified>
</cp:coreProperties>
</file>