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2指定都市（エクセル）\"/>
    </mc:Choice>
  </mc:AlternateContent>
  <xr:revisionPtr revIDLastSave="0" documentId="13_ncr:1_{CD1611B4-605B-402A-9061-7763313386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普通会計予算（R3-4年度）" sheetId="2" r:id="rId1"/>
    <sheet name="2.公営企業会計予算（R3-4年度）" sheetId="6" r:id="rId2"/>
    <sheet name="3.(1)普通会計決算（R元-2年度）" sheetId="7" r:id="rId3"/>
    <sheet name="3.(2)財政指標等（H28‐R2年度）" sheetId="8" r:id="rId4"/>
    <sheet name="4.公営企業会計決算（R元-2年度）" sheetId="9" r:id="rId5"/>
    <sheet name="5.三セク決算（R元-2年度）" sheetId="10" r:id="rId6"/>
  </sheets>
  <definedNames>
    <definedName name="_xlnm.Print_Area" localSheetId="0">'1.普通会計予算（R3-4年度）'!$A$1:$I$42</definedName>
    <definedName name="_xlnm.Print_Area" localSheetId="1">'2.公営企業会計予算（R3-4年度）'!$A$1:$Q$50</definedName>
    <definedName name="_xlnm.Print_Area" localSheetId="2">'3.(1)普通会計決算（R元-2年度）'!$A$1:$I$42</definedName>
    <definedName name="_xlnm.Print_Area" localSheetId="3">'3.(2)財政指標等（H28‐R2年度）'!$A$1:$I$35</definedName>
    <definedName name="_xlnm.Print_Area" localSheetId="4">'4.公営企業会計決算（R元-2年度）'!$A$1:$Q$49</definedName>
    <definedName name="_xlnm.Print_Area" localSheetId="5">'5.三セク決算（R元-2年度）'!$A$1:$N$46</definedName>
    <definedName name="_xlnm.Print_Titles" localSheetId="1">'2.公営企業会計予算（R3-4年度）'!$1:$4</definedName>
    <definedName name="_xlnm.Print_Titles" localSheetId="4">'4.公営企業会計決算（R元-2年度）'!$1:$4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9" l="1"/>
  <c r="M27" i="9" s="1"/>
  <c r="M16" i="9"/>
  <c r="M15" i="9"/>
  <c r="M14" i="9"/>
  <c r="P24" i="9" l="1"/>
  <c r="P27" i="9" s="1"/>
  <c r="P16" i="9"/>
  <c r="P15" i="9"/>
  <c r="P14" i="9"/>
  <c r="P24" i="6"/>
  <c r="P27" i="6" s="1"/>
  <c r="P16" i="6"/>
  <c r="P15" i="6"/>
  <c r="P14" i="6"/>
  <c r="N27" i="9" l="1"/>
  <c r="N24" i="9"/>
  <c r="N16" i="9"/>
  <c r="N15" i="9"/>
  <c r="N14" i="9"/>
  <c r="N24" i="6"/>
  <c r="N27" i="6" s="1"/>
  <c r="N16" i="6"/>
  <c r="N15" i="6"/>
  <c r="N14" i="6"/>
  <c r="L24" i="9" l="1"/>
  <c r="L27" i="9" s="1"/>
  <c r="L16" i="9"/>
  <c r="L15" i="9"/>
  <c r="L14" i="9"/>
  <c r="J24" i="9"/>
  <c r="J27" i="9" s="1"/>
  <c r="J16" i="9"/>
  <c r="J15" i="9"/>
  <c r="J14" i="9"/>
  <c r="L24" i="6"/>
  <c r="L27" i="6" s="1"/>
  <c r="L16" i="6"/>
  <c r="L15" i="6"/>
  <c r="L14" i="6"/>
  <c r="J24" i="6"/>
  <c r="J27" i="6" s="1"/>
  <c r="J16" i="6"/>
  <c r="J15" i="6"/>
  <c r="J14" i="6"/>
  <c r="H24" i="9" l="1"/>
  <c r="H27" i="9" s="1"/>
  <c r="H16" i="9"/>
  <c r="H15" i="9"/>
  <c r="H14" i="9"/>
  <c r="H24" i="6"/>
  <c r="H27" i="6" s="1"/>
  <c r="H16" i="6"/>
  <c r="H15" i="6"/>
  <c r="H14" i="6"/>
  <c r="F24" i="9" l="1"/>
  <c r="F27" i="9" s="1"/>
  <c r="F16" i="9"/>
  <c r="F15" i="9"/>
  <c r="F14" i="9"/>
  <c r="F24" i="6"/>
  <c r="F27" i="6" s="1"/>
  <c r="F16" i="6"/>
  <c r="F15" i="6"/>
  <c r="F14" i="6"/>
  <c r="F34" i="2" l="1"/>
  <c r="F21" i="2" l="1"/>
  <c r="Q24" i="9"/>
  <c r="Q27" i="9" s="1"/>
  <c r="Q16" i="9"/>
  <c r="Q15" i="9"/>
  <c r="Q14" i="9"/>
  <c r="O24" i="9"/>
  <c r="O27" i="9" s="1"/>
  <c r="O16" i="9"/>
  <c r="O15" i="9"/>
  <c r="O14" i="9"/>
  <c r="K24" i="9"/>
  <c r="K27" i="9" s="1"/>
  <c r="K15" i="9"/>
  <c r="K12" i="9"/>
  <c r="K11" i="9"/>
  <c r="K9" i="9"/>
  <c r="K14" i="9" s="1"/>
  <c r="I24" i="9"/>
  <c r="I27" i="9" s="1"/>
  <c r="I16" i="9"/>
  <c r="I15" i="9"/>
  <c r="I14" i="9"/>
  <c r="G24" i="9"/>
  <c r="G27" i="9" s="1"/>
  <c r="G16" i="9"/>
  <c r="G15" i="9"/>
  <c r="G14" i="9"/>
  <c r="Q24" i="6"/>
  <c r="Q27" i="6" s="1"/>
  <c r="Q16" i="6"/>
  <c r="Q15" i="6"/>
  <c r="Q14" i="6"/>
  <c r="O24" i="6"/>
  <c r="O27" i="6" s="1"/>
  <c r="O16" i="6"/>
  <c r="O15" i="6"/>
  <c r="O14" i="6"/>
  <c r="M24" i="6"/>
  <c r="M27" i="6" s="1"/>
  <c r="M20" i="6"/>
  <c r="M15" i="6"/>
  <c r="M12" i="6"/>
  <c r="M11" i="6" s="1"/>
  <c r="M9" i="6"/>
  <c r="M14" i="6" s="1"/>
  <c r="M8" i="6"/>
  <c r="K24" i="6"/>
  <c r="K27" i="6" s="1"/>
  <c r="K20" i="6"/>
  <c r="K15" i="6"/>
  <c r="K14" i="6"/>
  <c r="K12" i="6"/>
  <c r="K11" i="6"/>
  <c r="K9" i="6"/>
  <c r="K8" i="6"/>
  <c r="K16" i="6" s="1"/>
  <c r="I24" i="6"/>
  <c r="I27" i="6" s="1"/>
  <c r="I16" i="6"/>
  <c r="I15" i="6"/>
  <c r="I14" i="6"/>
  <c r="G24" i="6"/>
  <c r="G27" i="6" s="1"/>
  <c r="G16" i="6"/>
  <c r="G15" i="6"/>
  <c r="G12" i="6"/>
  <c r="G9" i="6"/>
  <c r="G14" i="6" s="1"/>
  <c r="M16" i="6" l="1"/>
  <c r="K8" i="9"/>
  <c r="K16" i="9" s="1"/>
  <c r="I26" i="10" l="1"/>
  <c r="I22" i="10"/>
  <c r="I27" i="10" s="1"/>
  <c r="I18" i="10"/>
  <c r="J31" i="10"/>
  <c r="J34" i="10" s="1"/>
  <c r="J26" i="10"/>
  <c r="J22" i="10"/>
  <c r="J27" i="10" s="1"/>
  <c r="J18" i="10"/>
  <c r="J41" i="10" l="1"/>
  <c r="J44" i="10" s="1"/>
  <c r="J37" i="10"/>
  <c r="J42" i="10" s="1"/>
  <c r="G26" i="10" l="1"/>
  <c r="G22" i="10"/>
  <c r="G27" i="10" s="1"/>
  <c r="G18" i="10"/>
  <c r="G14" i="10"/>
  <c r="G12" i="10" s="1"/>
  <c r="E26" i="10" l="1"/>
  <c r="E22" i="10"/>
  <c r="E27" i="10" s="1"/>
  <c r="E18" i="10"/>
  <c r="H31" i="10" l="1"/>
  <c r="H34" i="10" s="1"/>
  <c r="H26" i="10"/>
  <c r="H27" i="10" s="1"/>
  <c r="H22" i="10"/>
  <c r="H18" i="10"/>
  <c r="F31" i="10"/>
  <c r="F34" i="10" s="1"/>
  <c r="F24" i="10"/>
  <c r="F22" i="10"/>
  <c r="F27" i="10" s="1"/>
  <c r="F18" i="10"/>
  <c r="H41" i="10" l="1"/>
  <c r="H44" i="10" s="1"/>
  <c r="H37" i="10"/>
  <c r="H42" i="10" s="1"/>
  <c r="F41" i="10"/>
  <c r="F44" i="10" s="1"/>
  <c r="F37" i="10"/>
  <c r="F42" i="10" s="1"/>
  <c r="O44" i="9" l="1"/>
  <c r="N44" i="9"/>
  <c r="O39" i="9"/>
  <c r="O45" i="9" s="1"/>
  <c r="N39" i="9"/>
  <c r="N45" i="9" s="1"/>
  <c r="O44" i="6"/>
  <c r="N44" i="6"/>
  <c r="O39" i="6"/>
  <c r="O45" i="6" s="1"/>
  <c r="N39" i="6"/>
  <c r="N45" i="6" s="1"/>
  <c r="I16" i="2" l="1"/>
  <c r="F24" i="8"/>
  <c r="F22" i="8" s="1"/>
  <c r="H40" i="7"/>
  <c r="F40" i="7"/>
  <c r="H22" i="7"/>
  <c r="F22" i="7"/>
  <c r="G9" i="7" s="1"/>
  <c r="AD5" i="7" s="1"/>
  <c r="H40" i="2"/>
  <c r="F40" i="2"/>
  <c r="G38" i="2" s="1"/>
  <c r="H22" i="2"/>
  <c r="F22" i="2"/>
  <c r="G20" i="2" s="1"/>
  <c r="AJ5" i="2" s="1"/>
  <c r="I36" i="2"/>
  <c r="N31" i="10"/>
  <c r="N34" i="10" s="1"/>
  <c r="M31" i="10"/>
  <c r="M34" i="10" s="1"/>
  <c r="L31" i="10"/>
  <c r="L34" i="10" s="1"/>
  <c r="L41" i="10" s="1"/>
  <c r="L44" i="10" s="1"/>
  <c r="K31" i="10"/>
  <c r="K34" i="10"/>
  <c r="K41" i="10" s="1"/>
  <c r="K44" i="10" s="1"/>
  <c r="I31" i="10"/>
  <c r="I34" i="10" s="1"/>
  <c r="G31" i="10"/>
  <c r="G34" i="10" s="1"/>
  <c r="E31" i="10"/>
  <c r="E34" i="10" s="1"/>
  <c r="E37" i="10" s="1"/>
  <c r="E42" i="10" s="1"/>
  <c r="Q44" i="9"/>
  <c r="P44" i="9"/>
  <c r="M44" i="9"/>
  <c r="L44" i="9"/>
  <c r="K44" i="9"/>
  <c r="K45" i="9" s="1"/>
  <c r="J44" i="9"/>
  <c r="I44" i="9"/>
  <c r="H44" i="9"/>
  <c r="G44" i="9"/>
  <c r="F44" i="9"/>
  <c r="Q39" i="9"/>
  <c r="P39" i="9"/>
  <c r="M39" i="9"/>
  <c r="M45" i="9" s="1"/>
  <c r="L39" i="9"/>
  <c r="K39" i="9"/>
  <c r="J39" i="9"/>
  <c r="I39" i="9"/>
  <c r="H39" i="9"/>
  <c r="G39" i="9"/>
  <c r="F39" i="9"/>
  <c r="E22" i="8"/>
  <c r="I20" i="8"/>
  <c r="H20" i="8"/>
  <c r="G20" i="8"/>
  <c r="F20" i="8"/>
  <c r="E20" i="8"/>
  <c r="I19" i="8"/>
  <c r="I21" i="8" s="1"/>
  <c r="AS2" i="8" s="1"/>
  <c r="H19" i="8"/>
  <c r="H21" i="8" s="1"/>
  <c r="AS3" i="8" s="1"/>
  <c r="G19" i="8"/>
  <c r="F19" i="8"/>
  <c r="F21" i="8" s="1"/>
  <c r="E19" i="8"/>
  <c r="E21" i="8" s="1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Q44" i="6"/>
  <c r="P44" i="6"/>
  <c r="M44" i="6"/>
  <c r="L44" i="6"/>
  <c r="K44" i="6"/>
  <c r="J44" i="6"/>
  <c r="I44" i="6"/>
  <c r="H44" i="6"/>
  <c r="G44" i="6"/>
  <c r="F44" i="6"/>
  <c r="Q39" i="6"/>
  <c r="P39" i="6"/>
  <c r="M39" i="6"/>
  <c r="L39" i="6"/>
  <c r="K39" i="6"/>
  <c r="J39" i="6"/>
  <c r="I39" i="6"/>
  <c r="H39" i="6"/>
  <c r="H45" i="6" s="1"/>
  <c r="G39" i="6"/>
  <c r="F39" i="6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L45" i="6" l="1"/>
  <c r="Q45" i="6"/>
  <c r="I45" i="9"/>
  <c r="G45" i="9"/>
  <c r="Q45" i="9"/>
  <c r="G40" i="2"/>
  <c r="G31" i="2"/>
  <c r="G34" i="2"/>
  <c r="AJ13" i="2" s="1"/>
  <c r="F23" i="8"/>
  <c r="AC4" i="2"/>
  <c r="G21" i="2"/>
  <c r="AK5" i="2" s="1"/>
  <c r="F45" i="6"/>
  <c r="P45" i="6"/>
  <c r="I40" i="7"/>
  <c r="AC14" i="7" s="1"/>
  <c r="K37" i="10"/>
  <c r="K42" i="10" s="1"/>
  <c r="G23" i="8"/>
  <c r="G13" i="2"/>
  <c r="AF5" i="2" s="1"/>
  <c r="I45" i="6"/>
  <c r="J45" i="9"/>
  <c r="K45" i="6"/>
  <c r="E23" i="8"/>
  <c r="G24" i="8"/>
  <c r="G31" i="7"/>
  <c r="G39" i="7"/>
  <c r="P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H45" i="9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E41" i="10"/>
  <c r="E44" i="10" s="1"/>
  <c r="G19" i="7"/>
  <c r="G23" i="7"/>
  <c r="AD13" i="7" s="1"/>
  <c r="G14" i="7"/>
  <c r="AG5" i="7" s="1"/>
  <c r="G12" i="7"/>
  <c r="AC12" i="7"/>
  <c r="G27" i="7"/>
  <c r="AG13" i="7" s="1"/>
  <c r="G35" i="7"/>
  <c r="AK13" i="7" s="1"/>
  <c r="F45" i="9"/>
  <c r="I37" i="10"/>
  <c r="I42" i="10" s="1"/>
  <c r="I41" i="10"/>
  <c r="I44" i="10" s="1"/>
  <c r="L37" i="10"/>
  <c r="L42" i="10" s="1"/>
  <c r="G9" i="2"/>
  <c r="AD5" i="2" s="1"/>
  <c r="I22" i="2"/>
  <c r="AC6" i="2" s="1"/>
  <c r="G22" i="2"/>
  <c r="G10" i="2"/>
  <c r="AE5" i="2" s="1"/>
  <c r="L45" i="9"/>
  <c r="G16" i="2"/>
  <c r="G14" i="2"/>
  <c r="AG5" i="2" s="1"/>
  <c r="G45" i="6"/>
  <c r="J45" i="6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  <c r="H24" i="8" l="1"/>
  <c r="G22" i="8"/>
  <c r="I24" i="8" l="1"/>
  <c r="H23" i="8"/>
  <c r="H22" i="8"/>
  <c r="I23" i="8" l="1"/>
  <c r="I22" i="8"/>
</calcChain>
</file>

<file path=xl/sharedStrings.xml><?xml version="1.0" encoding="utf-8"?>
<sst xmlns="http://schemas.openxmlformats.org/spreadsheetml/2006/main" count="512" uniqueCount="309">
  <si>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</si>
  <si>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</si>
  <si>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</si>
  <si>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</si>
  <si>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</si>
  <si>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</si>
  <si>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</si>
  <si>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</si>
  <si>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</si>
  <si>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</si>
  <si>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</si>
  <si>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</si>
  <si>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</si>
  <si>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</si>
  <si>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</si>
  <si>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</si>
  <si>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</si>
  <si>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</si>
  <si>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</si>
  <si>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</si>
  <si>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</si>
  <si>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</si>
  <si>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</si>
  <si>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</si>
  <si>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</si>
  <si>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</si>
  <si>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</si>
  <si>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</si>
  <si>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</si>
  <si>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</si>
  <si>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</si>
  <si>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</si>
  <si>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</si>
  <si>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</si>
  <si>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</si>
  <si>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</si>
  <si>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</si>
  <si>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</si>
  <si>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</si>
  <si>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</si>
  <si>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</si>
  <si>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</si>
  <si>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</si>
  <si>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</si>
  <si>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</si>
  <si>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</si>
  <si>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</si>
  <si>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</si>
  <si>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</si>
  <si>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</si>
  <si>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</si>
  <si>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</si>
  <si>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</si>
  <si>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</si>
  <si>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</si>
  <si>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</si>
  <si>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</si>
  <si>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</si>
  <si>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</si>
  <si>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</si>
  <si>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</si>
  <si>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</si>
  <si>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</si>
  <si>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</si>
  <si>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</si>
  <si>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</si>
  <si>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</si>
  <si>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</si>
  <si>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</si>
  <si>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</si>
  <si>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</si>
  <si>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</si>
  <si>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</si>
  <si>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</si>
  <si>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</si>
  <si>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</si>
  <si>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</si>
  <si>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</si>
  <si>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</si>
  <si>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</si>
  <si>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</si>
  <si>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</si>
  <si>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</si>
  <si>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</si>
  <si>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</si>
  <si>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</si>
  <si>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</si>
  <si>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</si>
  <si>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</si>
  <si>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</si>
  <si>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</si>
  <si>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</si>
  <si>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</si>
  <si>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</si>
  <si>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</si>
  <si>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</si>
  <si>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</si>
  <si>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</si>
  <si>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</si>
  <si>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</si>
  <si>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</si>
  <si>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</si>
  <si>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</si>
  <si>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</si>
  <si>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</si>
  <si>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</si>
  <si>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</si>
  <si>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</si>
  <si>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</si>
  <si>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</si>
  <si>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</si>
  <si>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</si>
  <si>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</si>
  <si>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</si>
  <si>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</si>
  <si>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</si>
  <si>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</si>
  <si>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</si>
  <si>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</si>
  <si>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</si>
  <si>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</si>
  <si>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</si>
  <si>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</si>
  <si>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</si>
  <si>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</si>
  <si>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</si>
  <si>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</si>
  <si>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</si>
  <si>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</si>
  <si>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</si>
  <si>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</si>
  <si>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</si>
  <si>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</si>
  <si>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</si>
  <si>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</si>
  <si>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</si>
  <si>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</si>
  <si>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</si>
  <si>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</si>
  <si>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</si>
  <si>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</si>
  <si>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</si>
  <si>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</si>
  <si>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</si>
  <si>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</si>
  <si>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</si>
  <si>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</si>
  <si>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</si>
  <si>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</si>
  <si>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</si>
  <si>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</si>
  <si>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</si>
  <si>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</si>
  <si>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</si>
  <si>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</si>
  <si>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</si>
  <si>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</si>
  <si>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</si>
  <si>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</si>
  <si>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</si>
  <si>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</si>
  <si>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</si>
  <si>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</si>
  <si>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</si>
  <si>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</si>
  <si>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</si>
  <si>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</si>
  <si>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</si>
  <si>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</si>
  <si>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</si>
  <si>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</si>
  <si>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</si>
  <si>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</si>
  <si>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</si>
  <si>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</si>
  <si>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</si>
  <si>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</si>
  <si>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</si>
  <si>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</si>
  <si>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</si>
  <si>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</si>
  <si>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</si>
  <si>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</si>
  <si>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</si>
  <si>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</si>
  <si>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</si>
  <si>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</si>
  <si>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</si>
  <si>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</si>
  <si>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</si>
  <si>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</si>
  <si>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</si>
  <si>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</si>
  <si>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</si>
  <si>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</si>
  <si>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</si>
  <si>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</si>
  <si>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</si>
  <si>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</si>
  <si>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</si>
  <si>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</si>
  <si>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</si>
  <si>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</si>
  <si>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</si>
  <si>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</si>
  <si>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</si>
  <si>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</si>
  <si>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</si>
  <si>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</si>
  <si>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</si>
  <si>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</si>
  <si>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</si>
  <si>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</si>
  <si>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</si>
  <si>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</si>
  <si>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</si>
  <si>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</si>
  <si>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</si>
  <si>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</si>
  <si>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</si>
  <si>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</si>
  <si>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</si>
  <si>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</si>
  <si>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</si>
  <si>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</si>
  <si>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</si>
  <si>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</si>
  <si>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</si>
  <si>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</si>
  <si>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</si>
  <si>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</si>
  <si>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</si>
  <si>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</si>
  <si>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</si>
  <si>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</si>
  <si>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</si>
  <si>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</si>
  <si>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</si>
  <si>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</si>
  <si>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</si>
  <si>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</si>
  <si>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</si>
  <si>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</si>
  <si>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</si>
  <si>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</si>
  <si>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</si>
  <si>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</si>
  <si>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</si>
  <si>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</si>
  <si>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</si>
  <si>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</si>
  <si>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</si>
  <si>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</si>
  <si>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</si>
  <si>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</si>
  <si>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</si>
  <si>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</si>
  <si>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</si>
  <si>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</si>
  <si>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</si>
  <si>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</si>
  <si>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</si>
  <si>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</si>
  <si>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</si>
  <si>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</si>
  <si>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</si>
  <si>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</si>
  <si>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</si>
  <si>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</si>
  <si>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</si>
  <si>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</si>
  <si>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</si>
  <si>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</si>
  <si>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</si>
  <si>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（1）令和４年度普通会計予算の状況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</si>
  <si>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(令和４年度予算ﾍﾞｰｽ）</t>
    <rPh sb="1" eb="2">
      <t>レイ</t>
    </rPh>
    <rPh sb="2" eb="3">
      <t>ワ</t>
    </rPh>
    <rPh sb="6" eb="8">
      <t>ヨサン</t>
    </rPh>
    <phoneticPr fontId="7"/>
  </si>
  <si>
    <t>令和４年度</t>
    <rPh sb="0" eb="1">
      <t>レイ</t>
    </rPh>
    <rPh sb="1" eb="2">
      <t>ワ</t>
    </rPh>
    <phoneticPr fontId="7"/>
  </si>
  <si>
    <t>令和３年度</t>
    <rPh sb="0" eb="2">
      <t>レイワ</t>
    </rPh>
    <rPh sb="3" eb="5">
      <t>ネンド</t>
    </rPh>
    <phoneticPr fontId="7"/>
  </si>
  <si>
    <t>（1）令和２年度普通会計決算の状況</t>
    <rPh sb="3" eb="5">
      <t>レイワ</t>
    </rPh>
    <phoneticPr fontId="7"/>
  </si>
  <si>
    <t>令和２年度</t>
    <rPh sb="0" eb="2">
      <t>レイワ</t>
    </rPh>
    <rPh sb="3" eb="5">
      <t>ネンド</t>
    </rPh>
    <phoneticPr fontId="15"/>
  </si>
  <si>
    <t>令和元年度</t>
    <rPh sb="2" eb="5">
      <t>ガンネンド</t>
    </rPh>
    <phoneticPr fontId="15"/>
  </si>
  <si>
    <t>２年度</t>
    <rPh sb="1" eb="3">
      <t>ネンド</t>
    </rPh>
    <phoneticPr fontId="7"/>
  </si>
  <si>
    <t>(令和２年度決算ﾍﾞｰｽ）</t>
    <rPh sb="1" eb="3">
      <t>レイワ</t>
    </rPh>
    <rPh sb="4" eb="6">
      <t>ネンド</t>
    </rPh>
    <phoneticPr fontId="15"/>
  </si>
  <si>
    <t>令和元年度</t>
    <rPh sb="0" eb="2">
      <t>レイワ</t>
    </rPh>
    <rPh sb="2" eb="5">
      <t>ガンネンド</t>
    </rPh>
    <phoneticPr fontId="15"/>
  </si>
  <si>
    <t>(令和２年度決算額）</t>
    <rPh sb="1" eb="3">
      <t>レイワ</t>
    </rPh>
    <rPh sb="4" eb="6">
      <t>ネンド</t>
    </rPh>
    <phoneticPr fontId="15"/>
  </si>
  <si>
    <t>令和４年度</t>
    <rPh sb="0" eb="2">
      <t>レイワ</t>
    </rPh>
    <rPh sb="3" eb="5">
      <t>ネンド</t>
    </rPh>
    <phoneticPr fontId="7"/>
  </si>
  <si>
    <r>
      <t>（注1）平成2</t>
    </r>
    <r>
      <rPr>
        <sz val="11"/>
        <rFont val="Meiryo UI"/>
        <family val="1"/>
        <charset val="128"/>
      </rPr>
      <t>8</t>
    </r>
    <r>
      <rPr>
        <sz val="11"/>
        <rFont val="明朝"/>
        <family val="1"/>
        <charset val="128"/>
      </rPr>
      <t>年度～令和元年度は平成27年度国勢調査、令和</t>
    </r>
    <r>
      <rPr>
        <sz val="11"/>
        <rFont val="Meiryo UI"/>
        <family val="1"/>
        <charset val="128"/>
      </rPr>
      <t>2年度は令和2年度国勢調査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39" eb="43">
      <t>コクセイチョウサ</t>
    </rPh>
    <rPh sb="44" eb="45">
      <t>モト</t>
    </rPh>
    <rPh sb="46" eb="48">
      <t>ケイジョウ</t>
    </rPh>
    <phoneticPr fontId="9"/>
  </si>
  <si>
    <t>予算額</t>
    <phoneticPr fontId="7"/>
  </si>
  <si>
    <t>決算額</t>
    <phoneticPr fontId="15"/>
  </si>
  <si>
    <t>札幌市</t>
    <rPh sb="0" eb="3">
      <t>サッポロシ</t>
    </rPh>
    <phoneticPr fontId="7"/>
  </si>
  <si>
    <t>札幌市</t>
    <rPh sb="0" eb="3">
      <t>サッポロシ</t>
    </rPh>
    <phoneticPr fontId="15"/>
  </si>
  <si>
    <t>株式会社札幌花き地方卸売市場</t>
  </si>
  <si>
    <t>株式会社札幌振興公社</t>
  </si>
  <si>
    <t>株式会社札幌ドーム</t>
    <rPh sb="0" eb="4">
      <t>カブシキガイシャ</t>
    </rPh>
    <rPh sb="4" eb="6">
      <t>サッポロ</t>
    </rPh>
    <phoneticPr fontId="15"/>
  </si>
  <si>
    <t>札幌市</t>
    <rPh sb="0" eb="3">
      <t>サッポロシ</t>
    </rPh>
    <phoneticPr fontId="15"/>
  </si>
  <si>
    <t>病院事業会計</t>
    <rPh sb="0" eb="2">
      <t>ビョウイン</t>
    </rPh>
    <rPh sb="2" eb="4">
      <t>ジギョウ</t>
    </rPh>
    <rPh sb="4" eb="6">
      <t>カイケイ</t>
    </rPh>
    <phoneticPr fontId="8"/>
  </si>
  <si>
    <t>中央卸売市場事業会計</t>
    <rPh sb="0" eb="2">
      <t>チュウオウ</t>
    </rPh>
    <rPh sb="2" eb="4">
      <t>オロシウ</t>
    </rPh>
    <rPh sb="4" eb="6">
      <t>シジョウ</t>
    </rPh>
    <rPh sb="6" eb="8">
      <t>ジギョウ</t>
    </rPh>
    <rPh sb="8" eb="10">
      <t>カイケイ</t>
    </rPh>
    <phoneticPr fontId="8"/>
  </si>
  <si>
    <t>軌道整備事業会計</t>
    <rPh sb="0" eb="2">
      <t>キドウ</t>
    </rPh>
    <rPh sb="2" eb="4">
      <t>セイビ</t>
    </rPh>
    <rPh sb="4" eb="6">
      <t>ジギョウ</t>
    </rPh>
    <rPh sb="6" eb="8">
      <t>カイケイ</t>
    </rPh>
    <phoneticPr fontId="8"/>
  </si>
  <si>
    <t>高速電車事業会計</t>
    <rPh sb="0" eb="2">
      <t>コウソク</t>
    </rPh>
    <rPh sb="2" eb="4">
      <t>デンシャ</t>
    </rPh>
    <rPh sb="4" eb="6">
      <t>ジギョウ</t>
    </rPh>
    <rPh sb="6" eb="8">
      <t>カイケイ</t>
    </rPh>
    <phoneticPr fontId="8"/>
  </si>
  <si>
    <t>水道事業会計</t>
    <rPh sb="0" eb="2">
      <t>スイドウ</t>
    </rPh>
    <rPh sb="2" eb="4">
      <t>ジギョウ</t>
    </rPh>
    <rPh sb="4" eb="6">
      <t>カイケイ</t>
    </rPh>
    <phoneticPr fontId="8"/>
  </si>
  <si>
    <t>下水道事業会計</t>
    <rPh sb="0" eb="3">
      <t>ゲスイドウ</t>
    </rPh>
    <rPh sb="3" eb="5">
      <t>ジギョウ</t>
    </rPh>
    <rPh sb="5" eb="7">
      <t>カイケイ</t>
    </rPh>
    <phoneticPr fontId="8"/>
  </si>
  <si>
    <t>病院事業会計</t>
    <rPh sb="0" eb="2">
      <t>ビョウイン</t>
    </rPh>
    <rPh sb="2" eb="4">
      <t>ジギョウ</t>
    </rPh>
    <rPh sb="4" eb="6">
      <t>カイケイ</t>
    </rPh>
    <phoneticPr fontId="18"/>
  </si>
  <si>
    <t>中央卸売市場事業会計</t>
    <rPh sb="0" eb="2">
      <t>チュウオウ</t>
    </rPh>
    <rPh sb="2" eb="4">
      <t>オロシウ</t>
    </rPh>
    <rPh sb="4" eb="6">
      <t>シジョウ</t>
    </rPh>
    <rPh sb="6" eb="8">
      <t>ジギョウ</t>
    </rPh>
    <rPh sb="8" eb="10">
      <t>カイケイ</t>
    </rPh>
    <phoneticPr fontId="18"/>
  </si>
  <si>
    <t>軌道事業会計</t>
    <rPh sb="0" eb="2">
      <t>キドウ</t>
    </rPh>
    <rPh sb="2" eb="4">
      <t>ジギョウ</t>
    </rPh>
    <rPh sb="4" eb="6">
      <t>カイケイ</t>
    </rPh>
    <phoneticPr fontId="18"/>
  </si>
  <si>
    <t>高速電車事業会計</t>
    <rPh sb="0" eb="2">
      <t>コウソク</t>
    </rPh>
    <rPh sb="2" eb="4">
      <t>デンシャ</t>
    </rPh>
    <rPh sb="4" eb="6">
      <t>ジギョウ</t>
    </rPh>
    <rPh sb="6" eb="8">
      <t>カイケイ</t>
    </rPh>
    <phoneticPr fontId="18"/>
  </si>
  <si>
    <t>水道事業会計</t>
    <rPh sb="0" eb="2">
      <t>スイドウ</t>
    </rPh>
    <rPh sb="2" eb="4">
      <t>ジギョウ</t>
    </rPh>
    <rPh sb="4" eb="6">
      <t>カイケイ</t>
    </rPh>
    <phoneticPr fontId="18"/>
  </si>
  <si>
    <t>下水道事業会計</t>
    <rPh sb="0" eb="3">
      <t>ゲスイドウ</t>
    </rPh>
    <rPh sb="3" eb="5">
      <t>ジギョウ</t>
    </rPh>
    <rPh sb="5" eb="7">
      <t>カイケイ</t>
    </rPh>
    <phoneticPr fontId="18"/>
  </si>
  <si>
    <t>札幌市</t>
    <rPh sb="0" eb="3">
      <t>サッポロシ</t>
    </rPh>
    <phoneticPr fontId="7"/>
  </si>
  <si>
    <t>札幌市</t>
    <rPh sb="0" eb="3">
      <t>サッポロシ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</si>
</sst>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74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0" fontId="1" fillId="0" borderId="4" xfId="0" applyNumberFormat="1" applyFont="1" applyBorder="1" applyAlignment="1">
      <alignment horizontal="distributed" vertical="center" justifyLastLine="1"/>
    </xf>
    <xf numFmtId="179" fontId="2" fillId="0" borderId="0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9" fontId="0" fillId="0" borderId="8" xfId="1" applyNumberFormat="1" applyFont="1" applyBorder="1" applyAlignment="1">
      <alignment vertical="center"/>
    </xf>
    <xf numFmtId="180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quotePrefix="1" applyNumberFormat="1" applyBorder="1" applyAlignment="1">
      <alignment horizontal="right" vertical="center"/>
    </xf>
    <xf numFmtId="179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179" fontId="0" fillId="0" borderId="8" xfId="0" applyNumberFormat="1" applyBorder="1" applyAlignment="1">
      <alignment vertical="center"/>
    </xf>
    <xf numFmtId="179" fontId="2" fillId="0" borderId="8" xfId="1" applyNumberFormat="1" applyFill="1" applyBorder="1" applyAlignment="1">
      <alignment horizontal="right" vertical="center"/>
    </xf>
    <xf numFmtId="179" fontId="2" fillId="0" borderId="8" xfId="1" applyNumberFormat="1" applyBorder="1" applyAlignment="1">
      <alignment horizontal="right" vertical="center"/>
    </xf>
    <xf numFmtId="182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3" fontId="0" fillId="0" borderId="8" xfId="0" applyNumberFormat="1" applyBorder="1" applyAlignment="1">
      <alignment vertical="center"/>
    </xf>
    <xf numFmtId="183" fontId="2" fillId="0" borderId="8" xfId="1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2" fillId="0" borderId="8" xfId="1" applyNumberFormat="1" applyBorder="1" applyAlignment="1">
      <alignment vertical="center"/>
    </xf>
    <xf numFmtId="180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9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9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179" fontId="2" fillId="0" borderId="8" xfId="1" applyNumberFormat="1" applyBorder="1" applyAlignment="1">
      <alignment vertical="center"/>
    </xf>
    <xf numFmtId="0" fontId="2" fillId="0" borderId="8" xfId="0" applyNumberFormat="1" applyFont="1" applyBorder="1" applyAlignment="1">
      <alignment horizontal="center" vertical="center"/>
    </xf>
    <xf numFmtId="179" fontId="2" fillId="0" borderId="8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8" xfId="1" applyNumberFormat="1" applyFill="1" applyBorder="1" applyAlignment="1">
      <alignment horizontal="center" vertical="center"/>
    </xf>
    <xf numFmtId="179" fontId="0" fillId="0" borderId="8" xfId="1" applyNumberFormat="1" applyFont="1" applyFill="1" applyBorder="1" applyAlignment="1">
      <alignment vertical="center"/>
    </xf>
    <xf numFmtId="179" fontId="0" fillId="0" borderId="8" xfId="0" quotePrefix="1" applyNumberFormat="1" applyFont="1" applyFill="1" applyBorder="1" applyAlignment="1">
      <alignment horizontal="right" vertical="center"/>
    </xf>
    <xf numFmtId="179" fontId="0" fillId="0" borderId="8" xfId="1" quotePrefix="1" applyNumberFormat="1" applyFont="1" applyFill="1" applyBorder="1" applyAlignment="1">
      <alignment horizontal="right" vertical="center"/>
    </xf>
    <xf numFmtId="179" fontId="20" fillId="0" borderId="8" xfId="1" applyNumberFormat="1" applyFont="1" applyBorder="1" applyAlignment="1">
      <alignment vertical="center"/>
    </xf>
    <xf numFmtId="179" fontId="20" fillId="0" borderId="8" xfId="1" quotePrefix="1" applyNumberFormat="1" applyFont="1" applyBorder="1" applyAlignment="1">
      <alignment horizontal="right" vertical="center"/>
    </xf>
    <xf numFmtId="179" fontId="2" fillId="0" borderId="8" xfId="1" applyNumberFormat="1" applyFont="1" applyBorder="1" applyAlignment="1">
      <alignment vertical="center"/>
    </xf>
    <xf numFmtId="179" fontId="20" fillId="0" borderId="8" xfId="0" quotePrefix="1" applyNumberFormat="1" applyFont="1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2" fillId="0" borderId="8" xfId="1" applyNumberFormat="1" applyFont="1" applyBorder="1" applyAlignment="1">
      <alignment vertical="center"/>
    </xf>
    <xf numFmtId="179" fontId="2" fillId="0" borderId="16" xfId="1" applyNumberFormat="1" applyFill="1" applyBorder="1" applyAlignment="1">
      <alignment vertical="center"/>
    </xf>
    <xf numFmtId="179" fontId="2" fillId="0" borderId="16" xfId="1" quotePrefix="1" applyNumberFormat="1" applyFont="1" applyFill="1" applyBorder="1" applyAlignment="1">
      <alignment horizontal="right" vertical="center"/>
    </xf>
    <xf numFmtId="179" fontId="0" fillId="0" borderId="16" xfId="0" quotePrefix="1" applyNumberFormat="1" applyFill="1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8" xfId="1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9" fontId="0" fillId="0" borderId="8" xfId="1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81" fontId="9" fillId="0" borderId="8" xfId="1" applyNumberFormat="1" applyFont="1" applyBorder="1" applyAlignment="1">
      <alignment vertical="center" textRotation="255"/>
    </xf>
    <xf numFmtId="0" fontId="12" fillId="0" borderId="8" xfId="3" applyFont="1" applyBorder="1" applyAlignment="1">
      <alignment vertical="center"/>
    </xf>
    <xf numFmtId="0" fontId="10" fillId="0" borderId="8" xfId="0" applyNumberFormat="1" applyFont="1" applyBorder="1" applyAlignment="1">
      <alignment horizontal="distributed" vertical="center" justifyLastLine="1"/>
    </xf>
    <xf numFmtId="0" fontId="10" fillId="0" borderId="8" xfId="2" applyNumberFormat="1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12" fillId="0" borderId="8" xfId="3" applyFont="1" applyBorder="1" applyAlignment="1">
      <alignment vertical="center" textRotation="255"/>
    </xf>
    <xf numFmtId="179" fontId="2" fillId="0" borderId="16" xfId="1" applyNumberFormat="1" applyFill="1" applyBorder="1" applyAlignment="1">
      <alignment vertical="center"/>
    </xf>
    <xf numFmtId="179" fontId="0" fillId="0" borderId="16" xfId="0" applyNumberFormat="1" applyFill="1" applyBorder="1" applyAlignment="1">
      <alignment vertical="center"/>
    </xf>
    <xf numFmtId="0" fontId="0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 shrinkToFit="1"/>
    </xf>
    <xf numFmtId="41" fontId="16" fillId="0" borderId="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G3" sqref="G3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42" t="s">
        <v>0</v>
      </c>
      <c r="B1" s="142"/>
      <c r="C1" s="142"/>
      <c r="D1" s="142"/>
      <c r="E1" s="22" t="s">
        <v>307</v>
      </c>
      <c r="F1" s="2"/>
      <c r="AA1" s="141" t="s">
        <v>104</v>
      </c>
      <c r="AB1" s="141"/>
    </row>
    <row r="2" spans="1:38">
      <c r="AA2" s="129" t="s">
        <v>105</v>
      </c>
      <c r="AB2" s="129"/>
      <c r="AC2" s="132" t="s">
        <v>106</v>
      </c>
      <c r="AD2" s="130" t="s">
        <v>107</v>
      </c>
      <c r="AE2" s="139"/>
      <c r="AF2" s="140"/>
      <c r="AG2" s="129" t="s">
        <v>108</v>
      </c>
      <c r="AH2" s="129" t="s">
        <v>109</v>
      </c>
      <c r="AI2" s="129" t="s">
        <v>110</v>
      </c>
      <c r="AJ2" s="129" t="s">
        <v>111</v>
      </c>
      <c r="AK2" s="129" t="s">
        <v>112</v>
      </c>
    </row>
    <row r="3" spans="1:38" ht="14.25">
      <c r="A3" s="11" t="s">
        <v>103</v>
      </c>
      <c r="AA3" s="129"/>
      <c r="AB3" s="129"/>
      <c r="AC3" s="134"/>
      <c r="AD3" s="31"/>
      <c r="AE3" s="30" t="s">
        <v>125</v>
      </c>
      <c r="AF3" s="30" t="s">
        <v>126</v>
      </c>
      <c r="AG3" s="129"/>
      <c r="AH3" s="129"/>
      <c r="AI3" s="129"/>
      <c r="AJ3" s="129"/>
      <c r="AK3" s="129"/>
    </row>
    <row r="4" spans="1:38">
      <c r="AA4" s="132" t="str">
        <f>E1</f>
        <v>札幌市</v>
      </c>
      <c r="AB4" s="32" t="s">
        <v>113</v>
      </c>
      <c r="AC4" s="33">
        <f>F22</f>
        <v>1158586.676</v>
      </c>
      <c r="AD4" s="33">
        <f>F9</f>
        <v>339900</v>
      </c>
      <c r="AE4" s="33">
        <f>F10</f>
        <v>166838</v>
      </c>
      <c r="AF4" s="33">
        <f>F13</f>
        <v>120503</v>
      </c>
      <c r="AG4" s="33">
        <f>F14</f>
        <v>5581.3509999999997</v>
      </c>
      <c r="AH4" s="33">
        <f>F15</f>
        <v>116200</v>
      </c>
      <c r="AI4" s="33">
        <f>F17</f>
        <v>281512.49300000002</v>
      </c>
      <c r="AJ4" s="33">
        <f>F20</f>
        <v>95904</v>
      </c>
      <c r="AK4" s="33">
        <f>F21</f>
        <v>211944.01999999979</v>
      </c>
      <c r="AL4" s="34"/>
    </row>
    <row r="5" spans="1:38">
      <c r="A5" s="10" t="s">
        <v>274</v>
      </c>
      <c r="AA5" s="133"/>
      <c r="AB5" s="32" t="s">
        <v>114</v>
      </c>
      <c r="AC5" s="35"/>
      <c r="AD5" s="35">
        <f>G9</f>
        <v>29.337468403615581</v>
      </c>
      <c r="AE5" s="35">
        <f>G10</f>
        <v>14.400131078324261</v>
      </c>
      <c r="AF5" s="35">
        <f>G13</f>
        <v>10.400861885969073</v>
      </c>
      <c r="AG5" s="35">
        <f>G14</f>
        <v>0.48173788941449897</v>
      </c>
      <c r="AH5" s="35">
        <f>G15</f>
        <v>10.029461101795029</v>
      </c>
      <c r="AI5" s="35">
        <f>G17</f>
        <v>24.297922531952199</v>
      </c>
      <c r="AJ5" s="35">
        <f>G20</f>
        <v>8.2776715792302102</v>
      </c>
      <c r="AK5" s="35">
        <f>G21</f>
        <v>18.293324478038432</v>
      </c>
    </row>
    <row r="6" spans="1:38" ht="14.25">
      <c r="A6" s="3"/>
      <c r="G6" s="145" t="s">
        <v>127</v>
      </c>
      <c r="H6" s="146"/>
      <c r="I6" s="146"/>
      <c r="AA6" s="134"/>
      <c r="AB6" s="32" t="s">
        <v>115</v>
      </c>
      <c r="AC6" s="35">
        <f>I22</f>
        <v>4.1039239750472856</v>
      </c>
      <c r="AD6" s="35">
        <f>I9</f>
        <v>5.8878504672897236</v>
      </c>
      <c r="AE6" s="35">
        <f>I10</f>
        <v>7.5499916197155903</v>
      </c>
      <c r="AF6" s="35">
        <f>I13</f>
        <v>4.2034900814582832</v>
      </c>
      <c r="AG6" s="35">
        <f>I14</f>
        <v>2.3890123191129709</v>
      </c>
      <c r="AH6" s="35">
        <f>I15</f>
        <v>10.456273764258551</v>
      </c>
      <c r="AI6" s="35">
        <f>I17</f>
        <v>15.940570306742497</v>
      </c>
      <c r="AJ6" s="35">
        <f>I20</f>
        <v>-18.399714113112509</v>
      </c>
      <c r="AK6" s="35">
        <f>I21</f>
        <v>-8.1637876144193271</v>
      </c>
    </row>
    <row r="7" spans="1:38" ht="27" customHeight="1">
      <c r="A7" s="9"/>
      <c r="B7" s="4"/>
      <c r="C7" s="4"/>
      <c r="D7" s="4"/>
      <c r="E7" s="75"/>
      <c r="F7" s="67" t="s">
        <v>285</v>
      </c>
      <c r="G7" s="67"/>
      <c r="H7" s="67" t="s">
        <v>277</v>
      </c>
      <c r="I7" s="68" t="s">
        <v>20</v>
      </c>
    </row>
    <row r="8" spans="1:38" ht="17.100000000000001" customHeight="1">
      <c r="A8" s="5"/>
      <c r="B8" s="6"/>
      <c r="C8" s="6"/>
      <c r="D8" s="6"/>
      <c r="E8" s="76"/>
      <c r="F8" s="69" t="s">
        <v>101</v>
      </c>
      <c r="G8" s="69" t="s">
        <v>1</v>
      </c>
      <c r="H8" s="69" t="s">
        <v>287</v>
      </c>
      <c r="I8" s="70"/>
    </row>
    <row r="9" spans="1:38" ht="18" customHeight="1">
      <c r="A9" s="143" t="s">
        <v>79</v>
      </c>
      <c r="B9" s="143" t="s">
        <v>80</v>
      </c>
      <c r="C9" s="77" t="s">
        <v>2</v>
      </c>
      <c r="D9" s="71"/>
      <c r="E9" s="71"/>
      <c r="F9" s="72">
        <v>339900</v>
      </c>
      <c r="G9" s="73">
        <f t="shared" ref="G9:G22" si="0">F9/$F$22*100</f>
        <v>29.337468403615581</v>
      </c>
      <c r="H9" s="72">
        <v>321000</v>
      </c>
      <c r="I9" s="73">
        <f t="shared" ref="I9:I21" si="1">(F9/H9-1)*100</f>
        <v>5.8878504672897236</v>
      </c>
      <c r="AA9" s="136" t="s">
        <v>104</v>
      </c>
      <c r="AB9" s="137"/>
      <c r="AC9" s="138" t="s">
        <v>116</v>
      </c>
    </row>
    <row r="10" spans="1:38" ht="18" customHeight="1">
      <c r="A10" s="144"/>
      <c r="B10" s="144"/>
      <c r="C10" s="79"/>
      <c r="D10" s="77" t="s">
        <v>21</v>
      </c>
      <c r="E10" s="71"/>
      <c r="F10" s="72">
        <v>166838</v>
      </c>
      <c r="G10" s="73">
        <f t="shared" si="0"/>
        <v>14.400131078324261</v>
      </c>
      <c r="H10" s="72">
        <v>155126</v>
      </c>
      <c r="I10" s="73">
        <f t="shared" si="1"/>
        <v>7.5499916197155903</v>
      </c>
      <c r="AA10" s="129" t="s">
        <v>105</v>
      </c>
      <c r="AB10" s="129"/>
      <c r="AC10" s="138"/>
      <c r="AD10" s="130" t="s">
        <v>117</v>
      </c>
      <c r="AE10" s="139"/>
      <c r="AF10" s="140"/>
      <c r="AG10" s="130" t="s">
        <v>118</v>
      </c>
      <c r="AH10" s="135"/>
      <c r="AI10" s="131"/>
      <c r="AJ10" s="130" t="s">
        <v>119</v>
      </c>
      <c r="AK10" s="131"/>
    </row>
    <row r="11" spans="1:38" ht="18" customHeight="1">
      <c r="A11" s="144"/>
      <c r="B11" s="144"/>
      <c r="C11" s="66"/>
      <c r="D11" s="66"/>
      <c r="E11" s="32" t="s">
        <v>22</v>
      </c>
      <c r="F11" s="72">
        <v>139185</v>
      </c>
      <c r="G11" s="73">
        <f t="shared" si="0"/>
        <v>12.013343747446998</v>
      </c>
      <c r="H11" s="72">
        <v>133505</v>
      </c>
      <c r="I11" s="73">
        <f t="shared" si="1"/>
        <v>4.2545223025354906</v>
      </c>
      <c r="AA11" s="129"/>
      <c r="AB11" s="129"/>
      <c r="AC11" s="136"/>
      <c r="AD11" s="31"/>
      <c r="AE11" s="30" t="s">
        <v>120</v>
      </c>
      <c r="AF11" s="30" t="s">
        <v>121</v>
      </c>
      <c r="AG11" s="31"/>
      <c r="AH11" s="30" t="s">
        <v>122</v>
      </c>
      <c r="AI11" s="30" t="s">
        <v>123</v>
      </c>
      <c r="AJ11" s="31"/>
      <c r="AK11" s="36" t="s">
        <v>124</v>
      </c>
    </row>
    <row r="12" spans="1:38" ht="18" customHeight="1">
      <c r="A12" s="144"/>
      <c r="B12" s="144"/>
      <c r="C12" s="66"/>
      <c r="D12" s="65"/>
      <c r="E12" s="32" t="s">
        <v>23</v>
      </c>
      <c r="F12" s="72">
        <v>17232</v>
      </c>
      <c r="G12" s="73">
        <f>F12/$F$22*100</f>
        <v>1.4873293778496726</v>
      </c>
      <c r="H12" s="72">
        <v>11167</v>
      </c>
      <c r="I12" s="73">
        <f t="shared" si="1"/>
        <v>54.311811587713812</v>
      </c>
      <c r="AA12" s="132" t="str">
        <f>E1</f>
        <v>札幌市</v>
      </c>
      <c r="AB12" s="32" t="s">
        <v>113</v>
      </c>
      <c r="AC12" s="33">
        <f>F40</f>
        <v>1158586.676</v>
      </c>
      <c r="AD12" s="33">
        <f>F23</f>
        <v>609849.89599999995</v>
      </c>
      <c r="AE12" s="33">
        <f>F24</f>
        <v>169065.02499999999</v>
      </c>
      <c r="AF12" s="33">
        <f>F26</f>
        <v>88686.26</v>
      </c>
      <c r="AG12" s="33">
        <f>F27</f>
        <v>443878.57</v>
      </c>
      <c r="AH12" s="33">
        <f>F28</f>
        <v>136242.27600000001</v>
      </c>
      <c r="AI12" s="33">
        <f>F32</f>
        <v>10945.288</v>
      </c>
      <c r="AJ12" s="33">
        <f>F34</f>
        <v>104858.21</v>
      </c>
      <c r="AK12" s="33">
        <f>F35</f>
        <v>104633.21</v>
      </c>
      <c r="AL12" s="37"/>
    </row>
    <row r="13" spans="1:38" ht="18" customHeight="1">
      <c r="A13" s="144"/>
      <c r="B13" s="144"/>
      <c r="C13" s="78"/>
      <c r="D13" s="71" t="s">
        <v>24</v>
      </c>
      <c r="E13" s="71"/>
      <c r="F13" s="72">
        <v>120503</v>
      </c>
      <c r="G13" s="73">
        <f t="shared" si="0"/>
        <v>10.400861885969073</v>
      </c>
      <c r="H13" s="72">
        <v>115642</v>
      </c>
      <c r="I13" s="73">
        <f t="shared" si="1"/>
        <v>4.2034900814582832</v>
      </c>
      <c r="AA13" s="133"/>
      <c r="AB13" s="32" t="s">
        <v>114</v>
      </c>
      <c r="AC13" s="35"/>
      <c r="AD13" s="35">
        <f>G23</f>
        <v>52.637399396434972</v>
      </c>
      <c r="AE13" s="35">
        <f>G24</f>
        <v>14.59235018856716</v>
      </c>
      <c r="AF13" s="35">
        <f>G26</f>
        <v>7.6546935880695388</v>
      </c>
      <c r="AG13" s="35">
        <f>G27</f>
        <v>38.31207273438384</v>
      </c>
      <c r="AH13" s="35">
        <f>G28</f>
        <v>11.759351183838405</v>
      </c>
      <c r="AI13" s="35">
        <f>G32</f>
        <v>0.94471032912172048</v>
      </c>
      <c r="AJ13" s="35">
        <f>G34</f>
        <v>9.0505278691811917</v>
      </c>
      <c r="AK13" s="35">
        <f>G35</f>
        <v>9.0311076562043962</v>
      </c>
    </row>
    <row r="14" spans="1:38" ht="18" customHeight="1">
      <c r="A14" s="144"/>
      <c r="B14" s="144"/>
      <c r="C14" s="71" t="s">
        <v>3</v>
      </c>
      <c r="D14" s="71"/>
      <c r="E14" s="71"/>
      <c r="F14" s="72">
        <v>5581.3509999999997</v>
      </c>
      <c r="G14" s="73">
        <f t="shared" si="0"/>
        <v>0.48173788941449897</v>
      </c>
      <c r="H14" s="72">
        <v>5451.1229999999996</v>
      </c>
      <c r="I14" s="73">
        <f t="shared" si="1"/>
        <v>2.3890123191129709</v>
      </c>
      <c r="AA14" s="134"/>
      <c r="AB14" s="32" t="s">
        <v>115</v>
      </c>
      <c r="AC14" s="35">
        <f>I40</f>
        <v>4.1039239750473078</v>
      </c>
      <c r="AD14" s="35">
        <f>I23</f>
        <v>2.1972679452316513</v>
      </c>
      <c r="AE14" s="35">
        <f>I24</f>
        <v>0.20026774711894291</v>
      </c>
      <c r="AF14" s="35">
        <f>I26</f>
        <v>-0.30570758324145464</v>
      </c>
      <c r="AG14" s="35">
        <f>I27</f>
        <v>6.7975040235177309</v>
      </c>
      <c r="AH14" s="35">
        <f>I28</f>
        <v>38.17693689181143</v>
      </c>
      <c r="AI14" s="35">
        <f>I32</f>
        <v>273.90157133594641</v>
      </c>
      <c r="AJ14" s="35">
        <f>I34</f>
        <v>4.2854389124436398</v>
      </c>
      <c r="AK14" s="35">
        <f>I35</f>
        <v>5.0278690223103828</v>
      </c>
    </row>
    <row r="15" spans="1:38" ht="18" customHeight="1">
      <c r="A15" s="144"/>
      <c r="B15" s="144"/>
      <c r="C15" s="71" t="s">
        <v>4</v>
      </c>
      <c r="D15" s="71"/>
      <c r="E15" s="71"/>
      <c r="F15" s="72">
        <v>116200</v>
      </c>
      <c r="G15" s="73">
        <f t="shared" si="0"/>
        <v>10.029461101795029</v>
      </c>
      <c r="H15" s="72">
        <v>105200</v>
      </c>
      <c r="I15" s="73">
        <f t="shared" si="1"/>
        <v>10.456273764258551</v>
      </c>
    </row>
    <row r="16" spans="1:38" ht="18" customHeight="1">
      <c r="A16" s="144"/>
      <c r="B16" s="144"/>
      <c r="C16" s="71" t="s">
        <v>25</v>
      </c>
      <c r="D16" s="71"/>
      <c r="E16" s="71"/>
      <c r="F16" s="72">
        <v>20605.177</v>
      </c>
      <c r="G16" s="73">
        <f t="shared" si="0"/>
        <v>1.7784752256204956</v>
      </c>
      <c r="H16" s="72">
        <v>20553.995999999999</v>
      </c>
      <c r="I16" s="73">
        <f>(F16/H16-1)*100</f>
        <v>0.24900754091807809</v>
      </c>
    </row>
    <row r="17" spans="1:9" ht="18" customHeight="1">
      <c r="A17" s="144"/>
      <c r="B17" s="144"/>
      <c r="C17" s="71" t="s">
        <v>5</v>
      </c>
      <c r="D17" s="71"/>
      <c r="E17" s="71"/>
      <c r="F17" s="72">
        <v>281512.49300000002</v>
      </c>
      <c r="G17" s="73">
        <f t="shared" si="0"/>
        <v>24.297922531952199</v>
      </c>
      <c r="H17" s="72">
        <v>242807.58</v>
      </c>
      <c r="I17" s="73">
        <f t="shared" si="1"/>
        <v>15.940570306742497</v>
      </c>
    </row>
    <row r="18" spans="1:9" ht="18" customHeight="1">
      <c r="A18" s="144"/>
      <c r="B18" s="144"/>
      <c r="C18" s="71" t="s">
        <v>26</v>
      </c>
      <c r="D18" s="71"/>
      <c r="E18" s="71"/>
      <c r="F18" s="72">
        <v>70492.233999999997</v>
      </c>
      <c r="G18" s="73">
        <f t="shared" si="0"/>
        <v>6.0843297666233473</v>
      </c>
      <c r="H18" s="72">
        <v>62315.71</v>
      </c>
      <c r="I18" s="73">
        <f t="shared" si="1"/>
        <v>13.121127882519513</v>
      </c>
    </row>
    <row r="19" spans="1:9" ht="18" customHeight="1">
      <c r="A19" s="144"/>
      <c r="B19" s="144"/>
      <c r="C19" s="71" t="s">
        <v>27</v>
      </c>
      <c r="D19" s="71"/>
      <c r="E19" s="71"/>
      <c r="F19" s="72">
        <v>16447.401000000002</v>
      </c>
      <c r="G19" s="73">
        <f t="shared" si="0"/>
        <v>1.4196090237101953</v>
      </c>
      <c r="H19" s="72">
        <v>7271.34</v>
      </c>
      <c r="I19" s="73">
        <f t="shared" si="1"/>
        <v>126.19491042916438</v>
      </c>
    </row>
    <row r="20" spans="1:9" ht="18" customHeight="1">
      <c r="A20" s="144"/>
      <c r="B20" s="144"/>
      <c r="C20" s="71" t="s">
        <v>6</v>
      </c>
      <c r="D20" s="71"/>
      <c r="E20" s="71"/>
      <c r="F20" s="72">
        <v>95904</v>
      </c>
      <c r="G20" s="73">
        <f t="shared" si="0"/>
        <v>8.2776715792302102</v>
      </c>
      <c r="H20" s="72">
        <v>117529</v>
      </c>
      <c r="I20" s="73">
        <f t="shared" si="1"/>
        <v>-18.399714113112509</v>
      </c>
    </row>
    <row r="21" spans="1:9" ht="18" customHeight="1">
      <c r="A21" s="144"/>
      <c r="B21" s="144"/>
      <c r="C21" s="71" t="s">
        <v>7</v>
      </c>
      <c r="D21" s="71"/>
      <c r="E21" s="71"/>
      <c r="F21" s="72">
        <f>1158586.676-(SUM(F9:F20)-SUM(F10:F13))</f>
        <v>211944.01999999979</v>
      </c>
      <c r="G21" s="73">
        <f t="shared" si="0"/>
        <v>18.293324478038432</v>
      </c>
      <c r="H21" s="72">
        <v>230784.80100000009</v>
      </c>
      <c r="I21" s="73">
        <f t="shared" si="1"/>
        <v>-8.1637876144193271</v>
      </c>
    </row>
    <row r="22" spans="1:9" ht="18" customHeight="1">
      <c r="A22" s="144"/>
      <c r="B22" s="144"/>
      <c r="C22" s="71" t="s">
        <v>8</v>
      </c>
      <c r="D22" s="71"/>
      <c r="E22" s="71"/>
      <c r="F22" s="72">
        <f>SUM(F9,F14:F21)</f>
        <v>1158586.676</v>
      </c>
      <c r="G22" s="73">
        <f t="shared" si="0"/>
        <v>100</v>
      </c>
      <c r="H22" s="72">
        <f>SUM(H9,H14:H21)</f>
        <v>1112913.55</v>
      </c>
      <c r="I22" s="73">
        <f t="shared" ref="I22:I40" si="2">(F22/H22-1)*100</f>
        <v>4.1039239750472856</v>
      </c>
    </row>
    <row r="23" spans="1:9" ht="18" customHeight="1">
      <c r="A23" s="144"/>
      <c r="B23" s="143" t="s">
        <v>81</v>
      </c>
      <c r="C23" s="80" t="s">
        <v>9</v>
      </c>
      <c r="D23" s="32"/>
      <c r="E23" s="32"/>
      <c r="F23" s="72">
        <v>609849.89599999995</v>
      </c>
      <c r="G23" s="73">
        <f t="shared" ref="G23:G37" si="3">F23/$F$40*100</f>
        <v>52.637399396434972</v>
      </c>
      <c r="H23" s="72">
        <v>596737.96399999992</v>
      </c>
      <c r="I23" s="73">
        <f t="shared" si="2"/>
        <v>2.1972679452316513</v>
      </c>
    </row>
    <row r="24" spans="1:9" ht="18" customHeight="1">
      <c r="A24" s="144"/>
      <c r="B24" s="144"/>
      <c r="C24" s="79"/>
      <c r="D24" s="32" t="s">
        <v>10</v>
      </c>
      <c r="E24" s="32"/>
      <c r="F24" s="72">
        <v>169065.02499999999</v>
      </c>
      <c r="G24" s="73">
        <f t="shared" si="3"/>
        <v>14.59235018856716</v>
      </c>
      <c r="H24" s="72">
        <v>168727.11900000001</v>
      </c>
      <c r="I24" s="73">
        <f t="shared" si="2"/>
        <v>0.20026774711894291</v>
      </c>
    </row>
    <row r="25" spans="1:9" ht="18" customHeight="1">
      <c r="A25" s="144"/>
      <c r="B25" s="144"/>
      <c r="C25" s="79"/>
      <c r="D25" s="32" t="s">
        <v>28</v>
      </c>
      <c r="E25" s="32"/>
      <c r="F25" s="72">
        <v>352098.61099999998</v>
      </c>
      <c r="G25" s="73">
        <f t="shared" si="3"/>
        <v>30.390355619798271</v>
      </c>
      <c r="H25" s="72">
        <v>339052.63299999997</v>
      </c>
      <c r="I25" s="73">
        <f t="shared" si="2"/>
        <v>3.8477736876917357</v>
      </c>
    </row>
    <row r="26" spans="1:9" ht="18" customHeight="1">
      <c r="A26" s="144"/>
      <c r="B26" s="144"/>
      <c r="C26" s="78"/>
      <c r="D26" s="32" t="s">
        <v>11</v>
      </c>
      <c r="E26" s="32"/>
      <c r="F26" s="72">
        <v>88686.26</v>
      </c>
      <c r="G26" s="73">
        <f t="shared" si="3"/>
        <v>7.6546935880695388</v>
      </c>
      <c r="H26" s="72">
        <v>88958.212</v>
      </c>
      <c r="I26" s="73">
        <f t="shared" si="2"/>
        <v>-0.30570758324145464</v>
      </c>
    </row>
    <row r="27" spans="1:9" ht="18" customHeight="1">
      <c r="A27" s="144"/>
      <c r="B27" s="144"/>
      <c r="C27" s="80" t="s">
        <v>12</v>
      </c>
      <c r="D27" s="32"/>
      <c r="E27" s="32"/>
      <c r="F27" s="72">
        <v>443878.57</v>
      </c>
      <c r="G27" s="73">
        <f t="shared" si="3"/>
        <v>38.31207273438384</v>
      </c>
      <c r="H27" s="72">
        <v>415626.35200000001</v>
      </c>
      <c r="I27" s="73">
        <f t="shared" si="2"/>
        <v>6.7975040235177309</v>
      </c>
    </row>
    <row r="28" spans="1:9" ht="18" customHeight="1">
      <c r="A28" s="144"/>
      <c r="B28" s="144"/>
      <c r="C28" s="79"/>
      <c r="D28" s="32" t="s">
        <v>13</v>
      </c>
      <c r="E28" s="32"/>
      <c r="F28" s="72">
        <v>136242.27600000001</v>
      </c>
      <c r="G28" s="73">
        <f t="shared" si="3"/>
        <v>11.759351183838405</v>
      </c>
      <c r="H28" s="72">
        <v>98599.866999999998</v>
      </c>
      <c r="I28" s="73">
        <f t="shared" si="2"/>
        <v>38.17693689181143</v>
      </c>
    </row>
    <row r="29" spans="1:9" ht="18" customHeight="1">
      <c r="A29" s="144"/>
      <c r="B29" s="144"/>
      <c r="C29" s="79"/>
      <c r="D29" s="32" t="s">
        <v>29</v>
      </c>
      <c r="E29" s="32"/>
      <c r="F29" s="72">
        <v>31058.291000000001</v>
      </c>
      <c r="G29" s="73">
        <f t="shared" si="3"/>
        <v>2.6807050040682499</v>
      </c>
      <c r="H29" s="72">
        <v>30471.224999999999</v>
      </c>
      <c r="I29" s="73">
        <f t="shared" si="2"/>
        <v>1.9266242167815806</v>
      </c>
    </row>
    <row r="30" spans="1:9" ht="18" customHeight="1">
      <c r="A30" s="144"/>
      <c r="B30" s="144"/>
      <c r="C30" s="79"/>
      <c r="D30" s="32" t="s">
        <v>30</v>
      </c>
      <c r="E30" s="32"/>
      <c r="F30" s="72">
        <v>75715.539999999994</v>
      </c>
      <c r="G30" s="73">
        <f t="shared" si="3"/>
        <v>6.5351640553477237</v>
      </c>
      <c r="H30" s="72">
        <v>63219.141000000003</v>
      </c>
      <c r="I30" s="73">
        <f t="shared" si="2"/>
        <v>19.766796578270473</v>
      </c>
    </row>
    <row r="31" spans="1:9" ht="18" customHeight="1">
      <c r="A31" s="144"/>
      <c r="B31" s="144"/>
      <c r="C31" s="79"/>
      <c r="D31" s="32" t="s">
        <v>31</v>
      </c>
      <c r="E31" s="32"/>
      <c r="F31" s="72">
        <v>79781.986999999994</v>
      </c>
      <c r="G31" s="73">
        <f t="shared" si="3"/>
        <v>6.8861474633426552</v>
      </c>
      <c r="H31" s="72">
        <v>77374.73</v>
      </c>
      <c r="I31" s="73">
        <f t="shared" si="2"/>
        <v>3.1111669145727605</v>
      </c>
    </row>
    <row r="32" spans="1:9" ht="18" customHeight="1">
      <c r="A32" s="144"/>
      <c r="B32" s="144"/>
      <c r="C32" s="79"/>
      <c r="D32" s="32" t="s">
        <v>14</v>
      </c>
      <c r="E32" s="32"/>
      <c r="F32" s="72">
        <v>10945.288</v>
      </c>
      <c r="G32" s="73">
        <f t="shared" si="3"/>
        <v>0.94471032912172048</v>
      </c>
      <c r="H32" s="72">
        <v>2927.3180000000002</v>
      </c>
      <c r="I32" s="73">
        <f t="shared" si="2"/>
        <v>273.90157133594641</v>
      </c>
    </row>
    <row r="33" spans="1:9" ht="18" customHeight="1">
      <c r="A33" s="144"/>
      <c r="B33" s="144"/>
      <c r="C33" s="78"/>
      <c r="D33" s="32" t="s">
        <v>32</v>
      </c>
      <c r="E33" s="32"/>
      <c r="F33" s="72">
        <v>109635.18800000001</v>
      </c>
      <c r="G33" s="73">
        <f t="shared" si="3"/>
        <v>9.4628386698277556</v>
      </c>
      <c r="H33" s="72">
        <v>142534.071</v>
      </c>
      <c r="I33" s="73">
        <f t="shared" si="2"/>
        <v>-23.08141679332234</v>
      </c>
    </row>
    <row r="34" spans="1:9" ht="18" customHeight="1">
      <c r="A34" s="144"/>
      <c r="B34" s="144"/>
      <c r="C34" s="80" t="s">
        <v>15</v>
      </c>
      <c r="D34" s="32"/>
      <c r="E34" s="32"/>
      <c r="F34" s="72">
        <f>+F35+F38</f>
        <v>104858.21</v>
      </c>
      <c r="G34" s="73">
        <f t="shared" si="3"/>
        <v>9.0505278691811917</v>
      </c>
      <c r="H34" s="72">
        <v>100549.234</v>
      </c>
      <c r="I34" s="73">
        <f t="shared" si="2"/>
        <v>4.2854389124436398</v>
      </c>
    </row>
    <row r="35" spans="1:9" ht="18" customHeight="1">
      <c r="A35" s="144"/>
      <c r="B35" s="144"/>
      <c r="C35" s="79"/>
      <c r="D35" s="80" t="s">
        <v>16</v>
      </c>
      <c r="E35" s="32"/>
      <c r="F35" s="72">
        <v>104633.21</v>
      </c>
      <c r="G35" s="73">
        <f t="shared" si="3"/>
        <v>9.0311076562043962</v>
      </c>
      <c r="H35" s="72">
        <v>99624.233999999997</v>
      </c>
      <c r="I35" s="73">
        <f t="shared" si="2"/>
        <v>5.0278690223103828</v>
      </c>
    </row>
    <row r="36" spans="1:9" ht="18" customHeight="1">
      <c r="A36" s="144"/>
      <c r="B36" s="144"/>
      <c r="C36" s="79"/>
      <c r="D36" s="79"/>
      <c r="E36" s="74" t="s">
        <v>102</v>
      </c>
      <c r="F36" s="72">
        <v>37902.561999999998</v>
      </c>
      <c r="G36" s="73">
        <f t="shared" si="3"/>
        <v>3.2714481173612251</v>
      </c>
      <c r="H36" s="72">
        <v>37285.572999999997</v>
      </c>
      <c r="I36" s="73">
        <f>(F36/H36-1)*100</f>
        <v>1.654766040473632</v>
      </c>
    </row>
    <row r="37" spans="1:9" ht="18" customHeight="1">
      <c r="A37" s="144"/>
      <c r="B37" s="144"/>
      <c r="C37" s="79"/>
      <c r="D37" s="78"/>
      <c r="E37" s="32" t="s">
        <v>33</v>
      </c>
      <c r="F37" s="72">
        <v>65560.648000000001</v>
      </c>
      <c r="G37" s="73">
        <f t="shared" si="3"/>
        <v>5.6586744313638215</v>
      </c>
      <c r="H37" s="72">
        <v>61408.661</v>
      </c>
      <c r="I37" s="73">
        <f t="shared" si="2"/>
        <v>6.761240079799169</v>
      </c>
    </row>
    <row r="38" spans="1:9" ht="18" customHeight="1">
      <c r="A38" s="144"/>
      <c r="B38" s="144"/>
      <c r="C38" s="79"/>
      <c r="D38" s="71" t="s">
        <v>34</v>
      </c>
      <c r="E38" s="71"/>
      <c r="F38" s="72">
        <v>225</v>
      </c>
      <c r="G38" s="73">
        <f>F38/$F$40*100</f>
        <v>1.9420212976797604E-2</v>
      </c>
      <c r="H38" s="72">
        <v>925</v>
      </c>
      <c r="I38" s="73">
        <f t="shared" si="2"/>
        <v>-75.675675675675677</v>
      </c>
    </row>
    <row r="39" spans="1:9" ht="18" customHeight="1">
      <c r="A39" s="144"/>
      <c r="B39" s="144"/>
      <c r="C39" s="78"/>
      <c r="D39" s="71" t="s">
        <v>35</v>
      </c>
      <c r="E39" s="71"/>
      <c r="F39" s="72">
        <v>0</v>
      </c>
      <c r="G39" s="73">
        <f>F39/$F$40*100</f>
        <v>0</v>
      </c>
      <c r="H39" s="72">
        <v>0</v>
      </c>
      <c r="I39" s="73">
        <v>0</v>
      </c>
    </row>
    <row r="40" spans="1:9" ht="18" customHeight="1">
      <c r="A40" s="144"/>
      <c r="B40" s="144"/>
      <c r="C40" s="32" t="s">
        <v>17</v>
      </c>
      <c r="D40" s="32"/>
      <c r="E40" s="32"/>
      <c r="F40" s="72">
        <f>SUM(F23,F27,F34)</f>
        <v>1158586.676</v>
      </c>
      <c r="G40" s="73">
        <f>F40/$F$40*100</f>
        <v>100</v>
      </c>
      <c r="H40" s="72">
        <f>SUM(H23,H27,H34)</f>
        <v>1112913.5499999998</v>
      </c>
      <c r="I40" s="73">
        <f t="shared" si="2"/>
        <v>4.1039239750473078</v>
      </c>
    </row>
    <row r="41" spans="1:9" ht="18" customHeight="1">
      <c r="A41" s="28" t="s">
        <v>18</v>
      </c>
      <c r="B41" s="28"/>
    </row>
    <row r="42" spans="1:9" ht="18" customHeight="1">
      <c r="A42" s="29" t="s">
        <v>19</v>
      </c>
      <c r="B42" s="28"/>
    </row>
    <row r="52" spans="10:10">
      <c r="J52" s="8"/>
    </row>
    <row r="53" spans="10:10">
      <c r="J53" s="8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0"/>
  <sheetViews>
    <sheetView view="pageBreakPreview" zoomScale="94" zoomScaleNormal="100" zoomScaleSheetLayoutView="94" workbookViewId="0">
      <pane xSplit="5" ySplit="7" topLeftCell="F26" activePane="bottomRight" state="frozen"/>
      <selection activeCell="G46" sqref="G46"/>
      <selection pane="topRight" activeCell="G46" sqref="G46"/>
      <selection pane="bottomLeft" activeCell="G46" sqref="G46"/>
      <selection pane="bottomRight" activeCell="P8" sqref="P8:P27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13" width="13.625" style="1" customWidth="1"/>
    <col min="14" max="14" width="13.625" style="8" customWidth="1"/>
    <col min="15" max="23" width="13.625" style="1" customWidth="1"/>
    <col min="24" max="27" width="12" style="1" customWidth="1"/>
    <col min="28" max="16384" width="9" style="1"/>
  </cols>
  <sheetData>
    <row r="1" spans="1:27" ht="33.950000000000003" customHeight="1">
      <c r="A1" s="18" t="s">
        <v>0</v>
      </c>
      <c r="B1" s="14"/>
      <c r="C1" s="14"/>
      <c r="D1" s="23" t="s">
        <v>289</v>
      </c>
      <c r="E1" s="15"/>
      <c r="F1" s="15"/>
      <c r="G1" s="15"/>
    </row>
    <row r="2" spans="1:27" ht="15" customHeight="1"/>
    <row r="3" spans="1:27" ht="15" customHeight="1">
      <c r="A3" s="16" t="s">
        <v>42</v>
      </c>
      <c r="B3" s="16"/>
      <c r="C3" s="16"/>
      <c r="D3" s="16"/>
    </row>
    <row r="4" spans="1:27" ht="15" customHeight="1">
      <c r="A4" s="16"/>
      <c r="B4" s="16"/>
      <c r="C4" s="16"/>
      <c r="D4" s="16"/>
    </row>
    <row r="5" spans="1:27" ht="15.95" customHeight="1">
      <c r="A5" s="13" t="s">
        <v>275</v>
      </c>
      <c r="B5" s="13"/>
      <c r="C5" s="13"/>
      <c r="D5" s="13"/>
      <c r="K5" s="17"/>
      <c r="Q5" s="17" t="s">
        <v>43</v>
      </c>
    </row>
    <row r="6" spans="1:27" ht="15.95" customHeight="1">
      <c r="A6" s="159" t="s">
        <v>44</v>
      </c>
      <c r="B6" s="160"/>
      <c r="C6" s="160"/>
      <c r="D6" s="160"/>
      <c r="E6" s="160"/>
      <c r="F6" s="147" t="s">
        <v>295</v>
      </c>
      <c r="G6" s="148"/>
      <c r="H6" s="147" t="s">
        <v>296</v>
      </c>
      <c r="I6" s="148"/>
      <c r="J6" s="168" t="s">
        <v>297</v>
      </c>
      <c r="K6" s="169"/>
      <c r="L6" s="170" t="s">
        <v>298</v>
      </c>
      <c r="M6" s="169"/>
      <c r="N6" s="147" t="s">
        <v>299</v>
      </c>
      <c r="O6" s="148"/>
      <c r="P6" s="147" t="s">
        <v>300</v>
      </c>
      <c r="Q6" s="148"/>
    </row>
    <row r="7" spans="1:27" ht="15.95" customHeight="1">
      <c r="A7" s="160"/>
      <c r="B7" s="160"/>
      <c r="C7" s="160"/>
      <c r="D7" s="160"/>
      <c r="E7" s="160"/>
      <c r="F7" s="69" t="s">
        <v>276</v>
      </c>
      <c r="G7" s="81" t="s">
        <v>277</v>
      </c>
      <c r="H7" s="69" t="s">
        <v>276</v>
      </c>
      <c r="I7" s="81" t="s">
        <v>277</v>
      </c>
      <c r="J7" s="69" t="s">
        <v>276</v>
      </c>
      <c r="K7" s="81" t="s">
        <v>277</v>
      </c>
      <c r="L7" s="69" t="s">
        <v>276</v>
      </c>
      <c r="M7" s="81" t="s">
        <v>277</v>
      </c>
      <c r="N7" s="69" t="s">
        <v>276</v>
      </c>
      <c r="O7" s="81" t="s">
        <v>277</v>
      </c>
      <c r="P7" s="69" t="s">
        <v>276</v>
      </c>
      <c r="Q7" s="81" t="s">
        <v>277</v>
      </c>
    </row>
    <row r="8" spans="1:27" ht="15.95" customHeight="1">
      <c r="A8" s="156" t="s">
        <v>83</v>
      </c>
      <c r="B8" s="77" t="s">
        <v>45</v>
      </c>
      <c r="C8" s="71"/>
      <c r="D8" s="71"/>
      <c r="E8" s="82" t="s">
        <v>36</v>
      </c>
      <c r="F8" s="124">
        <v>27315</v>
      </c>
      <c r="G8" s="126">
        <v>25413</v>
      </c>
      <c r="H8" s="124">
        <v>1998</v>
      </c>
      <c r="I8" s="117">
        <v>2045</v>
      </c>
      <c r="J8" s="124">
        <v>1210</v>
      </c>
      <c r="K8" s="115">
        <f>K9+K10</f>
        <v>946</v>
      </c>
      <c r="L8" s="124">
        <v>37232</v>
      </c>
      <c r="M8" s="115">
        <f>M9+M10</f>
        <v>37934</v>
      </c>
      <c r="N8" s="124">
        <v>41800</v>
      </c>
      <c r="O8" s="115">
        <v>41353</v>
      </c>
      <c r="P8" s="124">
        <v>48498</v>
      </c>
      <c r="Q8" s="115">
        <v>48260</v>
      </c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5.95" customHeight="1">
      <c r="A9" s="156"/>
      <c r="B9" s="79"/>
      <c r="C9" s="71" t="s">
        <v>46</v>
      </c>
      <c r="D9" s="71"/>
      <c r="E9" s="82" t="s">
        <v>37</v>
      </c>
      <c r="F9" s="124">
        <v>27315</v>
      </c>
      <c r="G9" s="126">
        <f>G8-G10</f>
        <v>25413</v>
      </c>
      <c r="H9" s="124">
        <v>1998</v>
      </c>
      <c r="I9" s="117">
        <v>2045</v>
      </c>
      <c r="J9" s="124">
        <v>1210</v>
      </c>
      <c r="K9" s="115">
        <f>289+657</f>
        <v>946</v>
      </c>
      <c r="L9" s="124">
        <v>37232</v>
      </c>
      <c r="M9" s="115">
        <f>32170+5764</f>
        <v>37934</v>
      </c>
      <c r="N9" s="124">
        <v>41482</v>
      </c>
      <c r="O9" s="115">
        <v>41343</v>
      </c>
      <c r="P9" s="124">
        <v>48497</v>
      </c>
      <c r="Q9" s="115">
        <v>48259</v>
      </c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15.95" customHeight="1">
      <c r="A10" s="156"/>
      <c r="B10" s="78"/>
      <c r="C10" s="71" t="s">
        <v>47</v>
      </c>
      <c r="D10" s="71"/>
      <c r="E10" s="82" t="s">
        <v>38</v>
      </c>
      <c r="F10" s="124">
        <v>0</v>
      </c>
      <c r="G10" s="126">
        <v>0</v>
      </c>
      <c r="H10" s="124">
        <v>0</v>
      </c>
      <c r="I10" s="118">
        <v>0</v>
      </c>
      <c r="J10" s="84">
        <v>0</v>
      </c>
      <c r="K10" s="115">
        <v>0</v>
      </c>
      <c r="L10" s="124">
        <v>0</v>
      </c>
      <c r="M10" s="115">
        <v>0</v>
      </c>
      <c r="N10" s="124">
        <v>318</v>
      </c>
      <c r="O10" s="115">
        <v>10</v>
      </c>
      <c r="P10" s="124">
        <v>1</v>
      </c>
      <c r="Q10" s="115">
        <v>1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15.95" customHeight="1">
      <c r="A11" s="156"/>
      <c r="B11" s="77" t="s">
        <v>48</v>
      </c>
      <c r="C11" s="71"/>
      <c r="D11" s="71"/>
      <c r="E11" s="82" t="s">
        <v>39</v>
      </c>
      <c r="F11" s="124">
        <v>25848</v>
      </c>
      <c r="G11" s="126">
        <v>25336</v>
      </c>
      <c r="H11" s="124">
        <v>1966</v>
      </c>
      <c r="I11" s="117">
        <v>2154</v>
      </c>
      <c r="J11" s="124">
        <v>1627</v>
      </c>
      <c r="K11" s="115">
        <f>K12+K13</f>
        <v>1465</v>
      </c>
      <c r="L11" s="124">
        <v>38882</v>
      </c>
      <c r="M11" s="115">
        <f>M12+M13</f>
        <v>38955</v>
      </c>
      <c r="N11" s="124">
        <v>35306</v>
      </c>
      <c r="O11" s="115">
        <v>35232</v>
      </c>
      <c r="P11" s="124">
        <v>47971</v>
      </c>
      <c r="Q11" s="115">
        <v>47936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15.95" customHeight="1">
      <c r="A12" s="156"/>
      <c r="B12" s="79"/>
      <c r="C12" s="71" t="s">
        <v>49</v>
      </c>
      <c r="D12" s="71"/>
      <c r="E12" s="82" t="s">
        <v>40</v>
      </c>
      <c r="F12" s="124">
        <v>25848</v>
      </c>
      <c r="G12" s="126">
        <f>G11-G13</f>
        <v>25336</v>
      </c>
      <c r="H12" s="124">
        <v>1966</v>
      </c>
      <c r="I12" s="117">
        <v>2154</v>
      </c>
      <c r="J12" s="124">
        <v>1627</v>
      </c>
      <c r="K12" s="115">
        <f>1427+33+5</f>
        <v>1465</v>
      </c>
      <c r="L12" s="124">
        <v>38689</v>
      </c>
      <c r="M12" s="115">
        <f>35422+3493+40</f>
        <v>38955</v>
      </c>
      <c r="N12" s="124">
        <v>35244</v>
      </c>
      <c r="O12" s="115">
        <v>35176</v>
      </c>
      <c r="P12" s="124">
        <v>47858</v>
      </c>
      <c r="Q12" s="115">
        <v>47823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5.95" customHeight="1">
      <c r="A13" s="156"/>
      <c r="B13" s="78"/>
      <c r="C13" s="71" t="s">
        <v>50</v>
      </c>
      <c r="D13" s="71"/>
      <c r="E13" s="82" t="s">
        <v>41</v>
      </c>
      <c r="F13" s="124">
        <v>0</v>
      </c>
      <c r="G13" s="126">
        <v>0</v>
      </c>
      <c r="H13" s="84">
        <v>0</v>
      </c>
      <c r="I13" s="118">
        <v>0</v>
      </c>
      <c r="J13" s="84">
        <v>0</v>
      </c>
      <c r="K13" s="115">
        <v>0</v>
      </c>
      <c r="L13" s="124">
        <v>193</v>
      </c>
      <c r="M13" s="115">
        <v>0</v>
      </c>
      <c r="N13" s="124">
        <v>62</v>
      </c>
      <c r="O13" s="115">
        <v>56</v>
      </c>
      <c r="P13" s="124">
        <v>83</v>
      </c>
      <c r="Q13" s="115">
        <v>84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5.95" customHeight="1">
      <c r="A14" s="156"/>
      <c r="B14" s="71" t="s">
        <v>51</v>
      </c>
      <c r="C14" s="71"/>
      <c r="D14" s="71"/>
      <c r="E14" s="82" t="s">
        <v>87</v>
      </c>
      <c r="F14" s="124">
        <f t="shared" ref="F14:F15" si="0">F9-F12</f>
        <v>1467</v>
      </c>
      <c r="G14" s="126">
        <f t="shared" ref="G14:Q15" si="1">G9-G12</f>
        <v>77</v>
      </c>
      <c r="H14" s="124">
        <f t="shared" si="1"/>
        <v>32</v>
      </c>
      <c r="I14" s="117">
        <f t="shared" si="1"/>
        <v>-109</v>
      </c>
      <c r="J14" s="124">
        <f t="shared" si="1"/>
        <v>-417</v>
      </c>
      <c r="K14" s="115">
        <f t="shared" si="1"/>
        <v>-519</v>
      </c>
      <c r="L14" s="124">
        <f t="shared" si="1"/>
        <v>-1457</v>
      </c>
      <c r="M14" s="115">
        <f t="shared" si="1"/>
        <v>-1021</v>
      </c>
      <c r="N14" s="124">
        <f t="shared" si="1"/>
        <v>6238</v>
      </c>
      <c r="O14" s="115">
        <f t="shared" ref="O14:P15" si="2">O9-O12</f>
        <v>6167</v>
      </c>
      <c r="P14" s="124">
        <f t="shared" si="2"/>
        <v>639</v>
      </c>
      <c r="Q14" s="115">
        <f t="shared" si="1"/>
        <v>436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5.95" customHeight="1">
      <c r="A15" s="156"/>
      <c r="B15" s="71" t="s">
        <v>52</v>
      </c>
      <c r="C15" s="71"/>
      <c r="D15" s="71"/>
      <c r="E15" s="82" t="s">
        <v>88</v>
      </c>
      <c r="F15" s="124">
        <f t="shared" si="0"/>
        <v>0</v>
      </c>
      <c r="G15" s="126">
        <f t="shared" si="1"/>
        <v>0</v>
      </c>
      <c r="H15" s="124">
        <f t="shared" si="1"/>
        <v>0</v>
      </c>
      <c r="I15" s="117">
        <f t="shared" si="1"/>
        <v>0</v>
      </c>
      <c r="J15" s="124">
        <f t="shared" si="1"/>
        <v>0</v>
      </c>
      <c r="K15" s="115">
        <f>K10-K13</f>
        <v>0</v>
      </c>
      <c r="L15" s="124">
        <f t="shared" si="1"/>
        <v>-193</v>
      </c>
      <c r="M15" s="115">
        <f t="shared" si="1"/>
        <v>0</v>
      </c>
      <c r="N15" s="124">
        <f t="shared" si="1"/>
        <v>256</v>
      </c>
      <c r="O15" s="115">
        <f t="shared" si="2"/>
        <v>-46</v>
      </c>
      <c r="P15" s="124">
        <f t="shared" si="2"/>
        <v>-82</v>
      </c>
      <c r="Q15" s="115">
        <f t="shared" si="1"/>
        <v>-83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15.95" customHeight="1">
      <c r="A16" s="156"/>
      <c r="B16" s="71" t="s">
        <v>53</v>
      </c>
      <c r="C16" s="71"/>
      <c r="D16" s="71"/>
      <c r="E16" s="82" t="s">
        <v>89</v>
      </c>
      <c r="F16" s="124">
        <f t="shared" ref="F16" si="3">F8-F11</f>
        <v>1467</v>
      </c>
      <c r="G16" s="126">
        <f t="shared" ref="G16:Q16" si="4">G8-G11</f>
        <v>77</v>
      </c>
      <c r="H16" s="124">
        <f t="shared" si="4"/>
        <v>32</v>
      </c>
      <c r="I16" s="117">
        <f t="shared" si="4"/>
        <v>-109</v>
      </c>
      <c r="J16" s="124">
        <f t="shared" si="4"/>
        <v>-417</v>
      </c>
      <c r="K16" s="115">
        <f>K8-K11</f>
        <v>-519</v>
      </c>
      <c r="L16" s="124">
        <f t="shared" ref="L16" si="5">L8-L11</f>
        <v>-1650</v>
      </c>
      <c r="M16" s="115">
        <f t="shared" si="4"/>
        <v>-1021</v>
      </c>
      <c r="N16" s="124">
        <f t="shared" si="4"/>
        <v>6494</v>
      </c>
      <c r="O16" s="115">
        <f t="shared" ref="O16:P16" si="6">O8-O11</f>
        <v>6121</v>
      </c>
      <c r="P16" s="124">
        <f t="shared" si="6"/>
        <v>527</v>
      </c>
      <c r="Q16" s="115">
        <f t="shared" si="4"/>
        <v>324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15.95" customHeight="1">
      <c r="A17" s="156"/>
      <c r="B17" s="71" t="s">
        <v>54</v>
      </c>
      <c r="C17" s="71"/>
      <c r="D17" s="71"/>
      <c r="E17" s="69"/>
      <c r="F17" s="124">
        <v>4241</v>
      </c>
      <c r="G17" s="126">
        <v>8610</v>
      </c>
      <c r="H17" s="84">
        <v>4630</v>
      </c>
      <c r="I17" s="117">
        <v>4763</v>
      </c>
      <c r="J17" s="124">
        <v>1504</v>
      </c>
      <c r="K17" s="120">
        <v>1324</v>
      </c>
      <c r="L17" s="124">
        <v>213275</v>
      </c>
      <c r="M17" s="120">
        <v>214632</v>
      </c>
      <c r="N17" s="124">
        <v>0</v>
      </c>
      <c r="O17" s="115"/>
      <c r="P17" s="84"/>
      <c r="Q17" s="123">
        <v>0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15.95" customHeight="1">
      <c r="A18" s="156"/>
      <c r="B18" s="71" t="s">
        <v>55</v>
      </c>
      <c r="C18" s="71"/>
      <c r="D18" s="71"/>
      <c r="E18" s="69"/>
      <c r="F18" s="85">
        <v>0</v>
      </c>
      <c r="G18" s="127">
        <v>0</v>
      </c>
      <c r="H18" s="85"/>
      <c r="I18" s="119"/>
      <c r="J18" s="85">
        <v>0</v>
      </c>
      <c r="K18" s="121">
        <v>0</v>
      </c>
      <c r="L18" s="85">
        <v>0</v>
      </c>
      <c r="M18" s="121">
        <v>0</v>
      </c>
      <c r="N18" s="85">
        <v>0</v>
      </c>
      <c r="O18" s="85"/>
      <c r="P18" s="85"/>
      <c r="Q18" s="121">
        <v>0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15.95" customHeight="1">
      <c r="A19" s="156" t="s">
        <v>84</v>
      </c>
      <c r="B19" s="77" t="s">
        <v>56</v>
      </c>
      <c r="C19" s="71"/>
      <c r="D19" s="71"/>
      <c r="E19" s="82"/>
      <c r="F19" s="124">
        <v>4439</v>
      </c>
      <c r="G19" s="126">
        <v>3267</v>
      </c>
      <c r="H19" s="124">
        <v>1431</v>
      </c>
      <c r="I19" s="117">
        <v>1194</v>
      </c>
      <c r="J19" s="124">
        <v>1619</v>
      </c>
      <c r="K19" s="115">
        <v>1119</v>
      </c>
      <c r="L19" s="124">
        <v>23384</v>
      </c>
      <c r="M19" s="115">
        <v>23324</v>
      </c>
      <c r="N19" s="72">
        <v>7356</v>
      </c>
      <c r="O19" s="122">
        <v>6991</v>
      </c>
      <c r="P19" s="124">
        <v>21327</v>
      </c>
      <c r="Q19" s="115">
        <v>21730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15.95" customHeight="1">
      <c r="A20" s="156"/>
      <c r="B20" s="78"/>
      <c r="C20" s="71" t="s">
        <v>57</v>
      </c>
      <c r="D20" s="71"/>
      <c r="E20" s="82"/>
      <c r="F20" s="124">
        <v>2291</v>
      </c>
      <c r="G20" s="126">
        <v>1345</v>
      </c>
      <c r="H20" s="124">
        <v>840</v>
      </c>
      <c r="I20" s="117">
        <v>600</v>
      </c>
      <c r="J20" s="124">
        <v>1048</v>
      </c>
      <c r="K20" s="115">
        <f>606+14</f>
        <v>620</v>
      </c>
      <c r="L20" s="124">
        <v>21070</v>
      </c>
      <c r="M20" s="115">
        <f>11290+9904</f>
        <v>21194</v>
      </c>
      <c r="N20" s="124">
        <v>5000</v>
      </c>
      <c r="O20" s="122">
        <v>5000</v>
      </c>
      <c r="P20" s="124">
        <v>16723</v>
      </c>
      <c r="Q20" s="115">
        <v>15600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15.95" customHeight="1">
      <c r="A21" s="156"/>
      <c r="B21" s="71" t="s">
        <v>58</v>
      </c>
      <c r="C21" s="71"/>
      <c r="D21" s="71"/>
      <c r="E21" s="82" t="s">
        <v>90</v>
      </c>
      <c r="F21" s="124">
        <v>4439</v>
      </c>
      <c r="G21" s="126">
        <v>3267</v>
      </c>
      <c r="H21" s="124">
        <v>1431</v>
      </c>
      <c r="I21" s="117">
        <v>1194</v>
      </c>
      <c r="J21" s="124">
        <v>1619</v>
      </c>
      <c r="K21" s="115">
        <v>1119</v>
      </c>
      <c r="L21" s="124">
        <v>23384</v>
      </c>
      <c r="M21" s="115">
        <v>23324</v>
      </c>
      <c r="N21" s="124">
        <v>7356</v>
      </c>
      <c r="O21" s="122">
        <v>6991</v>
      </c>
      <c r="P21" s="124">
        <v>21327</v>
      </c>
      <c r="Q21" s="115">
        <v>21730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5.95" customHeight="1">
      <c r="A22" s="156"/>
      <c r="B22" s="77" t="s">
        <v>59</v>
      </c>
      <c r="C22" s="71"/>
      <c r="D22" s="71"/>
      <c r="E22" s="82" t="s">
        <v>91</v>
      </c>
      <c r="F22" s="124">
        <v>5538</v>
      </c>
      <c r="G22" s="126">
        <v>4378</v>
      </c>
      <c r="H22" s="124">
        <v>2088</v>
      </c>
      <c r="I22" s="117">
        <v>1814</v>
      </c>
      <c r="J22" s="124">
        <v>1873</v>
      </c>
      <c r="K22" s="115">
        <v>1310</v>
      </c>
      <c r="L22" s="124">
        <v>35000</v>
      </c>
      <c r="M22" s="115">
        <v>35572</v>
      </c>
      <c r="N22" s="124">
        <v>29557</v>
      </c>
      <c r="O22" s="122">
        <v>28897</v>
      </c>
      <c r="P22" s="124">
        <v>38744</v>
      </c>
      <c r="Q22" s="115">
        <v>39849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15.95" customHeight="1">
      <c r="A23" s="156"/>
      <c r="B23" s="78" t="s">
        <v>60</v>
      </c>
      <c r="C23" s="71" t="s">
        <v>61</v>
      </c>
      <c r="D23" s="71"/>
      <c r="E23" s="82"/>
      <c r="F23" s="124">
        <v>2891</v>
      </c>
      <c r="G23" s="126">
        <v>2721</v>
      </c>
      <c r="H23" s="124">
        <v>1181</v>
      </c>
      <c r="I23" s="117">
        <v>1200</v>
      </c>
      <c r="J23" s="124">
        <v>218</v>
      </c>
      <c r="K23" s="115">
        <v>185</v>
      </c>
      <c r="L23" s="124">
        <v>18817</v>
      </c>
      <c r="M23" s="115">
        <v>21755</v>
      </c>
      <c r="N23" s="124">
        <v>6330</v>
      </c>
      <c r="O23" s="122">
        <v>6555</v>
      </c>
      <c r="P23" s="124">
        <v>16593</v>
      </c>
      <c r="Q23" s="115">
        <v>17552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5.95" customHeight="1">
      <c r="A24" s="156"/>
      <c r="B24" s="71" t="s">
        <v>92</v>
      </c>
      <c r="C24" s="71"/>
      <c r="D24" s="71"/>
      <c r="E24" s="82" t="s">
        <v>93</v>
      </c>
      <c r="F24" s="124">
        <f t="shared" ref="F24" si="7">F21-F22</f>
        <v>-1099</v>
      </c>
      <c r="G24" s="126">
        <f t="shared" ref="G24:Q24" si="8">G21-G22</f>
        <v>-1111</v>
      </c>
      <c r="H24" s="124">
        <f t="shared" si="8"/>
        <v>-657</v>
      </c>
      <c r="I24" s="117">
        <f t="shared" si="8"/>
        <v>-620</v>
      </c>
      <c r="J24" s="124">
        <f t="shared" si="8"/>
        <v>-254</v>
      </c>
      <c r="K24" s="115">
        <f>K21-K22</f>
        <v>-191</v>
      </c>
      <c r="L24" s="124">
        <f t="shared" ref="L24" si="9">L21-L22</f>
        <v>-11616</v>
      </c>
      <c r="M24" s="115">
        <f t="shared" si="8"/>
        <v>-12248</v>
      </c>
      <c r="N24" s="124">
        <f>N21-N22</f>
        <v>-22201</v>
      </c>
      <c r="O24" s="122">
        <f t="shared" ref="O24:P24" si="10">O21-O22</f>
        <v>-21906</v>
      </c>
      <c r="P24" s="124">
        <f t="shared" si="10"/>
        <v>-17417</v>
      </c>
      <c r="Q24" s="115">
        <f t="shared" si="8"/>
        <v>-18119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5.95" customHeight="1">
      <c r="A25" s="156"/>
      <c r="B25" s="77" t="s">
        <v>62</v>
      </c>
      <c r="C25" s="77"/>
      <c r="D25" s="77"/>
      <c r="E25" s="161" t="s">
        <v>94</v>
      </c>
      <c r="F25" s="163">
        <v>4</v>
      </c>
      <c r="G25" s="166">
        <v>3</v>
      </c>
      <c r="H25" s="163">
        <v>657</v>
      </c>
      <c r="I25" s="154">
        <v>620</v>
      </c>
      <c r="J25" s="163">
        <v>254</v>
      </c>
      <c r="K25" s="163">
        <v>191</v>
      </c>
      <c r="L25" s="163">
        <v>11616</v>
      </c>
      <c r="M25" s="163">
        <v>12248</v>
      </c>
      <c r="N25" s="149">
        <v>22201</v>
      </c>
      <c r="O25" s="151">
        <v>21906</v>
      </c>
      <c r="P25" s="163">
        <v>17417</v>
      </c>
      <c r="Q25" s="163">
        <v>18119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5.95" customHeight="1">
      <c r="A26" s="156"/>
      <c r="B26" s="100" t="s">
        <v>63</v>
      </c>
      <c r="C26" s="100"/>
      <c r="D26" s="100"/>
      <c r="E26" s="162"/>
      <c r="F26" s="164"/>
      <c r="G26" s="167"/>
      <c r="H26" s="164"/>
      <c r="I26" s="155"/>
      <c r="J26" s="164"/>
      <c r="K26" s="164"/>
      <c r="L26" s="164"/>
      <c r="M26" s="164"/>
      <c r="N26" s="150"/>
      <c r="O26" s="152"/>
      <c r="P26" s="164"/>
      <c r="Q26" s="164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5.95" customHeight="1">
      <c r="A27" s="156"/>
      <c r="B27" s="71" t="s">
        <v>95</v>
      </c>
      <c r="C27" s="71"/>
      <c r="D27" s="71"/>
      <c r="E27" s="82" t="s">
        <v>96</v>
      </c>
      <c r="F27" s="124">
        <f t="shared" ref="F27" si="11">F24+F25</f>
        <v>-1095</v>
      </c>
      <c r="G27" s="126">
        <f t="shared" ref="G27:Q27" si="12">G24+G25</f>
        <v>-1108</v>
      </c>
      <c r="H27" s="124">
        <f t="shared" si="12"/>
        <v>0</v>
      </c>
      <c r="I27" s="117">
        <f t="shared" si="12"/>
        <v>0</v>
      </c>
      <c r="J27" s="124">
        <f t="shared" si="12"/>
        <v>0</v>
      </c>
      <c r="K27" s="115">
        <f>K24+K25</f>
        <v>0</v>
      </c>
      <c r="L27" s="124">
        <f t="shared" ref="L27" si="13">L24+L25</f>
        <v>0</v>
      </c>
      <c r="M27" s="115">
        <f t="shared" si="12"/>
        <v>0</v>
      </c>
      <c r="N27" s="124">
        <f t="shared" si="12"/>
        <v>0</v>
      </c>
      <c r="O27" s="115">
        <f t="shared" ref="O27:P27" si="14">O24+O25</f>
        <v>0</v>
      </c>
      <c r="P27" s="124">
        <f t="shared" si="14"/>
        <v>0</v>
      </c>
      <c r="Q27" s="115">
        <f t="shared" si="12"/>
        <v>0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20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20"/>
      <c r="O29" s="19"/>
      <c r="P29" s="19"/>
      <c r="Q29" s="21" t="s">
        <v>100</v>
      </c>
      <c r="R29" s="19"/>
      <c r="S29" s="19"/>
      <c r="T29" s="19"/>
      <c r="U29" s="19"/>
      <c r="V29" s="19"/>
      <c r="W29" s="19"/>
      <c r="X29" s="19"/>
      <c r="Y29" s="19"/>
      <c r="Z29" s="19"/>
      <c r="AA29" s="21"/>
    </row>
    <row r="30" spans="1:27" ht="15.95" customHeight="1">
      <c r="A30" s="158" t="s">
        <v>64</v>
      </c>
      <c r="B30" s="158"/>
      <c r="C30" s="158"/>
      <c r="D30" s="158"/>
      <c r="E30" s="158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27"/>
      <c r="S30" s="20"/>
      <c r="T30" s="27"/>
      <c r="U30" s="20"/>
      <c r="V30" s="27"/>
      <c r="W30" s="20"/>
      <c r="X30" s="27"/>
      <c r="Y30" s="20"/>
      <c r="Z30" s="27"/>
      <c r="AA30" s="20"/>
    </row>
    <row r="31" spans="1:27" ht="15.95" customHeight="1">
      <c r="A31" s="158"/>
      <c r="B31" s="158"/>
      <c r="C31" s="158"/>
      <c r="D31" s="158"/>
      <c r="E31" s="158"/>
      <c r="F31" s="69" t="s">
        <v>276</v>
      </c>
      <c r="G31" s="81" t="s">
        <v>277</v>
      </c>
      <c r="H31" s="69" t="s">
        <v>276</v>
      </c>
      <c r="I31" s="81" t="s">
        <v>277</v>
      </c>
      <c r="J31" s="69" t="s">
        <v>276</v>
      </c>
      <c r="K31" s="81" t="s">
        <v>277</v>
      </c>
      <c r="L31" s="69" t="s">
        <v>276</v>
      </c>
      <c r="M31" s="81" t="s">
        <v>277</v>
      </c>
      <c r="N31" s="69" t="s">
        <v>276</v>
      </c>
      <c r="O31" s="81" t="s">
        <v>277</v>
      </c>
      <c r="P31" s="69" t="s">
        <v>276</v>
      </c>
      <c r="Q31" s="81" t="s">
        <v>277</v>
      </c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ht="15.95" customHeight="1">
      <c r="A32" s="156" t="s">
        <v>85</v>
      </c>
      <c r="B32" s="77" t="s">
        <v>45</v>
      </c>
      <c r="C32" s="71"/>
      <c r="D32" s="71"/>
      <c r="E32" s="82" t="s">
        <v>36</v>
      </c>
      <c r="F32" s="83"/>
      <c r="G32" s="83"/>
      <c r="H32" s="83"/>
      <c r="I32" s="83"/>
      <c r="J32" s="83"/>
      <c r="K32" s="83"/>
      <c r="L32" s="83"/>
      <c r="M32" s="83"/>
      <c r="N32" s="112"/>
      <c r="O32" s="112"/>
      <c r="P32" s="83"/>
      <c r="Q32" s="83"/>
      <c r="R32" s="24"/>
      <c r="S32" s="24"/>
      <c r="T32" s="24"/>
      <c r="U32" s="24"/>
      <c r="V32" s="26"/>
      <c r="W32" s="26"/>
      <c r="X32" s="24"/>
      <c r="Y32" s="24"/>
      <c r="Z32" s="26"/>
      <c r="AA32" s="26"/>
    </row>
    <row r="33" spans="1:27" ht="15.95" customHeight="1">
      <c r="A33" s="165"/>
      <c r="B33" s="79"/>
      <c r="C33" s="77" t="s">
        <v>65</v>
      </c>
      <c r="D33" s="71"/>
      <c r="E33" s="82"/>
      <c r="F33" s="83"/>
      <c r="G33" s="83"/>
      <c r="H33" s="83"/>
      <c r="I33" s="83"/>
      <c r="J33" s="83"/>
      <c r="K33" s="83"/>
      <c r="L33" s="83"/>
      <c r="M33" s="83"/>
      <c r="N33" s="112"/>
      <c r="O33" s="112"/>
      <c r="P33" s="83"/>
      <c r="Q33" s="83"/>
      <c r="R33" s="24"/>
      <c r="S33" s="24"/>
      <c r="T33" s="24"/>
      <c r="U33" s="24"/>
      <c r="V33" s="26"/>
      <c r="W33" s="26"/>
      <c r="X33" s="24"/>
      <c r="Y33" s="24"/>
      <c r="Z33" s="26"/>
      <c r="AA33" s="26"/>
    </row>
    <row r="34" spans="1:27" ht="15.95" customHeight="1">
      <c r="A34" s="165"/>
      <c r="B34" s="79"/>
      <c r="C34" s="78"/>
      <c r="D34" s="71" t="s">
        <v>66</v>
      </c>
      <c r="E34" s="82"/>
      <c r="F34" s="83"/>
      <c r="G34" s="83"/>
      <c r="H34" s="83"/>
      <c r="I34" s="83"/>
      <c r="J34" s="83"/>
      <c r="K34" s="83"/>
      <c r="L34" s="83"/>
      <c r="M34" s="83"/>
      <c r="N34" s="112"/>
      <c r="O34" s="112"/>
      <c r="P34" s="83"/>
      <c r="Q34" s="83"/>
      <c r="R34" s="24"/>
      <c r="S34" s="24"/>
      <c r="T34" s="24"/>
      <c r="U34" s="24"/>
      <c r="V34" s="26"/>
      <c r="W34" s="26"/>
      <c r="X34" s="24"/>
      <c r="Y34" s="24"/>
      <c r="Z34" s="26"/>
      <c r="AA34" s="26"/>
    </row>
    <row r="35" spans="1:27" ht="15.95" customHeight="1">
      <c r="A35" s="165"/>
      <c r="B35" s="78"/>
      <c r="C35" s="71" t="s">
        <v>67</v>
      </c>
      <c r="D35" s="71"/>
      <c r="E35" s="82"/>
      <c r="F35" s="83"/>
      <c r="G35" s="83"/>
      <c r="H35" s="83"/>
      <c r="I35" s="83"/>
      <c r="J35" s="85"/>
      <c r="K35" s="85"/>
      <c r="L35" s="83"/>
      <c r="M35" s="83"/>
      <c r="N35" s="112"/>
      <c r="O35" s="112"/>
      <c r="P35" s="83"/>
      <c r="Q35" s="83"/>
      <c r="R35" s="24"/>
      <c r="S35" s="24"/>
      <c r="T35" s="24"/>
      <c r="U35" s="24"/>
      <c r="V35" s="26"/>
      <c r="W35" s="26"/>
      <c r="X35" s="24"/>
      <c r="Y35" s="24"/>
      <c r="Z35" s="26"/>
      <c r="AA35" s="26"/>
    </row>
    <row r="36" spans="1:27" ht="15.95" customHeight="1">
      <c r="A36" s="165"/>
      <c r="B36" s="77" t="s">
        <v>48</v>
      </c>
      <c r="C36" s="71"/>
      <c r="D36" s="71"/>
      <c r="E36" s="82" t="s">
        <v>37</v>
      </c>
      <c r="F36" s="83"/>
      <c r="G36" s="83"/>
      <c r="H36" s="83"/>
      <c r="I36" s="83"/>
      <c r="J36" s="83"/>
      <c r="K36" s="83"/>
      <c r="L36" s="83"/>
      <c r="M36" s="83"/>
      <c r="N36" s="112"/>
      <c r="O36" s="112"/>
      <c r="P36" s="83"/>
      <c r="Q36" s="83"/>
      <c r="R36" s="24"/>
      <c r="S36" s="24"/>
      <c r="T36" s="24"/>
      <c r="U36" s="24"/>
      <c r="V36" s="24"/>
      <c r="W36" s="24"/>
      <c r="X36" s="24"/>
      <c r="Y36" s="24"/>
      <c r="Z36" s="26"/>
      <c r="AA36" s="26"/>
    </row>
    <row r="37" spans="1:27" ht="15.95" customHeight="1">
      <c r="A37" s="165"/>
      <c r="B37" s="79"/>
      <c r="C37" s="71" t="s">
        <v>68</v>
      </c>
      <c r="D37" s="71"/>
      <c r="E37" s="82"/>
      <c r="F37" s="83"/>
      <c r="G37" s="83"/>
      <c r="H37" s="83"/>
      <c r="I37" s="83"/>
      <c r="J37" s="83"/>
      <c r="K37" s="83"/>
      <c r="L37" s="83"/>
      <c r="M37" s="83"/>
      <c r="N37" s="112"/>
      <c r="O37" s="112"/>
      <c r="P37" s="83"/>
      <c r="Q37" s="83"/>
      <c r="R37" s="24"/>
      <c r="S37" s="24"/>
      <c r="T37" s="24"/>
      <c r="U37" s="24"/>
      <c r="V37" s="24"/>
      <c r="W37" s="24"/>
      <c r="X37" s="24"/>
      <c r="Y37" s="24"/>
      <c r="Z37" s="26"/>
      <c r="AA37" s="26"/>
    </row>
    <row r="38" spans="1:27" ht="15.95" customHeight="1">
      <c r="A38" s="165"/>
      <c r="B38" s="78"/>
      <c r="C38" s="71" t="s">
        <v>69</v>
      </c>
      <c r="D38" s="71"/>
      <c r="E38" s="82"/>
      <c r="F38" s="83"/>
      <c r="G38" s="83"/>
      <c r="H38" s="83"/>
      <c r="I38" s="83"/>
      <c r="J38" s="83"/>
      <c r="K38" s="85"/>
      <c r="L38" s="83"/>
      <c r="M38" s="83"/>
      <c r="N38" s="112"/>
      <c r="O38" s="112"/>
      <c r="P38" s="83"/>
      <c r="Q38" s="83"/>
      <c r="R38" s="24"/>
      <c r="S38" s="24"/>
      <c r="T38" s="26"/>
      <c r="U38" s="26"/>
      <c r="V38" s="24"/>
      <c r="W38" s="24"/>
      <c r="X38" s="24"/>
      <c r="Y38" s="24"/>
      <c r="Z38" s="26"/>
      <c r="AA38" s="26"/>
    </row>
    <row r="39" spans="1:27" ht="15.95" customHeight="1">
      <c r="A39" s="165"/>
      <c r="B39" s="32" t="s">
        <v>70</v>
      </c>
      <c r="C39" s="32"/>
      <c r="D39" s="32"/>
      <c r="E39" s="82" t="s">
        <v>97</v>
      </c>
      <c r="F39" s="83">
        <f t="shared" ref="F39:Q39" si="15">F32-F36</f>
        <v>0</v>
      </c>
      <c r="G39" s="83">
        <f t="shared" si="15"/>
        <v>0</v>
      </c>
      <c r="H39" s="83">
        <f t="shared" si="15"/>
        <v>0</v>
      </c>
      <c r="I39" s="83">
        <f t="shared" si="15"/>
        <v>0</v>
      </c>
      <c r="J39" s="83">
        <f t="shared" si="15"/>
        <v>0</v>
      </c>
      <c r="K39" s="83">
        <f t="shared" si="15"/>
        <v>0</v>
      </c>
      <c r="L39" s="83">
        <f t="shared" si="15"/>
        <v>0</v>
      </c>
      <c r="M39" s="83">
        <f t="shared" si="15"/>
        <v>0</v>
      </c>
      <c r="N39" s="112">
        <f t="shared" ref="N39:O39" si="16">N32-N36</f>
        <v>0</v>
      </c>
      <c r="O39" s="112">
        <f t="shared" si="16"/>
        <v>0</v>
      </c>
      <c r="P39" s="83">
        <f t="shared" si="15"/>
        <v>0</v>
      </c>
      <c r="Q39" s="83">
        <f t="shared" si="15"/>
        <v>0</v>
      </c>
      <c r="R39" s="24"/>
      <c r="S39" s="24"/>
      <c r="T39" s="24"/>
      <c r="U39" s="24"/>
      <c r="V39" s="24"/>
      <c r="W39" s="24"/>
      <c r="X39" s="24"/>
      <c r="Y39" s="24"/>
      <c r="Z39" s="26"/>
      <c r="AA39" s="26"/>
    </row>
    <row r="40" spans="1:27" ht="15.95" customHeight="1">
      <c r="A40" s="156" t="s">
        <v>86</v>
      </c>
      <c r="B40" s="77" t="s">
        <v>71</v>
      </c>
      <c r="C40" s="71"/>
      <c r="D40" s="71"/>
      <c r="E40" s="82" t="s">
        <v>39</v>
      </c>
      <c r="F40" s="83"/>
      <c r="G40" s="83"/>
      <c r="H40" s="83"/>
      <c r="I40" s="83"/>
      <c r="J40" s="83"/>
      <c r="K40" s="83"/>
      <c r="L40" s="83"/>
      <c r="M40" s="83"/>
      <c r="N40" s="112"/>
      <c r="O40" s="112"/>
      <c r="P40" s="83"/>
      <c r="Q40" s="83"/>
      <c r="R40" s="24"/>
      <c r="S40" s="24"/>
      <c r="T40" s="24"/>
      <c r="U40" s="24"/>
      <c r="V40" s="26"/>
      <c r="W40" s="26"/>
      <c r="X40" s="26"/>
      <c r="Y40" s="26"/>
      <c r="Z40" s="24"/>
      <c r="AA40" s="24"/>
    </row>
    <row r="41" spans="1:27" ht="15.95" customHeight="1">
      <c r="A41" s="157"/>
      <c r="B41" s="78"/>
      <c r="C41" s="71" t="s">
        <v>72</v>
      </c>
      <c r="D41" s="71"/>
      <c r="E41" s="82"/>
      <c r="F41" s="85"/>
      <c r="G41" s="85"/>
      <c r="H41" s="85"/>
      <c r="I41" s="85"/>
      <c r="J41" s="83"/>
      <c r="K41" s="83"/>
      <c r="L41" s="83"/>
      <c r="M41" s="83"/>
      <c r="N41" s="112"/>
      <c r="O41" s="112"/>
      <c r="P41" s="83"/>
      <c r="Q41" s="83"/>
      <c r="R41" s="26"/>
      <c r="S41" s="26"/>
      <c r="T41" s="26"/>
      <c r="U41" s="26"/>
      <c r="V41" s="26"/>
      <c r="W41" s="26"/>
      <c r="X41" s="26"/>
      <c r="Y41" s="26"/>
      <c r="Z41" s="24"/>
      <c r="AA41" s="24"/>
    </row>
    <row r="42" spans="1:27" ht="15.95" customHeight="1">
      <c r="A42" s="157"/>
      <c r="B42" s="77" t="s">
        <v>59</v>
      </c>
      <c r="C42" s="71"/>
      <c r="D42" s="71"/>
      <c r="E42" s="82" t="s">
        <v>40</v>
      </c>
      <c r="F42" s="83"/>
      <c r="G42" s="83"/>
      <c r="H42" s="83"/>
      <c r="I42" s="83"/>
      <c r="J42" s="83"/>
      <c r="K42" s="83"/>
      <c r="L42" s="83"/>
      <c r="M42" s="83"/>
      <c r="N42" s="112"/>
      <c r="O42" s="112"/>
      <c r="P42" s="83"/>
      <c r="Q42" s="83"/>
      <c r="R42" s="24"/>
      <c r="S42" s="24"/>
      <c r="T42" s="24"/>
      <c r="U42" s="24"/>
      <c r="V42" s="26"/>
      <c r="W42" s="26"/>
      <c r="X42" s="24"/>
      <c r="Y42" s="24"/>
      <c r="Z42" s="24"/>
      <c r="AA42" s="24"/>
    </row>
    <row r="43" spans="1:27" ht="15.95" customHeight="1">
      <c r="A43" s="157"/>
      <c r="B43" s="78"/>
      <c r="C43" s="71" t="s">
        <v>73</v>
      </c>
      <c r="D43" s="71"/>
      <c r="E43" s="82"/>
      <c r="F43" s="83"/>
      <c r="G43" s="83"/>
      <c r="H43" s="83"/>
      <c r="I43" s="83"/>
      <c r="J43" s="85"/>
      <c r="K43" s="85"/>
      <c r="L43" s="83"/>
      <c r="M43" s="83"/>
      <c r="N43" s="112"/>
      <c r="O43" s="112"/>
      <c r="P43" s="83"/>
      <c r="Q43" s="83"/>
      <c r="R43" s="24"/>
      <c r="S43" s="24"/>
      <c r="T43" s="26"/>
      <c r="U43" s="24"/>
      <c r="V43" s="26"/>
      <c r="W43" s="26"/>
      <c r="X43" s="24"/>
      <c r="Y43" s="24"/>
      <c r="Z43" s="26"/>
      <c r="AA43" s="26"/>
    </row>
    <row r="44" spans="1:27" ht="15.95" customHeight="1">
      <c r="A44" s="157"/>
      <c r="B44" s="71" t="s">
        <v>70</v>
      </c>
      <c r="C44" s="71"/>
      <c r="D44" s="71"/>
      <c r="E44" s="82" t="s">
        <v>98</v>
      </c>
      <c r="F44" s="85">
        <f t="shared" ref="F44:Q44" si="17">F40-F42</f>
        <v>0</v>
      </c>
      <c r="G44" s="85">
        <f t="shared" si="17"/>
        <v>0</v>
      </c>
      <c r="H44" s="85">
        <f t="shared" si="17"/>
        <v>0</v>
      </c>
      <c r="I44" s="85">
        <f t="shared" si="17"/>
        <v>0</v>
      </c>
      <c r="J44" s="85">
        <f t="shared" si="17"/>
        <v>0</v>
      </c>
      <c r="K44" s="85">
        <f t="shared" si="17"/>
        <v>0</v>
      </c>
      <c r="L44" s="85">
        <f t="shared" si="17"/>
        <v>0</v>
      </c>
      <c r="M44" s="85">
        <f t="shared" si="17"/>
        <v>0</v>
      </c>
      <c r="N44" s="85">
        <f t="shared" ref="N44:O44" si="18">N40-N42</f>
        <v>0</v>
      </c>
      <c r="O44" s="85">
        <f t="shared" si="18"/>
        <v>0</v>
      </c>
      <c r="P44" s="85">
        <f t="shared" si="17"/>
        <v>0</v>
      </c>
      <c r="Q44" s="85">
        <f t="shared" si="17"/>
        <v>0</v>
      </c>
      <c r="R44" s="26"/>
      <c r="S44" s="26"/>
      <c r="T44" s="24"/>
      <c r="U44" s="24"/>
      <c r="V44" s="26"/>
      <c r="W44" s="26"/>
      <c r="X44" s="24"/>
      <c r="Y44" s="24"/>
      <c r="Z44" s="24"/>
      <c r="AA44" s="24"/>
    </row>
    <row r="45" spans="1:27" ht="15.95" customHeight="1">
      <c r="A45" s="156" t="s">
        <v>78</v>
      </c>
      <c r="B45" s="32" t="s">
        <v>74</v>
      </c>
      <c r="C45" s="32"/>
      <c r="D45" s="32"/>
      <c r="E45" s="82" t="s">
        <v>99</v>
      </c>
      <c r="F45" s="83">
        <f t="shared" ref="F45:Q45" si="19">F39+F44</f>
        <v>0</v>
      </c>
      <c r="G45" s="83">
        <f t="shared" si="19"/>
        <v>0</v>
      </c>
      <c r="H45" s="83">
        <f t="shared" si="19"/>
        <v>0</v>
      </c>
      <c r="I45" s="83">
        <f t="shared" si="19"/>
        <v>0</v>
      </c>
      <c r="J45" s="83">
        <f t="shared" si="19"/>
        <v>0</v>
      </c>
      <c r="K45" s="83">
        <f t="shared" si="19"/>
        <v>0</v>
      </c>
      <c r="L45" s="83">
        <f t="shared" si="19"/>
        <v>0</v>
      </c>
      <c r="M45" s="83">
        <f t="shared" si="19"/>
        <v>0</v>
      </c>
      <c r="N45" s="112">
        <f t="shared" ref="N45:O45" si="20">N39+N44</f>
        <v>0</v>
      </c>
      <c r="O45" s="112">
        <f t="shared" si="20"/>
        <v>0</v>
      </c>
      <c r="P45" s="83">
        <f t="shared" si="19"/>
        <v>0</v>
      </c>
      <c r="Q45" s="83">
        <f t="shared" si="19"/>
        <v>0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15.95" customHeight="1">
      <c r="A46" s="157"/>
      <c r="B46" s="71" t="s">
        <v>75</v>
      </c>
      <c r="C46" s="71"/>
      <c r="D46" s="71"/>
      <c r="E46" s="71"/>
      <c r="F46" s="85"/>
      <c r="G46" s="85"/>
      <c r="H46" s="85"/>
      <c r="I46" s="85"/>
      <c r="J46" s="85"/>
      <c r="K46" s="85"/>
      <c r="L46" s="83"/>
      <c r="M46" s="83"/>
      <c r="N46" s="112"/>
      <c r="O46" s="112"/>
      <c r="P46" s="85"/>
      <c r="Q46" s="85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15.95" customHeight="1">
      <c r="A47" s="157"/>
      <c r="B47" s="71" t="s">
        <v>76</v>
      </c>
      <c r="C47" s="71"/>
      <c r="D47" s="71"/>
      <c r="E47" s="71"/>
      <c r="F47" s="83"/>
      <c r="G47" s="83"/>
      <c r="H47" s="83"/>
      <c r="I47" s="83"/>
      <c r="J47" s="83"/>
      <c r="K47" s="83"/>
      <c r="L47" s="83"/>
      <c r="M47" s="83"/>
      <c r="N47" s="112"/>
      <c r="O47" s="112"/>
      <c r="P47" s="83"/>
      <c r="Q47" s="83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15.95" customHeight="1">
      <c r="A48" s="157"/>
      <c r="B48" s="71" t="s">
        <v>77</v>
      </c>
      <c r="C48" s="71"/>
      <c r="D48" s="71"/>
      <c r="E48" s="71"/>
      <c r="F48" s="83"/>
      <c r="G48" s="83"/>
      <c r="H48" s="83"/>
      <c r="I48" s="83"/>
      <c r="J48" s="83"/>
      <c r="K48" s="83"/>
      <c r="L48" s="83"/>
      <c r="M48" s="83"/>
      <c r="N48" s="112"/>
      <c r="O48" s="112"/>
      <c r="P48" s="83"/>
      <c r="Q48" s="83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18" ht="15.95" customHeight="1">
      <c r="A49" s="12" t="s">
        <v>82</v>
      </c>
      <c r="Q49" s="8"/>
      <c r="R49" s="8"/>
    </row>
    <row r="50" spans="1:18" ht="15.95" customHeight="1">
      <c r="A50" s="12"/>
      <c r="Q50" s="8"/>
      <c r="R50" s="8"/>
    </row>
  </sheetData>
  <mergeCells count="32">
    <mergeCell ref="P6:Q6"/>
    <mergeCell ref="F30:G30"/>
    <mergeCell ref="H30:I30"/>
    <mergeCell ref="J30:K30"/>
    <mergeCell ref="L30:M30"/>
    <mergeCell ref="P30:Q30"/>
    <mergeCell ref="F6:G6"/>
    <mergeCell ref="H6:I6"/>
    <mergeCell ref="J6:K6"/>
    <mergeCell ref="L6:M6"/>
    <mergeCell ref="P25:P26"/>
    <mergeCell ref="Q25:Q26"/>
    <mergeCell ref="J25:J26"/>
    <mergeCell ref="K25:K26"/>
    <mergeCell ref="L25:L26"/>
    <mergeCell ref="M25:M26"/>
    <mergeCell ref="F25:F26"/>
    <mergeCell ref="A32:A39"/>
    <mergeCell ref="G25:G26"/>
    <mergeCell ref="H25:H26"/>
    <mergeCell ref="A40:A44"/>
    <mergeCell ref="A45:A48"/>
    <mergeCell ref="A30:E31"/>
    <mergeCell ref="A6:E7"/>
    <mergeCell ref="A8:A18"/>
    <mergeCell ref="A19:A27"/>
    <mergeCell ref="E25:E26"/>
    <mergeCell ref="N6:O6"/>
    <mergeCell ref="N25:N26"/>
    <mergeCell ref="O25:O26"/>
    <mergeCell ref="N30:O30"/>
    <mergeCell ref="I25:I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67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30" activePane="bottomRight" state="frozen"/>
      <selection activeCell="G46" sqref="G46"/>
      <selection pane="topRight" activeCell="G46" sqref="G46"/>
      <selection pane="bottomLeft" activeCell="G46" sqref="G46"/>
      <selection pane="bottomRight" activeCell="I41" sqref="I4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42" t="s">
        <v>0</v>
      </c>
      <c r="B1" s="142"/>
      <c r="C1" s="142"/>
      <c r="D1" s="142"/>
      <c r="E1" s="22" t="s">
        <v>308</v>
      </c>
      <c r="F1" s="2"/>
      <c r="AA1" s="141" t="s">
        <v>128</v>
      </c>
      <c r="AB1" s="141"/>
    </row>
    <row r="2" spans="1:38">
      <c r="AA2" s="129" t="s">
        <v>105</v>
      </c>
      <c r="AB2" s="129"/>
      <c r="AC2" s="132" t="s">
        <v>106</v>
      </c>
      <c r="AD2" s="130" t="s">
        <v>107</v>
      </c>
      <c r="AE2" s="139"/>
      <c r="AF2" s="140"/>
      <c r="AG2" s="129" t="s">
        <v>108</v>
      </c>
      <c r="AH2" s="129" t="s">
        <v>109</v>
      </c>
      <c r="AI2" s="129" t="s">
        <v>110</v>
      </c>
      <c r="AJ2" s="129" t="s">
        <v>111</v>
      </c>
      <c r="AK2" s="129" t="s">
        <v>112</v>
      </c>
    </row>
    <row r="3" spans="1:38" ht="14.25">
      <c r="A3" s="11" t="s">
        <v>129</v>
      </c>
      <c r="AA3" s="129"/>
      <c r="AB3" s="129"/>
      <c r="AC3" s="134"/>
      <c r="AD3" s="31"/>
      <c r="AE3" s="30" t="s">
        <v>125</v>
      </c>
      <c r="AF3" s="30" t="s">
        <v>126</v>
      </c>
      <c r="AG3" s="129"/>
      <c r="AH3" s="129"/>
      <c r="AI3" s="129"/>
      <c r="AJ3" s="129"/>
      <c r="AK3" s="129"/>
    </row>
    <row r="4" spans="1:38">
      <c r="AA4" s="32" t="str">
        <f>E1</f>
        <v>札幌市</v>
      </c>
      <c r="AB4" s="32" t="s">
        <v>130</v>
      </c>
      <c r="AC4" s="33">
        <f>SUM(F22)</f>
        <v>1288833.5060000001</v>
      </c>
      <c r="AD4" s="33">
        <f>F9</f>
        <v>335437.31699999998</v>
      </c>
      <c r="AE4" s="33">
        <f>F10</f>
        <v>168979.38500000001</v>
      </c>
      <c r="AF4" s="33">
        <f>F13</f>
        <v>116189.14</v>
      </c>
      <c r="AG4" s="33">
        <f>F14</f>
        <v>5364.835</v>
      </c>
      <c r="AH4" s="33">
        <f>F15</f>
        <v>106689.29300000001</v>
      </c>
      <c r="AI4" s="33">
        <f>F17</f>
        <v>477457.217</v>
      </c>
      <c r="AJ4" s="33">
        <f>F20</f>
        <v>94959</v>
      </c>
      <c r="AK4" s="33">
        <f>F21</f>
        <v>178542.30900000001</v>
      </c>
      <c r="AL4" s="34"/>
    </row>
    <row r="5" spans="1:38" ht="14.25">
      <c r="A5" s="10" t="s">
        <v>278</v>
      </c>
      <c r="E5" s="3"/>
      <c r="AA5" s="32" t="str">
        <f>E1</f>
        <v>札幌市</v>
      </c>
      <c r="AB5" s="32" t="s">
        <v>114</v>
      </c>
      <c r="AC5" s="35"/>
      <c r="AD5" s="35">
        <f>G9</f>
        <v>26.026427419710487</v>
      </c>
      <c r="AE5" s="35">
        <f>G10</f>
        <v>13.111032900164222</v>
      </c>
      <c r="AF5" s="35">
        <f>G13</f>
        <v>9.0150620277247828</v>
      </c>
      <c r="AG5" s="35">
        <f>G14</f>
        <v>0.41625508454154042</v>
      </c>
      <c r="AH5" s="35">
        <f>G15</f>
        <v>8.2779732605741252</v>
      </c>
      <c r="AI5" s="35">
        <f>G17</f>
        <v>37.045686256390667</v>
      </c>
      <c r="AJ5" s="35">
        <f>G20</f>
        <v>7.3678252123280847</v>
      </c>
      <c r="AK5" s="35">
        <f>G21</f>
        <v>13.853015782784903</v>
      </c>
    </row>
    <row r="6" spans="1:38" ht="14.25">
      <c r="A6" s="3"/>
      <c r="G6" s="145" t="s">
        <v>131</v>
      </c>
      <c r="H6" s="146"/>
      <c r="I6" s="146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AA6" s="32" t="str">
        <f>E1</f>
        <v>札幌市</v>
      </c>
      <c r="AB6" s="32" t="s">
        <v>115</v>
      </c>
      <c r="AC6" s="35">
        <f>SUM(I22)</f>
        <v>28.569138938518467</v>
      </c>
      <c r="AD6" s="35">
        <f>I9</f>
        <v>-1.0355060236753477</v>
      </c>
      <c r="AE6" s="35">
        <f>I10</f>
        <v>-2.1123454177679579</v>
      </c>
      <c r="AF6" s="35">
        <f>I13</f>
        <v>0.7698949813636391</v>
      </c>
      <c r="AG6" s="35">
        <f>I14</f>
        <v>6.2743974554746451E-2</v>
      </c>
      <c r="AH6" s="35">
        <f>I15</f>
        <v>-3.76990675721115</v>
      </c>
      <c r="AI6" s="35">
        <f>I17</f>
        <v>102.12297201799294</v>
      </c>
      <c r="AJ6" s="35">
        <f>I20</f>
        <v>7.2461967631546331</v>
      </c>
      <c r="AK6" s="35">
        <f>I21</f>
        <v>26.812371207185205</v>
      </c>
    </row>
    <row r="7" spans="1:38" ht="27" customHeight="1">
      <c r="A7" s="9"/>
      <c r="B7" s="4"/>
      <c r="C7" s="4"/>
      <c r="D7" s="4"/>
      <c r="E7" s="75"/>
      <c r="F7" s="67" t="s">
        <v>279</v>
      </c>
      <c r="G7" s="67"/>
      <c r="H7" s="67" t="s">
        <v>280</v>
      </c>
      <c r="I7" s="86" t="s">
        <v>20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38" ht="17.100000000000001" customHeight="1">
      <c r="A8" s="5"/>
      <c r="B8" s="6"/>
      <c r="C8" s="6"/>
      <c r="D8" s="6"/>
      <c r="E8" s="76"/>
      <c r="F8" s="69" t="s">
        <v>288</v>
      </c>
      <c r="G8" s="69" t="s">
        <v>1</v>
      </c>
      <c r="H8" s="69" t="s">
        <v>288</v>
      </c>
      <c r="I8" s="7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38" ht="18" customHeight="1">
      <c r="A9" s="143" t="s">
        <v>79</v>
      </c>
      <c r="B9" s="143" t="s">
        <v>80</v>
      </c>
      <c r="C9" s="77" t="s">
        <v>2</v>
      </c>
      <c r="D9" s="71"/>
      <c r="E9" s="71"/>
      <c r="F9" s="72">
        <v>335437.31699999998</v>
      </c>
      <c r="G9" s="73">
        <f t="shared" ref="G9:G22" si="0">F9/$F$22*100</f>
        <v>26.026427419710487</v>
      </c>
      <c r="H9" s="72">
        <v>338947.13500000001</v>
      </c>
      <c r="I9" s="73">
        <f t="shared" ref="I9:I40" si="1">(F9/H9-1)*100</f>
        <v>-1.0355060236753477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AA9" s="136" t="s">
        <v>128</v>
      </c>
      <c r="AB9" s="137"/>
      <c r="AC9" s="138" t="s">
        <v>116</v>
      </c>
    </row>
    <row r="10" spans="1:38" ht="18" customHeight="1">
      <c r="A10" s="144"/>
      <c r="B10" s="144"/>
      <c r="C10" s="79"/>
      <c r="D10" s="77" t="s">
        <v>21</v>
      </c>
      <c r="E10" s="71"/>
      <c r="F10" s="72">
        <v>168979.38500000001</v>
      </c>
      <c r="G10" s="73">
        <f t="shared" si="0"/>
        <v>13.111032900164222</v>
      </c>
      <c r="H10" s="72">
        <v>172625.83900000001</v>
      </c>
      <c r="I10" s="73">
        <f t="shared" si="1"/>
        <v>-2.1123454177679579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AA10" s="129" t="s">
        <v>105</v>
      </c>
      <c r="AB10" s="129"/>
      <c r="AC10" s="138"/>
      <c r="AD10" s="130" t="s">
        <v>117</v>
      </c>
      <c r="AE10" s="139"/>
      <c r="AF10" s="140"/>
      <c r="AG10" s="130" t="s">
        <v>118</v>
      </c>
      <c r="AH10" s="135"/>
      <c r="AI10" s="131"/>
      <c r="AJ10" s="130" t="s">
        <v>119</v>
      </c>
      <c r="AK10" s="131"/>
    </row>
    <row r="11" spans="1:38" ht="18" customHeight="1">
      <c r="A11" s="144"/>
      <c r="B11" s="144"/>
      <c r="C11" s="66"/>
      <c r="D11" s="66"/>
      <c r="E11" s="32" t="s">
        <v>22</v>
      </c>
      <c r="F11" s="72">
        <v>139276.31599999999</v>
      </c>
      <c r="G11" s="73">
        <f t="shared" si="0"/>
        <v>10.806385413757235</v>
      </c>
      <c r="H11" s="72">
        <v>137672.93100000001</v>
      </c>
      <c r="I11" s="73">
        <f t="shared" si="1"/>
        <v>1.164633445626273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AA11" s="129"/>
      <c r="AB11" s="129"/>
      <c r="AC11" s="136"/>
      <c r="AD11" s="31"/>
      <c r="AE11" s="30" t="s">
        <v>120</v>
      </c>
      <c r="AF11" s="30" t="s">
        <v>121</v>
      </c>
      <c r="AG11" s="31"/>
      <c r="AH11" s="30" t="s">
        <v>122</v>
      </c>
      <c r="AI11" s="30" t="s">
        <v>123</v>
      </c>
      <c r="AJ11" s="31"/>
      <c r="AK11" s="36" t="s">
        <v>124</v>
      </c>
    </row>
    <row r="12" spans="1:38" ht="18" customHeight="1">
      <c r="A12" s="144"/>
      <c r="B12" s="144"/>
      <c r="C12" s="66"/>
      <c r="D12" s="65"/>
      <c r="E12" s="32" t="s">
        <v>23</v>
      </c>
      <c r="F12" s="72">
        <v>19302.014999999999</v>
      </c>
      <c r="G12" s="73">
        <f t="shared" si="0"/>
        <v>1.497634481889393</v>
      </c>
      <c r="H12" s="72">
        <v>24499.053</v>
      </c>
      <c r="I12" s="73">
        <f t="shared" si="1"/>
        <v>-21.213219955889727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AA12" s="32" t="str">
        <f>E1</f>
        <v>札幌市</v>
      </c>
      <c r="AB12" s="32" t="s">
        <v>130</v>
      </c>
      <c r="AC12" s="33">
        <f>F40</f>
        <v>1272707.2479999999</v>
      </c>
      <c r="AD12" s="33">
        <f>F23</f>
        <v>582093.72</v>
      </c>
      <c r="AE12" s="33">
        <f>F24</f>
        <v>166657.30799999999</v>
      </c>
      <c r="AF12" s="33">
        <f>F26</f>
        <v>89303.342000000004</v>
      </c>
      <c r="AG12" s="33">
        <f>F27</f>
        <v>586540.09100000001</v>
      </c>
      <c r="AH12" s="33">
        <f>F28</f>
        <v>105318.466</v>
      </c>
      <c r="AI12" s="33">
        <f>F32</f>
        <v>2783.9070000000002</v>
      </c>
      <c r="AJ12" s="33">
        <f>F34</f>
        <v>104073.43700000001</v>
      </c>
      <c r="AK12" s="33">
        <f>F35</f>
        <v>99964.827999999994</v>
      </c>
      <c r="AL12" s="37"/>
    </row>
    <row r="13" spans="1:38" ht="18" customHeight="1">
      <c r="A13" s="144"/>
      <c r="B13" s="144"/>
      <c r="C13" s="78"/>
      <c r="D13" s="71" t="s">
        <v>24</v>
      </c>
      <c r="E13" s="71"/>
      <c r="F13" s="72">
        <v>116189.14</v>
      </c>
      <c r="G13" s="73">
        <f t="shared" si="0"/>
        <v>9.0150620277247828</v>
      </c>
      <c r="H13" s="72">
        <v>115301.44</v>
      </c>
      <c r="I13" s="73">
        <f t="shared" si="1"/>
        <v>0.7698949813636391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AA13" s="32" t="str">
        <f>E1</f>
        <v>札幌市</v>
      </c>
      <c r="AB13" s="32" t="s">
        <v>114</v>
      </c>
      <c r="AC13" s="35"/>
      <c r="AD13" s="35">
        <f>G23</f>
        <v>45.736654750315367</v>
      </c>
      <c r="AE13" s="35">
        <f>G24</f>
        <v>13.094708799835484</v>
      </c>
      <c r="AF13" s="35">
        <f>G26</f>
        <v>7.0168015574937623</v>
      </c>
      <c r="AG13" s="35">
        <f>G27</f>
        <v>46.086017968524999</v>
      </c>
      <c r="AH13" s="35">
        <f>G28</f>
        <v>8.2751525274569673</v>
      </c>
      <c r="AI13" s="35">
        <f>G32</f>
        <v>0.21873899157679663</v>
      </c>
      <c r="AJ13" s="35">
        <f>G34</f>
        <v>8.177327281159636</v>
      </c>
      <c r="AK13" s="35">
        <f>G35</f>
        <v>7.8545029233619958</v>
      </c>
    </row>
    <row r="14" spans="1:38" ht="18" customHeight="1">
      <c r="A14" s="144"/>
      <c r="B14" s="144"/>
      <c r="C14" s="71" t="s">
        <v>3</v>
      </c>
      <c r="D14" s="71"/>
      <c r="E14" s="71"/>
      <c r="F14" s="72">
        <v>5364.835</v>
      </c>
      <c r="G14" s="73">
        <f t="shared" si="0"/>
        <v>0.41625508454154042</v>
      </c>
      <c r="H14" s="72">
        <v>5361.4709999999995</v>
      </c>
      <c r="I14" s="73">
        <f t="shared" si="1"/>
        <v>6.2743974554746451E-2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AA14" s="32" t="str">
        <f>E1</f>
        <v>札幌市</v>
      </c>
      <c r="AB14" s="32" t="s">
        <v>115</v>
      </c>
      <c r="AC14" s="35">
        <f>I40</f>
        <v>28.404899338063426</v>
      </c>
      <c r="AD14" s="35">
        <f>I23</f>
        <v>2.3751707398313116</v>
      </c>
      <c r="AE14" s="35">
        <f>I24</f>
        <v>1.8983555738982805</v>
      </c>
      <c r="AF14" s="35">
        <f>I26</f>
        <v>3.9997166841631238</v>
      </c>
      <c r="AG14" s="35">
        <f>I27</f>
        <v>82.117180231456715</v>
      </c>
      <c r="AH14" s="35">
        <f>I28</f>
        <v>15.363180840126734</v>
      </c>
      <c r="AI14" s="35">
        <f>I32</f>
        <v>-33.053731946268051</v>
      </c>
      <c r="AJ14" s="35">
        <f>I34</f>
        <v>3.5443018025993256</v>
      </c>
      <c r="AK14" s="35">
        <f>I35</f>
        <v>6.3796518537530877</v>
      </c>
    </row>
    <row r="15" spans="1:38" ht="18" customHeight="1">
      <c r="A15" s="144"/>
      <c r="B15" s="144"/>
      <c r="C15" s="71" t="s">
        <v>4</v>
      </c>
      <c r="D15" s="71"/>
      <c r="E15" s="71"/>
      <c r="F15" s="72">
        <v>106689.29300000001</v>
      </c>
      <c r="G15" s="73">
        <f t="shared" si="0"/>
        <v>8.2779732605741252</v>
      </c>
      <c r="H15" s="72">
        <v>110868.94899999999</v>
      </c>
      <c r="I15" s="73">
        <f t="shared" si="1"/>
        <v>-3.76990675721115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38" ht="18" customHeight="1">
      <c r="A16" s="144"/>
      <c r="B16" s="144"/>
      <c r="C16" s="71" t="s">
        <v>25</v>
      </c>
      <c r="D16" s="71"/>
      <c r="E16" s="71"/>
      <c r="F16" s="72">
        <v>20067.133000000002</v>
      </c>
      <c r="G16" s="73">
        <f t="shared" si="0"/>
        <v>1.5569996362276448</v>
      </c>
      <c r="H16" s="72">
        <v>20910.087</v>
      </c>
      <c r="I16" s="73">
        <f t="shared" si="1"/>
        <v>-4.0313270815181106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18" customHeight="1">
      <c r="A17" s="144"/>
      <c r="B17" s="144"/>
      <c r="C17" s="71" t="s">
        <v>5</v>
      </c>
      <c r="D17" s="71"/>
      <c r="E17" s="71"/>
      <c r="F17" s="72">
        <v>477457.217</v>
      </c>
      <c r="G17" s="73">
        <f t="shared" si="0"/>
        <v>37.045686256390667</v>
      </c>
      <c r="H17" s="72">
        <v>236221.15400000001</v>
      </c>
      <c r="I17" s="73">
        <f t="shared" si="1"/>
        <v>102.12297201799294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8" customHeight="1">
      <c r="A18" s="144"/>
      <c r="B18" s="144"/>
      <c r="C18" s="71" t="s">
        <v>26</v>
      </c>
      <c r="D18" s="71"/>
      <c r="E18" s="71"/>
      <c r="F18" s="72">
        <v>61158.057000000001</v>
      </c>
      <c r="G18" s="73">
        <f t="shared" si="0"/>
        <v>4.7452255636811476</v>
      </c>
      <c r="H18" s="72">
        <v>52977.135999999999</v>
      </c>
      <c r="I18" s="73">
        <f t="shared" si="1"/>
        <v>15.44236177659737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8" customHeight="1">
      <c r="A19" s="144"/>
      <c r="B19" s="144"/>
      <c r="C19" s="71" t="s">
        <v>27</v>
      </c>
      <c r="D19" s="71"/>
      <c r="E19" s="71"/>
      <c r="F19" s="72">
        <v>9158.3449999999993</v>
      </c>
      <c r="G19" s="73">
        <f t="shared" si="0"/>
        <v>0.71059178376140064</v>
      </c>
      <c r="H19" s="72">
        <v>7822.4790000000003</v>
      </c>
      <c r="I19" s="73">
        <f t="shared" si="1"/>
        <v>17.077271795807935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8" customHeight="1">
      <c r="A20" s="144"/>
      <c r="B20" s="144"/>
      <c r="C20" s="71" t="s">
        <v>6</v>
      </c>
      <c r="D20" s="71"/>
      <c r="E20" s="71"/>
      <c r="F20" s="72">
        <v>94959</v>
      </c>
      <c r="G20" s="73">
        <f t="shared" si="0"/>
        <v>7.3678252123280847</v>
      </c>
      <c r="H20" s="72">
        <v>88543</v>
      </c>
      <c r="I20" s="73">
        <f t="shared" si="1"/>
        <v>7.2461967631546331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18" customHeight="1">
      <c r="A21" s="144"/>
      <c r="B21" s="144"/>
      <c r="C21" s="71" t="s">
        <v>7</v>
      </c>
      <c r="D21" s="71"/>
      <c r="E21" s="71"/>
      <c r="F21" s="72">
        <v>178542.30900000001</v>
      </c>
      <c r="G21" s="73">
        <f t="shared" si="0"/>
        <v>13.853015782784903</v>
      </c>
      <c r="H21" s="72">
        <v>140792.50100000005</v>
      </c>
      <c r="I21" s="73">
        <f t="shared" si="1"/>
        <v>26.812371207185205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18" customHeight="1">
      <c r="A22" s="144"/>
      <c r="B22" s="144"/>
      <c r="C22" s="71" t="s">
        <v>8</v>
      </c>
      <c r="D22" s="71"/>
      <c r="E22" s="71"/>
      <c r="F22" s="72">
        <f>SUM(F9,F14:F21)</f>
        <v>1288833.5060000001</v>
      </c>
      <c r="G22" s="73">
        <f t="shared" si="0"/>
        <v>100</v>
      </c>
      <c r="H22" s="72">
        <f>SUM(H9,H14:H21)</f>
        <v>1002443.9120000001</v>
      </c>
      <c r="I22" s="73">
        <f t="shared" si="1"/>
        <v>28.569138938518467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18" customHeight="1">
      <c r="A23" s="144"/>
      <c r="B23" s="143" t="s">
        <v>81</v>
      </c>
      <c r="C23" s="80" t="s">
        <v>9</v>
      </c>
      <c r="D23" s="32"/>
      <c r="E23" s="32"/>
      <c r="F23" s="72">
        <v>582093.72</v>
      </c>
      <c r="G23" s="73">
        <f t="shared" ref="G23:G40" si="2">F23/$F$40*100</f>
        <v>45.736654750315367</v>
      </c>
      <c r="H23" s="72">
        <v>568588.76600000006</v>
      </c>
      <c r="I23" s="73">
        <f t="shared" si="1"/>
        <v>2.3751707398313116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18" customHeight="1">
      <c r="A24" s="144"/>
      <c r="B24" s="144"/>
      <c r="C24" s="79"/>
      <c r="D24" s="32" t="s">
        <v>10</v>
      </c>
      <c r="E24" s="32"/>
      <c r="F24" s="72">
        <v>166657.30799999999</v>
      </c>
      <c r="G24" s="73">
        <f t="shared" si="2"/>
        <v>13.094708799835484</v>
      </c>
      <c r="H24" s="72">
        <v>163552.5</v>
      </c>
      <c r="I24" s="73">
        <f t="shared" si="1"/>
        <v>1.8983555738982805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18" customHeight="1">
      <c r="A25" s="144"/>
      <c r="B25" s="144"/>
      <c r="C25" s="79"/>
      <c r="D25" s="32" t="s">
        <v>28</v>
      </c>
      <c r="E25" s="32"/>
      <c r="F25" s="72">
        <v>326133.07</v>
      </c>
      <c r="G25" s="73">
        <f t="shared" si="2"/>
        <v>25.625144392986126</v>
      </c>
      <c r="H25" s="72">
        <v>319167.43400000001</v>
      </c>
      <c r="I25" s="73">
        <f t="shared" si="1"/>
        <v>2.182439452766971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18" customHeight="1">
      <c r="A26" s="144"/>
      <c r="B26" s="144"/>
      <c r="C26" s="78"/>
      <c r="D26" s="32" t="s">
        <v>11</v>
      </c>
      <c r="E26" s="32"/>
      <c r="F26" s="72">
        <v>89303.342000000004</v>
      </c>
      <c r="G26" s="73">
        <f t="shared" si="2"/>
        <v>7.0168015574937623</v>
      </c>
      <c r="H26" s="72">
        <v>85868.831999999995</v>
      </c>
      <c r="I26" s="73">
        <f t="shared" si="1"/>
        <v>3.9997166841631238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18" customHeight="1">
      <c r="A27" s="144"/>
      <c r="B27" s="144"/>
      <c r="C27" s="80" t="s">
        <v>12</v>
      </c>
      <c r="D27" s="32"/>
      <c r="E27" s="32"/>
      <c r="F27" s="72">
        <v>586540.09100000001</v>
      </c>
      <c r="G27" s="73">
        <f t="shared" si="2"/>
        <v>46.086017968524999</v>
      </c>
      <c r="H27" s="72">
        <v>322067.413</v>
      </c>
      <c r="I27" s="73">
        <f t="shared" si="1"/>
        <v>82.117180231456715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18" customHeight="1">
      <c r="A28" s="144"/>
      <c r="B28" s="144"/>
      <c r="C28" s="79"/>
      <c r="D28" s="32" t="s">
        <v>13</v>
      </c>
      <c r="E28" s="32"/>
      <c r="F28" s="72">
        <v>105318.466</v>
      </c>
      <c r="G28" s="73">
        <f t="shared" si="2"/>
        <v>8.2751525274569673</v>
      </c>
      <c r="H28" s="72">
        <v>91292.963000000003</v>
      </c>
      <c r="I28" s="73">
        <f t="shared" si="1"/>
        <v>15.363180840126734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ht="18" customHeight="1">
      <c r="A29" s="144"/>
      <c r="B29" s="144"/>
      <c r="C29" s="79"/>
      <c r="D29" s="32" t="s">
        <v>29</v>
      </c>
      <c r="E29" s="32"/>
      <c r="F29" s="72">
        <v>30787.387999999999</v>
      </c>
      <c r="G29" s="73">
        <f t="shared" si="2"/>
        <v>2.4190471177390513</v>
      </c>
      <c r="H29" s="72">
        <v>28829.547999999999</v>
      </c>
      <c r="I29" s="73">
        <f t="shared" si="1"/>
        <v>6.7910880878187863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18" customHeight="1">
      <c r="A30" s="144"/>
      <c r="B30" s="144"/>
      <c r="C30" s="79"/>
      <c r="D30" s="32" t="s">
        <v>30</v>
      </c>
      <c r="E30" s="32"/>
      <c r="F30" s="72">
        <v>280643.065</v>
      </c>
      <c r="G30" s="73">
        <f t="shared" si="2"/>
        <v>22.050873477857337</v>
      </c>
      <c r="H30" s="72">
        <v>61537.184999999998</v>
      </c>
      <c r="I30" s="73">
        <f t="shared" si="1"/>
        <v>356.05444090430848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18" customHeight="1">
      <c r="A31" s="144"/>
      <c r="B31" s="144"/>
      <c r="C31" s="79"/>
      <c r="D31" s="32" t="s">
        <v>31</v>
      </c>
      <c r="E31" s="32"/>
      <c r="F31" s="72">
        <v>74073.372000000003</v>
      </c>
      <c r="G31" s="73">
        <f t="shared" si="2"/>
        <v>5.8201422295978009</v>
      </c>
      <c r="H31" s="72">
        <v>72465.566999999995</v>
      </c>
      <c r="I31" s="73">
        <f t="shared" si="1"/>
        <v>2.2187158212672253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18" customHeight="1">
      <c r="A32" s="144"/>
      <c r="B32" s="144"/>
      <c r="C32" s="79"/>
      <c r="D32" s="32" t="s">
        <v>14</v>
      </c>
      <c r="E32" s="32"/>
      <c r="F32" s="72">
        <v>2783.9070000000002</v>
      </c>
      <c r="G32" s="73">
        <f t="shared" si="2"/>
        <v>0.21873899157679663</v>
      </c>
      <c r="H32" s="72">
        <v>4158.42</v>
      </c>
      <c r="I32" s="73">
        <f t="shared" si="1"/>
        <v>-33.053731946268051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18" customHeight="1">
      <c r="A33" s="144"/>
      <c r="B33" s="144"/>
      <c r="C33" s="78"/>
      <c r="D33" s="32" t="s">
        <v>32</v>
      </c>
      <c r="E33" s="32"/>
      <c r="F33" s="72">
        <v>92933.892999999996</v>
      </c>
      <c r="G33" s="73">
        <f t="shared" si="2"/>
        <v>7.3020636242970465</v>
      </c>
      <c r="H33" s="72">
        <v>63783.73</v>
      </c>
      <c r="I33" s="73">
        <f t="shared" si="1"/>
        <v>45.70156527377749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8" customHeight="1">
      <c r="A34" s="144"/>
      <c r="B34" s="144"/>
      <c r="C34" s="80" t="s">
        <v>15</v>
      </c>
      <c r="D34" s="32"/>
      <c r="E34" s="32"/>
      <c r="F34" s="72">
        <v>104073.43700000001</v>
      </c>
      <c r="G34" s="73">
        <f t="shared" si="2"/>
        <v>8.177327281159636</v>
      </c>
      <c r="H34" s="72">
        <v>100511.02299999999</v>
      </c>
      <c r="I34" s="73">
        <f t="shared" si="1"/>
        <v>3.5443018025993256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18" customHeight="1">
      <c r="A35" s="144"/>
      <c r="B35" s="144"/>
      <c r="C35" s="79"/>
      <c r="D35" s="80" t="s">
        <v>16</v>
      </c>
      <c r="E35" s="32"/>
      <c r="F35" s="72">
        <v>99964.827999999994</v>
      </c>
      <c r="G35" s="73">
        <f t="shared" si="2"/>
        <v>7.8545029233619958</v>
      </c>
      <c r="H35" s="72">
        <v>93969.876999999993</v>
      </c>
      <c r="I35" s="73">
        <f t="shared" si="1"/>
        <v>6.3796518537530877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18" customHeight="1">
      <c r="A36" s="144"/>
      <c r="B36" s="144"/>
      <c r="C36" s="79"/>
      <c r="D36" s="79"/>
      <c r="E36" s="74" t="s">
        <v>102</v>
      </c>
      <c r="F36" s="72">
        <v>39875.974999999991</v>
      </c>
      <c r="G36" s="73">
        <f t="shared" si="2"/>
        <v>3.1331616176982746</v>
      </c>
      <c r="H36" s="72">
        <v>39167.579999999994</v>
      </c>
      <c r="I36" s="73">
        <f t="shared" si="1"/>
        <v>1.8086259094894253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ht="18" customHeight="1">
      <c r="A37" s="144"/>
      <c r="B37" s="144"/>
      <c r="C37" s="79"/>
      <c r="D37" s="78"/>
      <c r="E37" s="32" t="s">
        <v>33</v>
      </c>
      <c r="F37" s="72">
        <v>60088.853000000003</v>
      </c>
      <c r="G37" s="73">
        <f t="shared" si="2"/>
        <v>4.7213413056637208</v>
      </c>
      <c r="H37" s="72">
        <v>54802.296999999999</v>
      </c>
      <c r="I37" s="73">
        <f t="shared" si="1"/>
        <v>9.6465956527333141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18" customHeight="1">
      <c r="A38" s="144"/>
      <c r="B38" s="144"/>
      <c r="C38" s="79"/>
      <c r="D38" s="71" t="s">
        <v>34</v>
      </c>
      <c r="E38" s="71"/>
      <c r="F38" s="72">
        <v>4108.6090000000004</v>
      </c>
      <c r="G38" s="73">
        <f t="shared" si="2"/>
        <v>0.32282435779763868</v>
      </c>
      <c r="H38" s="72">
        <v>6541.1459999999997</v>
      </c>
      <c r="I38" s="73">
        <f t="shared" si="1"/>
        <v>-37.188238880465285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18" customHeight="1">
      <c r="A39" s="144"/>
      <c r="B39" s="144"/>
      <c r="C39" s="78"/>
      <c r="D39" s="71" t="s">
        <v>35</v>
      </c>
      <c r="E39" s="71"/>
      <c r="F39" s="72">
        <v>0</v>
      </c>
      <c r="G39" s="73">
        <f t="shared" si="2"/>
        <v>0</v>
      </c>
      <c r="H39" s="72">
        <v>0</v>
      </c>
      <c r="I39" s="73">
        <v>0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18" customHeight="1">
      <c r="A40" s="144"/>
      <c r="B40" s="144"/>
      <c r="C40" s="32" t="s">
        <v>17</v>
      </c>
      <c r="D40" s="32"/>
      <c r="E40" s="32"/>
      <c r="F40" s="72">
        <f>SUM(F23,F27,F34)</f>
        <v>1272707.2479999999</v>
      </c>
      <c r="G40" s="73">
        <f t="shared" si="2"/>
        <v>100</v>
      </c>
      <c r="H40" s="72">
        <f>SUM(H23,H27,H34)</f>
        <v>991167.20200000005</v>
      </c>
      <c r="I40" s="73">
        <f t="shared" si="1"/>
        <v>28.404899338063426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18" customHeight="1">
      <c r="A41" s="28" t="s">
        <v>18</v>
      </c>
    </row>
    <row r="42" spans="1:25" ht="18" customHeight="1">
      <c r="A42" s="29" t="s">
        <v>19</v>
      </c>
    </row>
    <row r="52" spans="26:26">
      <c r="Z52" s="8"/>
    </row>
    <row r="53" spans="26:26">
      <c r="Z53" s="8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19" activePane="bottomRight" state="frozen"/>
      <selection activeCell="G46" sqref="G46"/>
      <selection pane="topRight" activeCell="G46" sqref="G46"/>
      <selection pane="bottomLeft" activeCell="G46" sqref="G46"/>
      <selection pane="bottomRight" activeCell="E27" sqref="E27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43" t="s">
        <v>0</v>
      </c>
      <c r="B1" s="43"/>
      <c r="C1" s="22" t="s">
        <v>308</v>
      </c>
      <c r="D1" s="44"/>
      <c r="E1" s="44"/>
      <c r="AA1" s="1" t="str">
        <f>C1</f>
        <v>札幌市</v>
      </c>
      <c r="AB1" s="1" t="s">
        <v>132</v>
      </c>
      <c r="AC1" s="1" t="s">
        <v>133</v>
      </c>
      <c r="AD1" s="45" t="s">
        <v>134</v>
      </c>
      <c r="AE1" s="1" t="s">
        <v>135</v>
      </c>
      <c r="AF1" s="1" t="s">
        <v>136</v>
      </c>
      <c r="AG1" s="1" t="s">
        <v>137</v>
      </c>
      <c r="AH1" s="1" t="s">
        <v>138</v>
      </c>
      <c r="AI1" s="1" t="s">
        <v>139</v>
      </c>
      <c r="AJ1" s="1" t="s">
        <v>140</v>
      </c>
      <c r="AK1" s="1" t="s">
        <v>141</v>
      </c>
      <c r="AL1" s="1" t="s">
        <v>142</v>
      </c>
      <c r="AM1" s="1" t="s">
        <v>143</v>
      </c>
      <c r="AN1" s="1" t="s">
        <v>144</v>
      </c>
      <c r="AO1" s="1" t="s">
        <v>145</v>
      </c>
      <c r="AP1" s="1" t="s">
        <v>123</v>
      </c>
      <c r="AQ1" s="1" t="s">
        <v>146</v>
      </c>
      <c r="AR1" s="1" t="s">
        <v>147</v>
      </c>
      <c r="AS1" s="1" t="s">
        <v>148</v>
      </c>
    </row>
    <row r="2" spans="1:45">
      <c r="AA2" s="1" t="s">
        <v>149</v>
      </c>
      <c r="AB2" s="46">
        <f>I7</f>
        <v>1288833.5060000001</v>
      </c>
      <c r="AC2" s="46">
        <f>I9</f>
        <v>1272707.2479999999</v>
      </c>
      <c r="AD2" s="46">
        <f>I10</f>
        <v>16126.258</v>
      </c>
      <c r="AE2" s="46">
        <f>I11</f>
        <v>3897.0320000000002</v>
      </c>
      <c r="AF2" s="46">
        <f>I12</f>
        <v>12229.226000000001</v>
      </c>
      <c r="AG2" s="46">
        <f>I13</f>
        <v>4695.7759999999998</v>
      </c>
      <c r="AH2" s="1">
        <f>I14</f>
        <v>0</v>
      </c>
      <c r="AI2" s="46">
        <f>I15</f>
        <v>4696.665</v>
      </c>
      <c r="AJ2" s="46">
        <f>I25</f>
        <v>526342.15700000001</v>
      </c>
      <c r="AK2" s="47">
        <f>I26</f>
        <v>0.73799999999999999</v>
      </c>
      <c r="AL2" s="48">
        <f>I27</f>
        <v>2.2999999999999998</v>
      </c>
      <c r="AM2" s="48">
        <f>I28</f>
        <v>97.1</v>
      </c>
      <c r="AN2" s="48">
        <f>I29</f>
        <v>37.4</v>
      </c>
      <c r="AO2" s="48">
        <f>I33</f>
        <v>43</v>
      </c>
      <c r="AP2" s="46">
        <f>I16</f>
        <v>68799.634000000005</v>
      </c>
      <c r="AQ2" s="46">
        <f>I17</f>
        <v>223733.48800000001</v>
      </c>
      <c r="AR2" s="46">
        <f>I18</f>
        <v>1098668.483</v>
      </c>
      <c r="AS2" s="49">
        <f>I21</f>
        <v>2.6325997878043683</v>
      </c>
    </row>
    <row r="3" spans="1:45">
      <c r="AA3" s="1" t="s">
        <v>150</v>
      </c>
      <c r="AB3" s="46">
        <f>H7</f>
        <v>1002443.912</v>
      </c>
      <c r="AC3" s="46">
        <f>H9</f>
        <v>991167.20200000005</v>
      </c>
      <c r="AD3" s="46">
        <f>H10</f>
        <v>11276.709999999963</v>
      </c>
      <c r="AE3" s="46">
        <f>H11</f>
        <v>3743.26</v>
      </c>
      <c r="AF3" s="46">
        <f>H12</f>
        <v>7533.45</v>
      </c>
      <c r="AG3" s="46">
        <f>H13</f>
        <v>2579.4580000000001</v>
      </c>
      <c r="AH3" s="1">
        <f>H14</f>
        <v>0</v>
      </c>
      <c r="AI3" s="46">
        <f>H15</f>
        <v>2580.3530000000001</v>
      </c>
      <c r="AJ3" s="46">
        <f>H25</f>
        <v>516149.47700000001</v>
      </c>
      <c r="AK3" s="47">
        <f>H26</f>
        <v>0.73299999999999998</v>
      </c>
      <c r="AL3" s="48">
        <f>H27</f>
        <v>1.5</v>
      </c>
      <c r="AM3" s="48">
        <f>H28</f>
        <v>95.3</v>
      </c>
      <c r="AN3" s="48">
        <f>H29</f>
        <v>45.6</v>
      </c>
      <c r="AO3" s="48">
        <f>H33</f>
        <v>49.7</v>
      </c>
      <c r="AP3" s="46">
        <f>H16</f>
        <v>65180.165000000001</v>
      </c>
      <c r="AQ3" s="46">
        <f>H17</f>
        <v>224866.43900000001</v>
      </c>
      <c r="AR3" s="46">
        <f>H18</f>
        <v>1083759.763</v>
      </c>
      <c r="AS3" s="49">
        <f>H21</f>
        <v>2.6189030796325907</v>
      </c>
    </row>
    <row r="4" spans="1:45">
      <c r="A4" s="10" t="s">
        <v>151</v>
      </c>
      <c r="AP4" s="46"/>
      <c r="AQ4" s="46"/>
      <c r="AR4" s="46"/>
    </row>
    <row r="5" spans="1:45">
      <c r="I5" s="50" t="s">
        <v>152</v>
      </c>
    </row>
    <row r="6" spans="1:45" s="38" customFormat="1" ht="29.25" customHeight="1">
      <c r="A6" s="87" t="s">
        <v>153</v>
      </c>
      <c r="B6" s="88"/>
      <c r="C6" s="88"/>
      <c r="D6" s="88"/>
      <c r="E6" s="64" t="s">
        <v>270</v>
      </c>
      <c r="F6" s="64" t="s">
        <v>271</v>
      </c>
      <c r="G6" s="64" t="s">
        <v>272</v>
      </c>
      <c r="H6" s="64" t="s">
        <v>273</v>
      </c>
      <c r="I6" s="64" t="s">
        <v>281</v>
      </c>
    </row>
    <row r="7" spans="1:45" ht="27" customHeight="1">
      <c r="A7" s="143" t="s">
        <v>154</v>
      </c>
      <c r="B7" s="77" t="s">
        <v>155</v>
      </c>
      <c r="C7" s="71"/>
      <c r="D7" s="82" t="s">
        <v>156</v>
      </c>
      <c r="E7" s="36">
        <v>921026.08</v>
      </c>
      <c r="F7" s="64">
        <v>980748</v>
      </c>
      <c r="G7" s="64">
        <v>986962.11699999997</v>
      </c>
      <c r="H7" s="64">
        <v>1002443.912</v>
      </c>
      <c r="I7" s="64">
        <v>1288833.5060000001</v>
      </c>
    </row>
    <row r="8" spans="1:45" ht="27" customHeight="1">
      <c r="A8" s="144"/>
      <c r="B8" s="100"/>
      <c r="C8" s="71" t="s">
        <v>157</v>
      </c>
      <c r="D8" s="82" t="s">
        <v>37</v>
      </c>
      <c r="E8" s="89">
        <v>401479.7</v>
      </c>
      <c r="F8" s="89">
        <v>457545</v>
      </c>
      <c r="G8" s="89">
        <v>459216.516</v>
      </c>
      <c r="H8" s="89">
        <v>474796.50799999997</v>
      </c>
      <c r="I8" s="90">
        <v>476184.16700000002</v>
      </c>
    </row>
    <row r="9" spans="1:45" ht="27" customHeight="1">
      <c r="A9" s="144"/>
      <c r="B9" s="71" t="s">
        <v>158</v>
      </c>
      <c r="C9" s="71"/>
      <c r="D9" s="82"/>
      <c r="E9" s="89">
        <v>911330.61100000003</v>
      </c>
      <c r="F9" s="89">
        <v>966533</v>
      </c>
      <c r="G9" s="89">
        <v>978964.29</v>
      </c>
      <c r="H9" s="89">
        <v>991167.20200000005</v>
      </c>
      <c r="I9" s="91">
        <v>1272707.2479999999</v>
      </c>
    </row>
    <row r="10" spans="1:45" ht="27" customHeight="1">
      <c r="A10" s="144"/>
      <c r="B10" s="71" t="s">
        <v>159</v>
      </c>
      <c r="C10" s="71"/>
      <c r="D10" s="82"/>
      <c r="E10" s="89">
        <v>9695.4689999999991</v>
      </c>
      <c r="F10" s="89">
        <v>14215</v>
      </c>
      <c r="G10" s="89">
        <v>7997.8270000000002</v>
      </c>
      <c r="H10" s="89">
        <v>11276.709999999963</v>
      </c>
      <c r="I10" s="91">
        <v>16126.258</v>
      </c>
    </row>
    <row r="11" spans="1:45" ht="27" customHeight="1">
      <c r="A11" s="144"/>
      <c r="B11" s="71" t="s">
        <v>160</v>
      </c>
      <c r="C11" s="71"/>
      <c r="D11" s="82"/>
      <c r="E11" s="89">
        <v>3606.8910000000001</v>
      </c>
      <c r="F11" s="89">
        <v>6635</v>
      </c>
      <c r="G11" s="89">
        <v>3043.835</v>
      </c>
      <c r="H11" s="89">
        <v>3743.26</v>
      </c>
      <c r="I11" s="91">
        <v>3897.0320000000002</v>
      </c>
    </row>
    <row r="12" spans="1:45" ht="27" customHeight="1">
      <c r="A12" s="144"/>
      <c r="B12" s="71" t="s">
        <v>161</v>
      </c>
      <c r="C12" s="71"/>
      <c r="D12" s="82"/>
      <c r="E12" s="89">
        <v>6088.5780000000004</v>
      </c>
      <c r="F12" s="89">
        <v>7580</v>
      </c>
      <c r="G12" s="89">
        <v>4953.9920000000002</v>
      </c>
      <c r="H12" s="89">
        <v>7533.45</v>
      </c>
      <c r="I12" s="91">
        <v>12229.226000000001</v>
      </c>
    </row>
    <row r="13" spans="1:45" ht="27" customHeight="1">
      <c r="A13" s="144"/>
      <c r="B13" s="71" t="s">
        <v>162</v>
      </c>
      <c r="C13" s="71"/>
      <c r="D13" s="82"/>
      <c r="E13" s="89">
        <v>2097.279</v>
      </c>
      <c r="F13" s="89">
        <v>1492</v>
      </c>
      <c r="G13" s="89">
        <v>-2626.0920000000001</v>
      </c>
      <c r="H13" s="89">
        <v>2579.4580000000001</v>
      </c>
      <c r="I13" s="91">
        <v>4695.7759999999998</v>
      </c>
    </row>
    <row r="14" spans="1:45" ht="27" customHeight="1">
      <c r="A14" s="144"/>
      <c r="B14" s="71" t="s">
        <v>163</v>
      </c>
      <c r="C14" s="71"/>
      <c r="D14" s="82"/>
      <c r="E14" s="89">
        <v>0</v>
      </c>
      <c r="F14" s="89">
        <v>0</v>
      </c>
      <c r="G14" s="89">
        <v>0</v>
      </c>
      <c r="H14" s="89">
        <v>0</v>
      </c>
      <c r="I14" s="91">
        <v>0</v>
      </c>
    </row>
    <row r="15" spans="1:45" ht="27" customHeight="1">
      <c r="A15" s="144"/>
      <c r="B15" s="71" t="s">
        <v>164</v>
      </c>
      <c r="C15" s="71"/>
      <c r="D15" s="82"/>
      <c r="E15" s="89">
        <v>-3753.8510000000001</v>
      </c>
      <c r="F15" s="89">
        <v>1492</v>
      </c>
      <c r="G15" s="89">
        <v>-2625.3009999999999</v>
      </c>
      <c r="H15" s="89">
        <v>2580.3530000000001</v>
      </c>
      <c r="I15" s="91">
        <v>4696.665</v>
      </c>
    </row>
    <row r="16" spans="1:45" ht="27" customHeight="1">
      <c r="A16" s="144"/>
      <c r="B16" s="71" t="s">
        <v>165</v>
      </c>
      <c r="C16" s="71"/>
      <c r="D16" s="82" t="s">
        <v>38</v>
      </c>
      <c r="E16" s="89">
        <v>56006.603999999999</v>
      </c>
      <c r="F16" s="89">
        <v>59694</v>
      </c>
      <c r="G16" s="89">
        <v>61538.601999999999</v>
      </c>
      <c r="H16" s="89">
        <v>65180.165000000001</v>
      </c>
      <c r="I16" s="91">
        <v>68799.634000000005</v>
      </c>
    </row>
    <row r="17" spans="1:9" ht="27" customHeight="1">
      <c r="A17" s="144"/>
      <c r="B17" s="71" t="s">
        <v>166</v>
      </c>
      <c r="C17" s="71"/>
      <c r="D17" s="82" t="s">
        <v>39</v>
      </c>
      <c r="E17" s="89">
        <v>128409.561</v>
      </c>
      <c r="F17" s="89">
        <v>177695</v>
      </c>
      <c r="G17" s="89">
        <v>155901.85500000001</v>
      </c>
      <c r="H17" s="89">
        <v>224866.43900000001</v>
      </c>
      <c r="I17" s="91">
        <v>223733.48800000001</v>
      </c>
    </row>
    <row r="18" spans="1:9" ht="27" customHeight="1">
      <c r="A18" s="144"/>
      <c r="B18" s="71" t="s">
        <v>167</v>
      </c>
      <c r="C18" s="71"/>
      <c r="D18" s="82" t="s">
        <v>40</v>
      </c>
      <c r="E18" s="89">
        <v>1015476.839</v>
      </c>
      <c r="F18" s="89">
        <v>1049617</v>
      </c>
      <c r="G18" s="89">
        <v>1071066.0689999999</v>
      </c>
      <c r="H18" s="89">
        <v>1083759.763</v>
      </c>
      <c r="I18" s="91">
        <v>1098668.483</v>
      </c>
    </row>
    <row r="19" spans="1:9" ht="27" customHeight="1">
      <c r="A19" s="144"/>
      <c r="B19" s="71" t="s">
        <v>168</v>
      </c>
      <c r="C19" s="71"/>
      <c r="D19" s="82" t="s">
        <v>169</v>
      </c>
      <c r="E19" s="89">
        <f>E17+E18-E16</f>
        <v>1087879.7960000001</v>
      </c>
      <c r="F19" s="89">
        <f>F17+F18-F16</f>
        <v>1167618</v>
      </c>
      <c r="G19" s="89">
        <f>G17+G18-G16</f>
        <v>1165429.3219999999</v>
      </c>
      <c r="H19" s="89">
        <f>H17+H18-H16</f>
        <v>1243446.037</v>
      </c>
      <c r="I19" s="89">
        <f>I17+I18-I16</f>
        <v>1253602.3369999998</v>
      </c>
    </row>
    <row r="20" spans="1:9" ht="27" customHeight="1">
      <c r="A20" s="144"/>
      <c r="B20" s="71" t="s">
        <v>170</v>
      </c>
      <c r="C20" s="71"/>
      <c r="D20" s="82" t="s">
        <v>171</v>
      </c>
      <c r="E20" s="92">
        <f>E18/E8</f>
        <v>2.5293354533242902</v>
      </c>
      <c r="F20" s="92">
        <f>F18/F8</f>
        <v>2.2940191675135777</v>
      </c>
      <c r="G20" s="92">
        <f>G18/G8</f>
        <v>2.3323770632848926</v>
      </c>
      <c r="H20" s="92">
        <f>H18/H8</f>
        <v>2.2825773668074243</v>
      </c>
      <c r="I20" s="92">
        <f>I18/I8</f>
        <v>2.3072343835405178</v>
      </c>
    </row>
    <row r="21" spans="1:9" ht="27" customHeight="1">
      <c r="A21" s="144"/>
      <c r="B21" s="71" t="s">
        <v>172</v>
      </c>
      <c r="C21" s="71"/>
      <c r="D21" s="82" t="s">
        <v>173</v>
      </c>
      <c r="E21" s="92">
        <f>E19/E8</f>
        <v>2.7096757220850769</v>
      </c>
      <c r="F21" s="92">
        <f>F19/F8</f>
        <v>2.5519194833295087</v>
      </c>
      <c r="G21" s="92">
        <f>G19/G8</f>
        <v>2.5378645614740911</v>
      </c>
      <c r="H21" s="92">
        <f>H19/H8</f>
        <v>2.6189030796325907</v>
      </c>
      <c r="I21" s="92">
        <f>I19/I8</f>
        <v>2.6325997878043683</v>
      </c>
    </row>
    <row r="22" spans="1:9" ht="27" customHeight="1">
      <c r="A22" s="144"/>
      <c r="B22" s="71" t="s">
        <v>174</v>
      </c>
      <c r="C22" s="71"/>
      <c r="D22" s="82" t="s">
        <v>175</v>
      </c>
      <c r="E22" s="89">
        <f>E18/E24*1000000</f>
        <v>520128.93089170218</v>
      </c>
      <c r="F22" s="89">
        <f>F18/F24*1000000</f>
        <v>537615.57830641535</v>
      </c>
      <c r="G22" s="89">
        <f>G18/G24*1000000</f>
        <v>548601.82722823089</v>
      </c>
      <c r="H22" s="89">
        <f>H18/H24*1000000</f>
        <v>555103.5584698692</v>
      </c>
      <c r="I22" s="89">
        <f>I18/I24*1000000</f>
        <v>562739.82972367737</v>
      </c>
    </row>
    <row r="23" spans="1:9" ht="27" customHeight="1">
      <c r="A23" s="144"/>
      <c r="B23" s="71" t="s">
        <v>176</v>
      </c>
      <c r="C23" s="71"/>
      <c r="D23" s="82" t="s">
        <v>177</v>
      </c>
      <c r="E23" s="89">
        <f>E19/E24*1000000</f>
        <v>557213.84624525451</v>
      </c>
      <c r="F23" s="89">
        <f>F19/F24*1000000</f>
        <v>598055.88734841382</v>
      </c>
      <c r="G23" s="89">
        <f>G19/G24*1000000</f>
        <v>596934.84282579611</v>
      </c>
      <c r="H23" s="89">
        <f>H19/H24*1000000</f>
        <v>636895.13439147372</v>
      </c>
      <c r="I23" s="89">
        <f>I19/I24*1000000</f>
        <v>642097.20819358749</v>
      </c>
    </row>
    <row r="24" spans="1:9" ht="27" customHeight="1">
      <c r="A24" s="144"/>
      <c r="B24" s="93" t="s">
        <v>178</v>
      </c>
      <c r="C24" s="94"/>
      <c r="D24" s="82" t="s">
        <v>179</v>
      </c>
      <c r="E24" s="89">
        <v>1952356</v>
      </c>
      <c r="F24" s="89">
        <f>E24</f>
        <v>1952356</v>
      </c>
      <c r="G24" s="89">
        <f>F24</f>
        <v>1952356</v>
      </c>
      <c r="H24" s="89">
        <f>G24</f>
        <v>1952356</v>
      </c>
      <c r="I24" s="91">
        <f>H24</f>
        <v>1952356</v>
      </c>
    </row>
    <row r="25" spans="1:9" ht="27" customHeight="1">
      <c r="A25" s="144"/>
      <c r="B25" s="32" t="s">
        <v>180</v>
      </c>
      <c r="C25" s="32"/>
      <c r="D25" s="32"/>
      <c r="E25" s="89">
        <v>450146.45299999998</v>
      </c>
      <c r="F25" s="89">
        <v>509473</v>
      </c>
      <c r="G25" s="89">
        <v>513570.46600000001</v>
      </c>
      <c r="H25" s="89">
        <v>516149.47700000001</v>
      </c>
      <c r="I25" s="83">
        <v>526342.15700000001</v>
      </c>
    </row>
    <row r="26" spans="1:9" ht="27" customHeight="1">
      <c r="A26" s="144"/>
      <c r="B26" s="32" t="s">
        <v>181</v>
      </c>
      <c r="C26" s="32"/>
      <c r="D26" s="32"/>
      <c r="E26" s="95">
        <v>0.72799999999999998</v>
      </c>
      <c r="F26" s="95">
        <v>0.73199999999999998</v>
      </c>
      <c r="G26" s="95">
        <v>0.73499999999999999</v>
      </c>
      <c r="H26" s="95">
        <v>0.73299999999999998</v>
      </c>
      <c r="I26" s="96">
        <v>0.73799999999999999</v>
      </c>
    </row>
    <row r="27" spans="1:9" ht="27" customHeight="1">
      <c r="A27" s="144"/>
      <c r="B27" s="32" t="s">
        <v>182</v>
      </c>
      <c r="C27" s="32"/>
      <c r="D27" s="32"/>
      <c r="E27" s="97">
        <v>1.4</v>
      </c>
      <c r="F27" s="97">
        <v>1.5</v>
      </c>
      <c r="G27" s="97">
        <v>1</v>
      </c>
      <c r="H27" s="97">
        <v>1.5</v>
      </c>
      <c r="I27" s="98">
        <v>2.2999999999999998</v>
      </c>
    </row>
    <row r="28" spans="1:9" ht="27" customHeight="1">
      <c r="A28" s="144"/>
      <c r="B28" s="32" t="s">
        <v>183</v>
      </c>
      <c r="C28" s="32"/>
      <c r="D28" s="32"/>
      <c r="E28" s="97">
        <v>94.7</v>
      </c>
      <c r="F28" s="97">
        <v>93.6</v>
      </c>
      <c r="G28" s="97">
        <v>95.6</v>
      </c>
      <c r="H28" s="97">
        <v>95.3</v>
      </c>
      <c r="I28" s="98">
        <v>97.1</v>
      </c>
    </row>
    <row r="29" spans="1:9" ht="27" customHeight="1">
      <c r="A29" s="144"/>
      <c r="B29" s="32" t="s">
        <v>184</v>
      </c>
      <c r="C29" s="32"/>
      <c r="D29" s="32"/>
      <c r="E29" s="97">
        <v>45.4</v>
      </c>
      <c r="F29" s="97">
        <v>42.3</v>
      </c>
      <c r="G29" s="97">
        <v>46.3</v>
      </c>
      <c r="H29" s="97">
        <v>45.6</v>
      </c>
      <c r="I29" s="98">
        <v>37.4</v>
      </c>
    </row>
    <row r="30" spans="1:9" ht="27" customHeight="1">
      <c r="A30" s="144"/>
      <c r="B30" s="143" t="s">
        <v>185</v>
      </c>
      <c r="C30" s="32" t="s">
        <v>186</v>
      </c>
      <c r="D30" s="32"/>
      <c r="E30" s="97">
        <v>0</v>
      </c>
      <c r="F30" s="97">
        <v>0</v>
      </c>
      <c r="G30" s="97">
        <v>0</v>
      </c>
      <c r="H30" s="97">
        <v>0</v>
      </c>
      <c r="I30" s="98">
        <v>0</v>
      </c>
    </row>
    <row r="31" spans="1:9" ht="27" customHeight="1">
      <c r="A31" s="144"/>
      <c r="B31" s="144"/>
      <c r="C31" s="32" t="s">
        <v>187</v>
      </c>
      <c r="D31" s="32"/>
      <c r="E31" s="97">
        <v>0</v>
      </c>
      <c r="F31" s="97">
        <v>0</v>
      </c>
      <c r="G31" s="97">
        <v>0</v>
      </c>
      <c r="H31" s="97">
        <v>0</v>
      </c>
      <c r="I31" s="98">
        <v>0</v>
      </c>
    </row>
    <row r="32" spans="1:9" ht="27" customHeight="1">
      <c r="A32" s="144"/>
      <c r="B32" s="144"/>
      <c r="C32" s="32" t="s">
        <v>188</v>
      </c>
      <c r="D32" s="32"/>
      <c r="E32" s="97">
        <v>3.7</v>
      </c>
      <c r="F32" s="97">
        <v>2.8</v>
      </c>
      <c r="G32" s="97">
        <v>2.2000000000000002</v>
      </c>
      <c r="H32" s="97">
        <v>2.1</v>
      </c>
      <c r="I32" s="98">
        <v>2.6</v>
      </c>
    </row>
    <row r="33" spans="1:9" ht="27" customHeight="1">
      <c r="A33" s="144"/>
      <c r="B33" s="144"/>
      <c r="C33" s="32" t="s">
        <v>189</v>
      </c>
      <c r="D33" s="32"/>
      <c r="E33" s="97">
        <v>59</v>
      </c>
      <c r="F33" s="97">
        <v>63.8</v>
      </c>
      <c r="G33" s="97">
        <v>57.3</v>
      </c>
      <c r="H33" s="97">
        <v>49.7</v>
      </c>
      <c r="I33" s="99">
        <v>43</v>
      </c>
    </row>
    <row r="34" spans="1:9" ht="27" customHeight="1">
      <c r="A34" s="61" t="s">
        <v>286</v>
      </c>
      <c r="B34" s="63"/>
      <c r="C34" s="63"/>
      <c r="D34" s="8"/>
      <c r="E34" s="51"/>
      <c r="F34" s="51"/>
      <c r="G34" s="51"/>
      <c r="H34" s="51"/>
      <c r="I34" s="52"/>
    </row>
    <row r="35" spans="1:9" ht="27" customHeight="1">
      <c r="A35" s="12" t="s">
        <v>190</v>
      </c>
    </row>
    <row r="36" spans="1:9">
      <c r="A36" s="53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50"/>
  <sheetViews>
    <sheetView view="pageBreakPreview" zoomScaleNormal="100" zoomScaleSheetLayoutView="100" workbookViewId="0">
      <pane xSplit="5" ySplit="7" topLeftCell="F20" activePane="bottomRight" state="frozen"/>
      <selection activeCell="G46" sqref="G46"/>
      <selection pane="topRight" activeCell="G46" sqref="G46"/>
      <selection pane="bottomLeft" activeCell="G46" sqref="G46"/>
      <selection pane="bottomRight" activeCell="I12" sqref="I12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13" width="13.625" style="1" customWidth="1"/>
    <col min="14" max="14" width="13.625" style="8" customWidth="1"/>
    <col min="15" max="23" width="13.625" style="1" customWidth="1"/>
    <col min="24" max="27" width="12" style="1" customWidth="1"/>
    <col min="28" max="16384" width="9" style="1"/>
  </cols>
  <sheetData>
    <row r="1" spans="1:27" ht="33.950000000000003" customHeight="1">
      <c r="A1" s="18" t="s">
        <v>0</v>
      </c>
      <c r="B1" s="14"/>
      <c r="C1" s="14"/>
      <c r="D1" s="23" t="s">
        <v>290</v>
      </c>
      <c r="E1" s="15"/>
      <c r="F1" s="15"/>
      <c r="G1" s="15"/>
    </row>
    <row r="2" spans="1:27" ht="15" customHeight="1"/>
    <row r="3" spans="1:27" ht="15" customHeight="1">
      <c r="A3" s="16" t="s">
        <v>191</v>
      </c>
      <c r="B3" s="16"/>
      <c r="C3" s="16"/>
      <c r="D3" s="16"/>
    </row>
    <row r="4" spans="1:27" ht="15" customHeight="1">
      <c r="A4" s="16"/>
      <c r="B4" s="16"/>
      <c r="C4" s="16"/>
      <c r="D4" s="16"/>
    </row>
    <row r="5" spans="1:27" ht="15.95" customHeight="1">
      <c r="A5" s="13" t="s">
        <v>282</v>
      </c>
      <c r="B5" s="13"/>
      <c r="C5" s="13"/>
      <c r="D5" s="13"/>
      <c r="K5" s="17"/>
      <c r="Q5" s="17" t="s">
        <v>43</v>
      </c>
    </row>
    <row r="6" spans="1:27" ht="15.95" customHeight="1">
      <c r="A6" s="159" t="s">
        <v>44</v>
      </c>
      <c r="B6" s="160"/>
      <c r="C6" s="160"/>
      <c r="D6" s="160"/>
      <c r="E6" s="160"/>
      <c r="F6" s="171" t="s">
        <v>301</v>
      </c>
      <c r="G6" s="171"/>
      <c r="H6" s="171" t="s">
        <v>302</v>
      </c>
      <c r="I6" s="171"/>
      <c r="J6" s="171" t="s">
        <v>303</v>
      </c>
      <c r="K6" s="171"/>
      <c r="L6" s="171" t="s">
        <v>304</v>
      </c>
      <c r="M6" s="171"/>
      <c r="N6" s="171" t="s">
        <v>305</v>
      </c>
      <c r="O6" s="171"/>
      <c r="P6" s="171" t="s">
        <v>306</v>
      </c>
      <c r="Q6" s="171"/>
    </row>
    <row r="7" spans="1:27" ht="15.95" customHeight="1">
      <c r="A7" s="160"/>
      <c r="B7" s="160"/>
      <c r="C7" s="160"/>
      <c r="D7" s="160"/>
      <c r="E7" s="160"/>
      <c r="F7" s="69" t="s">
        <v>279</v>
      </c>
      <c r="G7" s="101" t="s">
        <v>283</v>
      </c>
      <c r="H7" s="69" t="s">
        <v>279</v>
      </c>
      <c r="I7" s="102" t="s">
        <v>283</v>
      </c>
      <c r="J7" s="69" t="s">
        <v>279</v>
      </c>
      <c r="K7" s="102" t="s">
        <v>283</v>
      </c>
      <c r="L7" s="69" t="s">
        <v>279</v>
      </c>
      <c r="M7" s="102" t="s">
        <v>283</v>
      </c>
      <c r="N7" s="69" t="s">
        <v>279</v>
      </c>
      <c r="O7" s="113" t="s">
        <v>283</v>
      </c>
      <c r="P7" s="69" t="s">
        <v>279</v>
      </c>
      <c r="Q7" s="102" t="s">
        <v>283</v>
      </c>
    </row>
    <row r="8" spans="1:27" ht="15.95" customHeight="1">
      <c r="A8" s="156" t="s">
        <v>83</v>
      </c>
      <c r="B8" s="77" t="s">
        <v>45</v>
      </c>
      <c r="C8" s="71"/>
      <c r="D8" s="71"/>
      <c r="E8" s="82" t="s">
        <v>36</v>
      </c>
      <c r="F8" s="124">
        <v>27225</v>
      </c>
      <c r="G8" s="126">
        <v>24672</v>
      </c>
      <c r="H8" s="124">
        <v>1981</v>
      </c>
      <c r="I8" s="117">
        <v>2073</v>
      </c>
      <c r="J8" s="124">
        <v>1357</v>
      </c>
      <c r="K8" s="117">
        <f>K9+K10</f>
        <v>1896</v>
      </c>
      <c r="L8" s="124">
        <v>36840</v>
      </c>
      <c r="M8" s="125">
        <v>46940</v>
      </c>
      <c r="N8" s="124">
        <v>42099</v>
      </c>
      <c r="O8" s="115">
        <v>42281</v>
      </c>
      <c r="P8" s="124">
        <v>47832</v>
      </c>
      <c r="Q8" s="115">
        <v>49640</v>
      </c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5.95" customHeight="1">
      <c r="A9" s="156"/>
      <c r="B9" s="79"/>
      <c r="C9" s="71" t="s">
        <v>46</v>
      </c>
      <c r="D9" s="71"/>
      <c r="E9" s="82" t="s">
        <v>37</v>
      </c>
      <c r="F9" s="124">
        <v>26534</v>
      </c>
      <c r="G9" s="126">
        <v>24239</v>
      </c>
      <c r="H9" s="124">
        <v>1981</v>
      </c>
      <c r="I9" s="117">
        <v>2073</v>
      </c>
      <c r="J9" s="124">
        <v>1303</v>
      </c>
      <c r="K9" s="117">
        <f>1362+532</f>
        <v>1894</v>
      </c>
      <c r="L9" s="124">
        <v>36215</v>
      </c>
      <c r="M9" s="125">
        <v>46940</v>
      </c>
      <c r="N9" s="124">
        <v>41803</v>
      </c>
      <c r="O9" s="115">
        <v>42257</v>
      </c>
      <c r="P9" s="124">
        <v>47762</v>
      </c>
      <c r="Q9" s="115">
        <v>49622</v>
      </c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15.95" customHeight="1">
      <c r="A10" s="156"/>
      <c r="B10" s="78"/>
      <c r="C10" s="71" t="s">
        <v>47</v>
      </c>
      <c r="D10" s="71"/>
      <c r="E10" s="82" t="s">
        <v>38</v>
      </c>
      <c r="F10" s="124">
        <v>691</v>
      </c>
      <c r="G10" s="126">
        <v>433</v>
      </c>
      <c r="H10" s="124">
        <v>0</v>
      </c>
      <c r="I10" s="118">
        <v>0</v>
      </c>
      <c r="J10" s="84">
        <v>54</v>
      </c>
      <c r="K10" s="118">
        <v>2</v>
      </c>
      <c r="L10" s="124">
        <v>625</v>
      </c>
      <c r="M10" s="125">
        <v>0</v>
      </c>
      <c r="N10" s="124">
        <v>296</v>
      </c>
      <c r="O10" s="115">
        <v>24</v>
      </c>
      <c r="P10" s="124">
        <v>70</v>
      </c>
      <c r="Q10" s="115">
        <v>19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15.95" customHeight="1">
      <c r="A11" s="156"/>
      <c r="B11" s="77" t="s">
        <v>48</v>
      </c>
      <c r="C11" s="71"/>
      <c r="D11" s="71"/>
      <c r="E11" s="82" t="s">
        <v>39</v>
      </c>
      <c r="F11" s="124">
        <v>24250</v>
      </c>
      <c r="G11" s="126">
        <v>24157</v>
      </c>
      <c r="H11" s="124">
        <v>2073</v>
      </c>
      <c r="I11" s="117">
        <v>2186</v>
      </c>
      <c r="J11" s="124">
        <v>1441</v>
      </c>
      <c r="K11" s="117">
        <f>K12+K13</f>
        <v>1971</v>
      </c>
      <c r="L11" s="124">
        <v>37262</v>
      </c>
      <c r="M11" s="125">
        <v>38305</v>
      </c>
      <c r="N11" s="124">
        <v>32661</v>
      </c>
      <c r="O11" s="115">
        <v>31904</v>
      </c>
      <c r="P11" s="124">
        <v>47098</v>
      </c>
      <c r="Q11" s="115">
        <v>47604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15.95" customHeight="1">
      <c r="A12" s="156"/>
      <c r="B12" s="79"/>
      <c r="C12" s="71" t="s">
        <v>49</v>
      </c>
      <c r="D12" s="71"/>
      <c r="E12" s="82" t="s">
        <v>40</v>
      </c>
      <c r="F12" s="124">
        <v>23559</v>
      </c>
      <c r="G12" s="126">
        <v>24157</v>
      </c>
      <c r="H12" s="124">
        <v>2073</v>
      </c>
      <c r="I12" s="117">
        <v>2186</v>
      </c>
      <c r="J12" s="124">
        <v>1441</v>
      </c>
      <c r="K12" s="117">
        <f>1941+20</f>
        <v>1961</v>
      </c>
      <c r="L12" s="124">
        <v>37197</v>
      </c>
      <c r="M12" s="125">
        <v>38246</v>
      </c>
      <c r="N12" s="124">
        <v>32559</v>
      </c>
      <c r="O12" s="115">
        <v>31862</v>
      </c>
      <c r="P12" s="124">
        <v>47082</v>
      </c>
      <c r="Q12" s="115">
        <v>47593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5.95" customHeight="1">
      <c r="A13" s="156"/>
      <c r="B13" s="78"/>
      <c r="C13" s="71" t="s">
        <v>50</v>
      </c>
      <c r="D13" s="71"/>
      <c r="E13" s="82" t="s">
        <v>41</v>
      </c>
      <c r="F13" s="124">
        <v>691</v>
      </c>
      <c r="G13" s="126">
        <v>0</v>
      </c>
      <c r="H13" s="84">
        <v>0</v>
      </c>
      <c r="I13" s="118">
        <v>0</v>
      </c>
      <c r="J13" s="84">
        <v>0</v>
      </c>
      <c r="K13" s="118">
        <v>10</v>
      </c>
      <c r="L13" s="124">
        <v>65</v>
      </c>
      <c r="M13" s="125">
        <v>59</v>
      </c>
      <c r="N13" s="124">
        <v>102</v>
      </c>
      <c r="O13" s="115">
        <v>42</v>
      </c>
      <c r="P13" s="124">
        <v>16</v>
      </c>
      <c r="Q13" s="115">
        <v>11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5.95" customHeight="1">
      <c r="A14" s="156"/>
      <c r="B14" s="71" t="s">
        <v>51</v>
      </c>
      <c r="C14" s="71"/>
      <c r="D14" s="71"/>
      <c r="E14" s="82" t="s">
        <v>192</v>
      </c>
      <c r="F14" s="124">
        <f>F9-F12</f>
        <v>2975</v>
      </c>
      <c r="G14" s="126">
        <f>G9-G12</f>
        <v>82</v>
      </c>
      <c r="H14" s="124">
        <f t="shared" ref="H14:H15" si="0">H9-H12</f>
        <v>-92</v>
      </c>
      <c r="I14" s="117">
        <f t="shared" ref="G14:Q15" si="1">I9-I12</f>
        <v>-113</v>
      </c>
      <c r="J14" s="124">
        <f t="shared" si="1"/>
        <v>-138</v>
      </c>
      <c r="K14" s="117">
        <f>K9-K12</f>
        <v>-67</v>
      </c>
      <c r="L14" s="124">
        <f t="shared" ref="L14:M15" si="2">L9-L12</f>
        <v>-982</v>
      </c>
      <c r="M14" s="125">
        <f t="shared" si="2"/>
        <v>8694</v>
      </c>
      <c r="N14" s="124">
        <f t="shared" si="1"/>
        <v>9244</v>
      </c>
      <c r="O14" s="115">
        <f t="shared" ref="O14:P15" si="3">O9-O12</f>
        <v>10395</v>
      </c>
      <c r="P14" s="124">
        <f t="shared" si="3"/>
        <v>680</v>
      </c>
      <c r="Q14" s="115">
        <f t="shared" si="1"/>
        <v>2029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5.95" customHeight="1">
      <c r="A15" s="156"/>
      <c r="B15" s="71" t="s">
        <v>52</v>
      </c>
      <c r="C15" s="71"/>
      <c r="D15" s="71"/>
      <c r="E15" s="82" t="s">
        <v>193</v>
      </c>
      <c r="F15" s="124">
        <f t="shared" ref="F15" si="4">F10-F13</f>
        <v>0</v>
      </c>
      <c r="G15" s="126">
        <f t="shared" si="1"/>
        <v>433</v>
      </c>
      <c r="H15" s="124">
        <f t="shared" si="0"/>
        <v>0</v>
      </c>
      <c r="I15" s="117">
        <f t="shared" si="1"/>
        <v>0</v>
      </c>
      <c r="J15" s="124">
        <f t="shared" si="1"/>
        <v>54</v>
      </c>
      <c r="K15" s="117">
        <f t="shared" si="1"/>
        <v>-8</v>
      </c>
      <c r="L15" s="124">
        <f t="shared" si="2"/>
        <v>560</v>
      </c>
      <c r="M15" s="125">
        <f t="shared" si="2"/>
        <v>-59</v>
      </c>
      <c r="N15" s="124">
        <f t="shared" si="1"/>
        <v>194</v>
      </c>
      <c r="O15" s="115">
        <f t="shared" si="3"/>
        <v>-18</v>
      </c>
      <c r="P15" s="124">
        <f t="shared" si="3"/>
        <v>54</v>
      </c>
      <c r="Q15" s="115">
        <f t="shared" si="1"/>
        <v>8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15.95" customHeight="1">
      <c r="A16" s="156"/>
      <c r="B16" s="71" t="s">
        <v>53</v>
      </c>
      <c r="C16" s="71"/>
      <c r="D16" s="71"/>
      <c r="E16" s="82" t="s">
        <v>194</v>
      </c>
      <c r="F16" s="124">
        <f t="shared" ref="F16" si="5">F8-F11</f>
        <v>2975</v>
      </c>
      <c r="G16" s="126">
        <f>G8-G11</f>
        <v>515</v>
      </c>
      <c r="H16" s="124">
        <f t="shared" ref="H16" si="6">H8-H11</f>
        <v>-92</v>
      </c>
      <c r="I16" s="117">
        <f t="shared" ref="I16:Q16" si="7">I8-I11</f>
        <v>-113</v>
      </c>
      <c r="J16" s="124">
        <f>J8-J11</f>
        <v>-84</v>
      </c>
      <c r="K16" s="117">
        <f>K8-K11</f>
        <v>-75</v>
      </c>
      <c r="L16" s="124">
        <f>L8-L11</f>
        <v>-422</v>
      </c>
      <c r="M16" s="125">
        <f t="shared" ref="M16" si="8">M8-M11</f>
        <v>8635</v>
      </c>
      <c r="N16" s="124">
        <f t="shared" si="7"/>
        <v>9438</v>
      </c>
      <c r="O16" s="115">
        <f t="shared" ref="O16:P16" si="9">O8-O11</f>
        <v>10377</v>
      </c>
      <c r="P16" s="124">
        <f t="shared" si="9"/>
        <v>734</v>
      </c>
      <c r="Q16" s="115">
        <f t="shared" si="7"/>
        <v>2036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15.95" customHeight="1">
      <c r="A17" s="156"/>
      <c r="B17" s="71" t="s">
        <v>54</v>
      </c>
      <c r="C17" s="71"/>
      <c r="D17" s="71"/>
      <c r="E17" s="69"/>
      <c r="F17" s="84">
        <v>5808</v>
      </c>
      <c r="G17" s="128">
        <v>8783</v>
      </c>
      <c r="H17" s="84">
        <v>4554</v>
      </c>
      <c r="I17" s="117">
        <v>4462</v>
      </c>
      <c r="J17" s="124">
        <v>568</v>
      </c>
      <c r="K17" s="117">
        <v>484</v>
      </c>
      <c r="L17" s="124">
        <v>210604</v>
      </c>
      <c r="M17" s="125">
        <v>210182</v>
      </c>
      <c r="N17" s="124">
        <v>0</v>
      </c>
      <c r="O17" s="115"/>
      <c r="P17" s="84"/>
      <c r="Q17" s="84">
        <v>0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15.95" customHeight="1">
      <c r="A18" s="156"/>
      <c r="B18" s="71" t="s">
        <v>55</v>
      </c>
      <c r="C18" s="71"/>
      <c r="D18" s="71"/>
      <c r="E18" s="69"/>
      <c r="F18" s="85">
        <v>0</v>
      </c>
      <c r="G18" s="127">
        <v>0</v>
      </c>
      <c r="H18" s="85">
        <v>0</v>
      </c>
      <c r="I18" s="119">
        <v>0</v>
      </c>
      <c r="J18" s="85">
        <v>0</v>
      </c>
      <c r="K18" s="119">
        <v>0</v>
      </c>
      <c r="L18" s="85">
        <v>0</v>
      </c>
      <c r="M18" s="85">
        <v>0</v>
      </c>
      <c r="N18" s="85">
        <v>0</v>
      </c>
      <c r="O18" s="85"/>
      <c r="P18" s="85"/>
      <c r="Q18" s="85">
        <v>0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15.95" customHeight="1">
      <c r="A19" s="156" t="s">
        <v>84</v>
      </c>
      <c r="B19" s="77" t="s">
        <v>56</v>
      </c>
      <c r="C19" s="71"/>
      <c r="D19" s="71"/>
      <c r="E19" s="82"/>
      <c r="F19" s="124">
        <v>3304</v>
      </c>
      <c r="G19" s="126">
        <v>2558</v>
      </c>
      <c r="H19" s="124">
        <v>1079</v>
      </c>
      <c r="I19" s="117">
        <v>1038</v>
      </c>
      <c r="J19" s="124">
        <v>1533</v>
      </c>
      <c r="K19" s="117">
        <v>1762</v>
      </c>
      <c r="L19" s="124">
        <v>23983</v>
      </c>
      <c r="M19" s="125">
        <v>15223</v>
      </c>
      <c r="N19" s="124">
        <v>3696</v>
      </c>
      <c r="O19" s="115">
        <v>2636</v>
      </c>
      <c r="P19" s="124">
        <v>22410</v>
      </c>
      <c r="Q19" s="115">
        <v>19645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15.95" customHeight="1">
      <c r="A20" s="156"/>
      <c r="B20" s="78"/>
      <c r="C20" s="71" t="s">
        <v>57</v>
      </c>
      <c r="D20" s="71"/>
      <c r="E20" s="82"/>
      <c r="F20" s="124">
        <v>939</v>
      </c>
      <c r="G20" s="126">
        <v>758</v>
      </c>
      <c r="H20" s="124">
        <v>417</v>
      </c>
      <c r="I20" s="117">
        <v>324</v>
      </c>
      <c r="J20" s="124">
        <v>132</v>
      </c>
      <c r="K20" s="117">
        <v>295</v>
      </c>
      <c r="L20" s="124">
        <v>18353</v>
      </c>
      <c r="M20" s="125">
        <v>7838</v>
      </c>
      <c r="N20" s="124">
        <v>2000</v>
      </c>
      <c r="O20" s="115">
        <v>1000</v>
      </c>
      <c r="P20" s="124">
        <v>15912</v>
      </c>
      <c r="Q20" s="115">
        <v>13875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15.95" customHeight="1">
      <c r="A21" s="156"/>
      <c r="B21" s="71" t="s">
        <v>58</v>
      </c>
      <c r="C21" s="71"/>
      <c r="D21" s="71"/>
      <c r="E21" s="82" t="s">
        <v>195</v>
      </c>
      <c r="F21" s="124">
        <v>3304</v>
      </c>
      <c r="G21" s="126">
        <v>2558</v>
      </c>
      <c r="H21" s="124">
        <v>1079</v>
      </c>
      <c r="I21" s="117">
        <v>1038</v>
      </c>
      <c r="J21" s="124">
        <v>1533</v>
      </c>
      <c r="K21" s="117">
        <v>1762</v>
      </c>
      <c r="L21" s="124">
        <v>23983</v>
      </c>
      <c r="M21" s="125">
        <v>15223</v>
      </c>
      <c r="N21" s="124">
        <v>3696</v>
      </c>
      <c r="O21" s="115">
        <v>2636</v>
      </c>
      <c r="P21" s="124">
        <v>22410</v>
      </c>
      <c r="Q21" s="115">
        <v>19645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5.95" customHeight="1">
      <c r="A22" s="156"/>
      <c r="B22" s="77" t="s">
        <v>59</v>
      </c>
      <c r="C22" s="71"/>
      <c r="D22" s="71"/>
      <c r="E22" s="82" t="s">
        <v>196</v>
      </c>
      <c r="F22" s="124">
        <v>4178</v>
      </c>
      <c r="G22" s="126">
        <v>3413</v>
      </c>
      <c r="H22" s="124">
        <v>1744</v>
      </c>
      <c r="I22" s="117">
        <v>1744</v>
      </c>
      <c r="J22" s="124">
        <v>1636</v>
      </c>
      <c r="K22" s="117">
        <v>1921</v>
      </c>
      <c r="L22" s="124">
        <v>36183</v>
      </c>
      <c r="M22" s="125">
        <v>36262</v>
      </c>
      <c r="N22" s="124">
        <v>23698</v>
      </c>
      <c r="O22" s="115">
        <v>23981</v>
      </c>
      <c r="P22" s="124">
        <v>39392</v>
      </c>
      <c r="Q22" s="115">
        <v>37138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15.95" customHeight="1">
      <c r="A23" s="156"/>
      <c r="B23" s="78" t="s">
        <v>60</v>
      </c>
      <c r="C23" s="71" t="s">
        <v>61</v>
      </c>
      <c r="D23" s="71"/>
      <c r="E23" s="82"/>
      <c r="F23" s="124">
        <v>2598</v>
      </c>
      <c r="G23" s="126">
        <v>2501</v>
      </c>
      <c r="H23" s="124">
        <v>1222</v>
      </c>
      <c r="I23" s="117">
        <v>1425</v>
      </c>
      <c r="J23" s="124">
        <v>166</v>
      </c>
      <c r="K23" s="117">
        <v>153</v>
      </c>
      <c r="L23" s="124">
        <v>24951</v>
      </c>
      <c r="M23" s="125">
        <v>26149</v>
      </c>
      <c r="N23" s="124">
        <v>6549</v>
      </c>
      <c r="O23" s="115">
        <v>7126</v>
      </c>
      <c r="P23" s="124">
        <v>16741</v>
      </c>
      <c r="Q23" s="115">
        <v>16958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5.95" customHeight="1">
      <c r="A24" s="156"/>
      <c r="B24" s="71" t="s">
        <v>197</v>
      </c>
      <c r="C24" s="71"/>
      <c r="D24" s="71"/>
      <c r="E24" s="82" t="s">
        <v>198</v>
      </c>
      <c r="F24" s="124">
        <f>F21-F22</f>
        <v>-874</v>
      </c>
      <c r="G24" s="126">
        <f>G21-G22</f>
        <v>-855</v>
      </c>
      <c r="H24" s="124">
        <f>H21-H22</f>
        <v>-665</v>
      </c>
      <c r="I24" s="117">
        <f t="shared" ref="I24:Q24" si="10">I21-I22</f>
        <v>-706</v>
      </c>
      <c r="J24" s="124">
        <f t="shared" si="10"/>
        <v>-103</v>
      </c>
      <c r="K24" s="117">
        <f t="shared" si="10"/>
        <v>-159</v>
      </c>
      <c r="L24" s="124">
        <f>L21-L22</f>
        <v>-12200</v>
      </c>
      <c r="M24" s="125">
        <f t="shared" ref="M24" si="11">M21-M22</f>
        <v>-21039</v>
      </c>
      <c r="N24" s="124">
        <f t="shared" si="10"/>
        <v>-20002</v>
      </c>
      <c r="O24" s="115">
        <f t="shared" ref="O24:P24" si="12">O21-O22</f>
        <v>-21345</v>
      </c>
      <c r="P24" s="124">
        <f t="shared" si="12"/>
        <v>-16982</v>
      </c>
      <c r="Q24" s="115">
        <f t="shared" si="10"/>
        <v>-17493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5.95" customHeight="1">
      <c r="A25" s="156"/>
      <c r="B25" s="77" t="s">
        <v>62</v>
      </c>
      <c r="C25" s="77"/>
      <c r="D25" s="77"/>
      <c r="E25" s="161" t="s">
        <v>199</v>
      </c>
      <c r="F25" s="163">
        <v>2</v>
      </c>
      <c r="G25" s="166">
        <v>2</v>
      </c>
      <c r="H25" s="163">
        <v>665</v>
      </c>
      <c r="I25" s="154">
        <v>706</v>
      </c>
      <c r="J25" s="163">
        <v>103</v>
      </c>
      <c r="K25" s="154">
        <v>159</v>
      </c>
      <c r="L25" s="163">
        <v>12200</v>
      </c>
      <c r="M25" s="151">
        <v>21039</v>
      </c>
      <c r="N25" s="163">
        <v>20002</v>
      </c>
      <c r="O25" s="163">
        <v>21345</v>
      </c>
      <c r="P25" s="163">
        <v>16982</v>
      </c>
      <c r="Q25" s="163">
        <v>17493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5.95" customHeight="1">
      <c r="A26" s="156"/>
      <c r="B26" s="100" t="s">
        <v>63</v>
      </c>
      <c r="C26" s="100"/>
      <c r="D26" s="100"/>
      <c r="E26" s="162"/>
      <c r="F26" s="164"/>
      <c r="G26" s="167"/>
      <c r="H26" s="164"/>
      <c r="I26" s="155"/>
      <c r="J26" s="164"/>
      <c r="K26" s="155"/>
      <c r="L26" s="164"/>
      <c r="M26" s="152"/>
      <c r="N26" s="164"/>
      <c r="O26" s="164"/>
      <c r="P26" s="164"/>
      <c r="Q26" s="164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5.95" customHeight="1">
      <c r="A27" s="156"/>
      <c r="B27" s="71" t="s">
        <v>200</v>
      </c>
      <c r="C27" s="71"/>
      <c r="D27" s="71"/>
      <c r="E27" s="82" t="s">
        <v>201</v>
      </c>
      <c r="F27" s="124">
        <f t="shared" ref="F27" si="13">F24+F25</f>
        <v>-872</v>
      </c>
      <c r="G27" s="126">
        <f t="shared" ref="G27:Q27" si="14">G24+G25</f>
        <v>-853</v>
      </c>
      <c r="H27" s="124">
        <f t="shared" si="14"/>
        <v>0</v>
      </c>
      <c r="I27" s="117">
        <f t="shared" si="14"/>
        <v>0</v>
      </c>
      <c r="J27" s="124">
        <f t="shared" si="14"/>
        <v>0</v>
      </c>
      <c r="K27" s="117">
        <f t="shared" si="14"/>
        <v>0</v>
      </c>
      <c r="L27" s="124">
        <f t="shared" si="14"/>
        <v>0</v>
      </c>
      <c r="M27" s="125">
        <f t="shared" si="14"/>
        <v>0</v>
      </c>
      <c r="N27" s="124">
        <f t="shared" si="14"/>
        <v>0</v>
      </c>
      <c r="O27" s="115">
        <f t="shared" ref="O27:P27" si="15">O24+O25</f>
        <v>0</v>
      </c>
      <c r="P27" s="124">
        <f t="shared" si="15"/>
        <v>0</v>
      </c>
      <c r="Q27" s="115">
        <f t="shared" si="14"/>
        <v>0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20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20"/>
      <c r="O29" s="19"/>
      <c r="P29" s="19"/>
      <c r="Q29" s="21" t="s">
        <v>202</v>
      </c>
      <c r="R29" s="19"/>
      <c r="S29" s="19"/>
      <c r="T29" s="19"/>
      <c r="U29" s="19"/>
      <c r="V29" s="19"/>
      <c r="W29" s="19"/>
      <c r="X29" s="19"/>
      <c r="Y29" s="19"/>
      <c r="Z29" s="19"/>
      <c r="AA29" s="21"/>
    </row>
    <row r="30" spans="1:27" ht="15.95" customHeight="1">
      <c r="A30" s="158" t="s">
        <v>64</v>
      </c>
      <c r="B30" s="158"/>
      <c r="C30" s="158"/>
      <c r="D30" s="158"/>
      <c r="E30" s="158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27"/>
      <c r="S30" s="20"/>
      <c r="T30" s="27"/>
      <c r="U30" s="20"/>
      <c r="V30" s="27"/>
      <c r="W30" s="20"/>
      <c r="X30" s="27"/>
      <c r="Y30" s="20"/>
      <c r="Z30" s="27"/>
      <c r="AA30" s="20"/>
    </row>
    <row r="31" spans="1:27" ht="15.95" customHeight="1">
      <c r="A31" s="158"/>
      <c r="B31" s="158"/>
      <c r="C31" s="158"/>
      <c r="D31" s="158"/>
      <c r="E31" s="158"/>
      <c r="F31" s="69" t="s">
        <v>279</v>
      </c>
      <c r="G31" s="102" t="s">
        <v>283</v>
      </c>
      <c r="H31" s="69" t="s">
        <v>279</v>
      </c>
      <c r="I31" s="102" t="s">
        <v>283</v>
      </c>
      <c r="J31" s="69" t="s">
        <v>279</v>
      </c>
      <c r="K31" s="102" t="s">
        <v>283</v>
      </c>
      <c r="L31" s="69" t="s">
        <v>279</v>
      </c>
      <c r="M31" s="102" t="s">
        <v>283</v>
      </c>
      <c r="N31" s="69" t="s">
        <v>279</v>
      </c>
      <c r="O31" s="113" t="s">
        <v>283</v>
      </c>
      <c r="P31" s="69" t="s">
        <v>279</v>
      </c>
      <c r="Q31" s="102" t="s">
        <v>283</v>
      </c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ht="15.95" customHeight="1">
      <c r="A32" s="156" t="s">
        <v>85</v>
      </c>
      <c r="B32" s="77" t="s">
        <v>45</v>
      </c>
      <c r="C32" s="71"/>
      <c r="D32" s="71"/>
      <c r="E32" s="82" t="s">
        <v>36</v>
      </c>
      <c r="F32" s="83"/>
      <c r="G32" s="83"/>
      <c r="H32" s="83"/>
      <c r="I32" s="83"/>
      <c r="J32" s="83"/>
      <c r="K32" s="83"/>
      <c r="L32" s="83"/>
      <c r="M32" s="83"/>
      <c r="N32" s="112"/>
      <c r="O32" s="112"/>
      <c r="P32" s="83"/>
      <c r="Q32" s="83"/>
      <c r="R32" s="24"/>
      <c r="S32" s="24"/>
      <c r="T32" s="24"/>
      <c r="U32" s="24"/>
      <c r="V32" s="26"/>
      <c r="W32" s="26"/>
      <c r="X32" s="24"/>
      <c r="Y32" s="24"/>
      <c r="Z32" s="26"/>
      <c r="AA32" s="26"/>
    </row>
    <row r="33" spans="1:27" ht="15.95" customHeight="1">
      <c r="A33" s="165"/>
      <c r="B33" s="79"/>
      <c r="C33" s="77" t="s">
        <v>65</v>
      </c>
      <c r="D33" s="71"/>
      <c r="E33" s="82"/>
      <c r="F33" s="83"/>
      <c r="G33" s="83"/>
      <c r="H33" s="83"/>
      <c r="I33" s="83"/>
      <c r="J33" s="83"/>
      <c r="K33" s="83"/>
      <c r="L33" s="83"/>
      <c r="M33" s="83"/>
      <c r="N33" s="112"/>
      <c r="O33" s="112"/>
      <c r="P33" s="83"/>
      <c r="Q33" s="83"/>
      <c r="R33" s="24"/>
      <c r="S33" s="24"/>
      <c r="T33" s="24"/>
      <c r="U33" s="24"/>
      <c r="V33" s="26"/>
      <c r="W33" s="26"/>
      <c r="X33" s="24"/>
      <c r="Y33" s="24"/>
      <c r="Z33" s="26"/>
      <c r="AA33" s="26"/>
    </row>
    <row r="34" spans="1:27" ht="15.95" customHeight="1">
      <c r="A34" s="165"/>
      <c r="B34" s="79"/>
      <c r="C34" s="78"/>
      <c r="D34" s="71" t="s">
        <v>66</v>
      </c>
      <c r="E34" s="82"/>
      <c r="F34" s="83"/>
      <c r="G34" s="83"/>
      <c r="H34" s="83"/>
      <c r="I34" s="83"/>
      <c r="J34" s="83"/>
      <c r="K34" s="83"/>
      <c r="L34" s="83"/>
      <c r="M34" s="83"/>
      <c r="N34" s="112"/>
      <c r="O34" s="112"/>
      <c r="P34" s="83"/>
      <c r="Q34" s="83"/>
      <c r="R34" s="24"/>
      <c r="S34" s="24"/>
      <c r="T34" s="24"/>
      <c r="U34" s="24"/>
      <c r="V34" s="26"/>
      <c r="W34" s="26"/>
      <c r="X34" s="24"/>
      <c r="Y34" s="24"/>
      <c r="Z34" s="26"/>
      <c r="AA34" s="26"/>
    </row>
    <row r="35" spans="1:27" ht="15.95" customHeight="1">
      <c r="A35" s="165"/>
      <c r="B35" s="78"/>
      <c r="C35" s="71" t="s">
        <v>67</v>
      </c>
      <c r="D35" s="71"/>
      <c r="E35" s="82"/>
      <c r="F35" s="83"/>
      <c r="G35" s="83"/>
      <c r="H35" s="83"/>
      <c r="I35" s="83"/>
      <c r="J35" s="85"/>
      <c r="K35" s="85"/>
      <c r="L35" s="83"/>
      <c r="M35" s="83"/>
      <c r="N35" s="112"/>
      <c r="O35" s="112"/>
      <c r="P35" s="83"/>
      <c r="Q35" s="83"/>
      <c r="R35" s="24"/>
      <c r="S35" s="24"/>
      <c r="T35" s="24"/>
      <c r="U35" s="24"/>
      <c r="V35" s="26"/>
      <c r="W35" s="26"/>
      <c r="X35" s="24"/>
      <c r="Y35" s="24"/>
      <c r="Z35" s="26"/>
      <c r="AA35" s="26"/>
    </row>
    <row r="36" spans="1:27" ht="15.95" customHeight="1">
      <c r="A36" s="165"/>
      <c r="B36" s="77" t="s">
        <v>48</v>
      </c>
      <c r="C36" s="71"/>
      <c r="D36" s="71"/>
      <c r="E36" s="82" t="s">
        <v>37</v>
      </c>
      <c r="F36" s="83"/>
      <c r="G36" s="83"/>
      <c r="H36" s="83"/>
      <c r="I36" s="83"/>
      <c r="J36" s="83"/>
      <c r="K36" s="83"/>
      <c r="L36" s="83"/>
      <c r="M36" s="83"/>
      <c r="N36" s="112"/>
      <c r="O36" s="112"/>
      <c r="P36" s="83"/>
      <c r="Q36" s="83"/>
      <c r="R36" s="24"/>
      <c r="S36" s="24"/>
      <c r="T36" s="24"/>
      <c r="U36" s="24"/>
      <c r="V36" s="24"/>
      <c r="W36" s="24"/>
      <c r="X36" s="24"/>
      <c r="Y36" s="24"/>
      <c r="Z36" s="26"/>
      <c r="AA36" s="26"/>
    </row>
    <row r="37" spans="1:27" ht="15.95" customHeight="1">
      <c r="A37" s="165"/>
      <c r="B37" s="79"/>
      <c r="C37" s="71" t="s">
        <v>68</v>
      </c>
      <c r="D37" s="71"/>
      <c r="E37" s="82"/>
      <c r="F37" s="83"/>
      <c r="G37" s="83"/>
      <c r="H37" s="83"/>
      <c r="I37" s="83"/>
      <c r="J37" s="83"/>
      <c r="K37" s="83"/>
      <c r="L37" s="83"/>
      <c r="M37" s="83"/>
      <c r="N37" s="112"/>
      <c r="O37" s="112"/>
      <c r="P37" s="83"/>
      <c r="Q37" s="83"/>
      <c r="R37" s="24"/>
      <c r="S37" s="24"/>
      <c r="T37" s="24"/>
      <c r="U37" s="24"/>
      <c r="V37" s="24"/>
      <c r="W37" s="24"/>
      <c r="X37" s="24"/>
      <c r="Y37" s="24"/>
      <c r="Z37" s="26"/>
      <c r="AA37" s="26"/>
    </row>
    <row r="38" spans="1:27" ht="15.95" customHeight="1">
      <c r="A38" s="165"/>
      <c r="B38" s="78"/>
      <c r="C38" s="71" t="s">
        <v>69</v>
      </c>
      <c r="D38" s="71"/>
      <c r="E38" s="82"/>
      <c r="F38" s="83"/>
      <c r="G38" s="83"/>
      <c r="H38" s="83"/>
      <c r="I38" s="83"/>
      <c r="J38" s="83"/>
      <c r="K38" s="85"/>
      <c r="L38" s="83"/>
      <c r="M38" s="83"/>
      <c r="N38" s="112"/>
      <c r="O38" s="112"/>
      <c r="P38" s="83"/>
      <c r="Q38" s="83"/>
      <c r="R38" s="24"/>
      <c r="S38" s="24"/>
      <c r="T38" s="26"/>
      <c r="U38" s="26"/>
      <c r="V38" s="24"/>
      <c r="W38" s="24"/>
      <c r="X38" s="24"/>
      <c r="Y38" s="24"/>
      <c r="Z38" s="26"/>
      <c r="AA38" s="26"/>
    </row>
    <row r="39" spans="1:27" ht="15.95" customHeight="1">
      <c r="A39" s="165"/>
      <c r="B39" s="32" t="s">
        <v>70</v>
      </c>
      <c r="C39" s="32"/>
      <c r="D39" s="32"/>
      <c r="E39" s="82" t="s">
        <v>203</v>
      </c>
      <c r="F39" s="83">
        <f t="shared" ref="F39:Q39" si="16">F32-F36</f>
        <v>0</v>
      </c>
      <c r="G39" s="83">
        <f t="shared" si="16"/>
        <v>0</v>
      </c>
      <c r="H39" s="83">
        <f t="shared" si="16"/>
        <v>0</v>
      </c>
      <c r="I39" s="83">
        <f t="shared" si="16"/>
        <v>0</v>
      </c>
      <c r="J39" s="83">
        <f t="shared" si="16"/>
        <v>0</v>
      </c>
      <c r="K39" s="83">
        <f t="shared" si="16"/>
        <v>0</v>
      </c>
      <c r="L39" s="83">
        <f t="shared" si="16"/>
        <v>0</v>
      </c>
      <c r="M39" s="83">
        <f t="shared" si="16"/>
        <v>0</v>
      </c>
      <c r="N39" s="112">
        <f t="shared" ref="N39:O39" si="17">N32-N36</f>
        <v>0</v>
      </c>
      <c r="O39" s="112">
        <f t="shared" si="17"/>
        <v>0</v>
      </c>
      <c r="P39" s="83">
        <f t="shared" si="16"/>
        <v>0</v>
      </c>
      <c r="Q39" s="83">
        <f t="shared" si="16"/>
        <v>0</v>
      </c>
      <c r="R39" s="24"/>
      <c r="S39" s="24"/>
      <c r="T39" s="24"/>
      <c r="U39" s="24"/>
      <c r="V39" s="24"/>
      <c r="W39" s="24"/>
      <c r="X39" s="24"/>
      <c r="Y39" s="24"/>
      <c r="Z39" s="26"/>
      <c r="AA39" s="26"/>
    </row>
    <row r="40" spans="1:27" ht="15.95" customHeight="1">
      <c r="A40" s="156" t="s">
        <v>86</v>
      </c>
      <c r="B40" s="77" t="s">
        <v>71</v>
      </c>
      <c r="C40" s="71"/>
      <c r="D40" s="71"/>
      <c r="E40" s="82" t="s">
        <v>39</v>
      </c>
      <c r="F40" s="83"/>
      <c r="G40" s="83"/>
      <c r="H40" s="83"/>
      <c r="I40" s="83"/>
      <c r="J40" s="83"/>
      <c r="K40" s="83"/>
      <c r="L40" s="83"/>
      <c r="M40" s="83"/>
      <c r="N40" s="112"/>
      <c r="O40" s="112"/>
      <c r="P40" s="83"/>
      <c r="Q40" s="83"/>
      <c r="R40" s="24"/>
      <c r="S40" s="24"/>
      <c r="T40" s="24"/>
      <c r="U40" s="24"/>
      <c r="V40" s="26"/>
      <c r="W40" s="26"/>
      <c r="X40" s="26"/>
      <c r="Y40" s="26"/>
      <c r="Z40" s="24"/>
      <c r="AA40" s="24"/>
    </row>
    <row r="41" spans="1:27" ht="15.95" customHeight="1">
      <c r="A41" s="157"/>
      <c r="B41" s="78"/>
      <c r="C41" s="71" t="s">
        <v>72</v>
      </c>
      <c r="D41" s="71"/>
      <c r="E41" s="82"/>
      <c r="F41" s="85"/>
      <c r="G41" s="85"/>
      <c r="H41" s="85"/>
      <c r="I41" s="85"/>
      <c r="J41" s="83"/>
      <c r="K41" s="83"/>
      <c r="L41" s="83"/>
      <c r="M41" s="83"/>
      <c r="N41" s="112"/>
      <c r="O41" s="112"/>
      <c r="P41" s="83"/>
      <c r="Q41" s="83"/>
      <c r="R41" s="26"/>
      <c r="S41" s="26"/>
      <c r="T41" s="26"/>
      <c r="U41" s="26"/>
      <c r="V41" s="26"/>
      <c r="W41" s="26"/>
      <c r="X41" s="26"/>
      <c r="Y41" s="26"/>
      <c r="Z41" s="24"/>
      <c r="AA41" s="24"/>
    </row>
    <row r="42" spans="1:27" ht="15.95" customHeight="1">
      <c r="A42" s="157"/>
      <c r="B42" s="77" t="s">
        <v>59</v>
      </c>
      <c r="C42" s="71"/>
      <c r="D42" s="71"/>
      <c r="E42" s="82" t="s">
        <v>40</v>
      </c>
      <c r="F42" s="83"/>
      <c r="G42" s="83"/>
      <c r="H42" s="83"/>
      <c r="I42" s="83"/>
      <c r="J42" s="83"/>
      <c r="K42" s="83"/>
      <c r="L42" s="83"/>
      <c r="M42" s="83"/>
      <c r="N42" s="112"/>
      <c r="O42" s="112"/>
      <c r="P42" s="83"/>
      <c r="Q42" s="83"/>
      <c r="R42" s="24"/>
      <c r="S42" s="24"/>
      <c r="T42" s="24"/>
      <c r="U42" s="24"/>
      <c r="V42" s="26"/>
      <c r="W42" s="26"/>
      <c r="X42" s="24"/>
      <c r="Y42" s="24"/>
      <c r="Z42" s="24"/>
      <c r="AA42" s="24"/>
    </row>
    <row r="43" spans="1:27" ht="15.95" customHeight="1">
      <c r="A43" s="157"/>
      <c r="B43" s="78"/>
      <c r="C43" s="71" t="s">
        <v>73</v>
      </c>
      <c r="D43" s="71"/>
      <c r="E43" s="82"/>
      <c r="F43" s="83"/>
      <c r="G43" s="83"/>
      <c r="H43" s="83"/>
      <c r="I43" s="83"/>
      <c r="J43" s="85"/>
      <c r="K43" s="85"/>
      <c r="L43" s="83"/>
      <c r="M43" s="83"/>
      <c r="N43" s="112"/>
      <c r="O43" s="112"/>
      <c r="P43" s="83"/>
      <c r="Q43" s="83"/>
      <c r="R43" s="24"/>
      <c r="S43" s="24"/>
      <c r="T43" s="26"/>
      <c r="U43" s="24"/>
      <c r="V43" s="26"/>
      <c r="W43" s="26"/>
      <c r="X43" s="24"/>
      <c r="Y43" s="24"/>
      <c r="Z43" s="26"/>
      <c r="AA43" s="26"/>
    </row>
    <row r="44" spans="1:27" ht="15.95" customHeight="1">
      <c r="A44" s="157"/>
      <c r="B44" s="71" t="s">
        <v>70</v>
      </c>
      <c r="C44" s="71"/>
      <c r="D44" s="71"/>
      <c r="E44" s="82" t="s">
        <v>204</v>
      </c>
      <c r="F44" s="85">
        <f t="shared" ref="F44:Q44" si="18">F40-F42</f>
        <v>0</v>
      </c>
      <c r="G44" s="85">
        <f t="shared" si="18"/>
        <v>0</v>
      </c>
      <c r="H44" s="85">
        <f t="shared" si="18"/>
        <v>0</v>
      </c>
      <c r="I44" s="85">
        <f t="shared" si="18"/>
        <v>0</v>
      </c>
      <c r="J44" s="85">
        <f t="shared" si="18"/>
        <v>0</v>
      </c>
      <c r="K44" s="85">
        <f t="shared" si="18"/>
        <v>0</v>
      </c>
      <c r="L44" s="85">
        <f t="shared" si="18"/>
        <v>0</v>
      </c>
      <c r="M44" s="85">
        <f t="shared" si="18"/>
        <v>0</v>
      </c>
      <c r="N44" s="85">
        <f t="shared" ref="N44:O44" si="19">N40-N42</f>
        <v>0</v>
      </c>
      <c r="O44" s="85">
        <f t="shared" si="19"/>
        <v>0</v>
      </c>
      <c r="P44" s="85">
        <f t="shared" si="18"/>
        <v>0</v>
      </c>
      <c r="Q44" s="85">
        <f t="shared" si="18"/>
        <v>0</v>
      </c>
      <c r="R44" s="26"/>
      <c r="S44" s="26"/>
      <c r="T44" s="24"/>
      <c r="U44" s="24"/>
      <c r="V44" s="26"/>
      <c r="W44" s="26"/>
      <c r="X44" s="24"/>
      <c r="Y44" s="24"/>
      <c r="Z44" s="24"/>
      <c r="AA44" s="24"/>
    </row>
    <row r="45" spans="1:27" ht="15.95" customHeight="1">
      <c r="A45" s="156" t="s">
        <v>78</v>
      </c>
      <c r="B45" s="32" t="s">
        <v>74</v>
      </c>
      <c r="C45" s="32"/>
      <c r="D45" s="32"/>
      <c r="E45" s="82" t="s">
        <v>205</v>
      </c>
      <c r="F45" s="83">
        <f t="shared" ref="F45:Q45" si="20">F39+F44</f>
        <v>0</v>
      </c>
      <c r="G45" s="83">
        <f t="shared" si="20"/>
        <v>0</v>
      </c>
      <c r="H45" s="83">
        <f t="shared" si="20"/>
        <v>0</v>
      </c>
      <c r="I45" s="83">
        <f t="shared" si="20"/>
        <v>0</v>
      </c>
      <c r="J45" s="83">
        <f t="shared" si="20"/>
        <v>0</v>
      </c>
      <c r="K45" s="83">
        <f t="shared" si="20"/>
        <v>0</v>
      </c>
      <c r="L45" s="83">
        <f t="shared" si="20"/>
        <v>0</v>
      </c>
      <c r="M45" s="83">
        <f t="shared" si="20"/>
        <v>0</v>
      </c>
      <c r="N45" s="112">
        <f t="shared" ref="N45:O45" si="21">N39+N44</f>
        <v>0</v>
      </c>
      <c r="O45" s="112">
        <f t="shared" si="21"/>
        <v>0</v>
      </c>
      <c r="P45" s="83">
        <f t="shared" si="20"/>
        <v>0</v>
      </c>
      <c r="Q45" s="83">
        <f t="shared" si="20"/>
        <v>0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15.95" customHeight="1">
      <c r="A46" s="157"/>
      <c r="B46" s="71" t="s">
        <v>75</v>
      </c>
      <c r="C46" s="71"/>
      <c r="D46" s="71"/>
      <c r="E46" s="71"/>
      <c r="F46" s="85"/>
      <c r="G46" s="85"/>
      <c r="H46" s="85"/>
      <c r="I46" s="85"/>
      <c r="J46" s="85"/>
      <c r="K46" s="85"/>
      <c r="L46" s="83"/>
      <c r="M46" s="83"/>
      <c r="N46" s="112"/>
      <c r="O46" s="112"/>
      <c r="P46" s="85"/>
      <c r="Q46" s="85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15.95" customHeight="1">
      <c r="A47" s="157"/>
      <c r="B47" s="71" t="s">
        <v>76</v>
      </c>
      <c r="C47" s="71"/>
      <c r="D47" s="71"/>
      <c r="E47" s="71"/>
      <c r="F47" s="83"/>
      <c r="G47" s="83"/>
      <c r="H47" s="83"/>
      <c r="I47" s="83"/>
      <c r="J47" s="83"/>
      <c r="K47" s="83"/>
      <c r="L47" s="83"/>
      <c r="M47" s="83"/>
      <c r="N47" s="112"/>
      <c r="O47" s="112"/>
      <c r="P47" s="83"/>
      <c r="Q47" s="83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15.95" customHeight="1">
      <c r="A48" s="157"/>
      <c r="B48" s="71" t="s">
        <v>77</v>
      </c>
      <c r="C48" s="71"/>
      <c r="D48" s="71"/>
      <c r="E48" s="71"/>
      <c r="F48" s="83"/>
      <c r="G48" s="83"/>
      <c r="H48" s="83"/>
      <c r="I48" s="83"/>
      <c r="J48" s="83"/>
      <c r="K48" s="83"/>
      <c r="L48" s="83"/>
      <c r="M48" s="83"/>
      <c r="N48" s="112"/>
      <c r="O48" s="112"/>
      <c r="P48" s="83"/>
      <c r="Q48" s="83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17" ht="15.95" customHeight="1">
      <c r="A49" s="12" t="s">
        <v>206</v>
      </c>
      <c r="Q49" s="4"/>
    </row>
    <row r="50" spans="1:17" ht="15.95" customHeight="1">
      <c r="A50" s="12"/>
      <c r="Q50" s="8"/>
    </row>
  </sheetData>
  <mergeCells count="32">
    <mergeCell ref="A32:A39"/>
    <mergeCell ref="A40:A44"/>
    <mergeCell ref="A45:A48"/>
    <mergeCell ref="Q25:Q26"/>
    <mergeCell ref="A30:E31"/>
    <mergeCell ref="F30:G30"/>
    <mergeCell ref="H30:I30"/>
    <mergeCell ref="J30:K30"/>
    <mergeCell ref="L30:M30"/>
    <mergeCell ref="P30:Q30"/>
    <mergeCell ref="P6:Q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P25:P26"/>
    <mergeCell ref="A6:E7"/>
    <mergeCell ref="F6:G6"/>
    <mergeCell ref="H6:I6"/>
    <mergeCell ref="N6:O6"/>
    <mergeCell ref="N25:N26"/>
    <mergeCell ref="O25:O26"/>
    <mergeCell ref="N30:O30"/>
    <mergeCell ref="J6:K6"/>
    <mergeCell ref="L6:M6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67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17" activePane="bottomRight" state="frozen"/>
      <selection activeCell="G46" sqref="G46"/>
      <selection pane="topRight" activeCell="G46" sqref="G46"/>
      <selection pane="bottomLeft" activeCell="G46" sqref="G46"/>
      <selection pane="bottomRight" activeCell="E6" sqref="E6:F6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43" t="s">
        <v>0</v>
      </c>
      <c r="B1" s="43"/>
      <c r="C1" s="54" t="s">
        <v>294</v>
      </c>
      <c r="D1" s="55"/>
    </row>
    <row r="3" spans="1:14" ht="15" customHeight="1">
      <c r="A3" s="16" t="s">
        <v>207</v>
      </c>
      <c r="B3" s="16"/>
      <c r="C3" s="16"/>
      <c r="D3" s="16"/>
      <c r="E3" s="16"/>
      <c r="F3" s="16"/>
      <c r="I3" s="16"/>
      <c r="J3" s="16"/>
    </row>
    <row r="4" spans="1:14" ht="15" customHeight="1">
      <c r="A4" s="16"/>
      <c r="B4" s="16"/>
      <c r="C4" s="16"/>
      <c r="D4" s="16"/>
      <c r="E4" s="16"/>
      <c r="F4" s="16"/>
      <c r="I4" s="16"/>
      <c r="J4" s="16"/>
    </row>
    <row r="5" spans="1:14" ht="15" customHeight="1">
      <c r="A5" s="56"/>
      <c r="B5" s="56" t="s">
        <v>284</v>
      </c>
      <c r="C5" s="56"/>
      <c r="D5" s="56"/>
      <c r="H5" s="17"/>
      <c r="L5" s="17"/>
      <c r="N5" s="17" t="s">
        <v>208</v>
      </c>
    </row>
    <row r="6" spans="1:14" ht="15" customHeight="1">
      <c r="A6" s="57"/>
      <c r="B6" s="58"/>
      <c r="C6" s="58"/>
      <c r="D6" s="110"/>
      <c r="E6" s="172" t="s">
        <v>291</v>
      </c>
      <c r="F6" s="172"/>
      <c r="G6" s="129" t="s">
        <v>292</v>
      </c>
      <c r="H6" s="129"/>
      <c r="I6" s="129" t="s">
        <v>293</v>
      </c>
      <c r="J6" s="129"/>
      <c r="K6" s="129"/>
      <c r="L6" s="129"/>
      <c r="M6" s="129"/>
      <c r="N6" s="129"/>
    </row>
    <row r="7" spans="1:14" ht="15" customHeight="1">
      <c r="A7" s="59"/>
      <c r="B7" s="60"/>
      <c r="C7" s="60"/>
      <c r="D7" s="111"/>
      <c r="E7" s="64" t="s">
        <v>279</v>
      </c>
      <c r="F7" s="103" t="s">
        <v>283</v>
      </c>
      <c r="G7" s="64" t="s">
        <v>279</v>
      </c>
      <c r="H7" s="64" t="s">
        <v>283</v>
      </c>
      <c r="I7" s="64" t="s">
        <v>279</v>
      </c>
      <c r="J7" s="64" t="s">
        <v>283</v>
      </c>
      <c r="K7" s="64" t="s">
        <v>279</v>
      </c>
      <c r="L7" s="64" t="s">
        <v>283</v>
      </c>
      <c r="M7" s="64" t="s">
        <v>279</v>
      </c>
      <c r="N7" s="64" t="s">
        <v>283</v>
      </c>
    </row>
    <row r="8" spans="1:14" ht="18" customHeight="1">
      <c r="A8" s="144" t="s">
        <v>209</v>
      </c>
      <c r="B8" s="104" t="s">
        <v>210</v>
      </c>
      <c r="C8" s="105"/>
      <c r="D8" s="105"/>
      <c r="E8" s="106">
        <v>5</v>
      </c>
      <c r="F8" s="106">
        <v>5</v>
      </c>
      <c r="G8" s="106">
        <v>6</v>
      </c>
      <c r="H8" s="106">
        <v>6</v>
      </c>
      <c r="I8" s="116">
        <v>27</v>
      </c>
      <c r="J8" s="116">
        <v>27</v>
      </c>
      <c r="K8" s="106"/>
      <c r="L8" s="106"/>
      <c r="M8" s="106"/>
      <c r="N8" s="106"/>
    </row>
    <row r="9" spans="1:14" ht="18" customHeight="1">
      <c r="A9" s="144"/>
      <c r="B9" s="144" t="s">
        <v>211</v>
      </c>
      <c r="C9" s="71" t="s">
        <v>212</v>
      </c>
      <c r="D9" s="71"/>
      <c r="E9" s="106">
        <v>470</v>
      </c>
      <c r="F9" s="106">
        <v>470</v>
      </c>
      <c r="G9" s="106">
        <v>476.75200000000001</v>
      </c>
      <c r="H9" s="106">
        <v>477</v>
      </c>
      <c r="I9" s="116">
        <v>1000</v>
      </c>
      <c r="J9" s="116">
        <v>1000</v>
      </c>
      <c r="K9" s="106"/>
      <c r="L9" s="106"/>
      <c r="M9" s="106"/>
      <c r="N9" s="106"/>
    </row>
    <row r="10" spans="1:14" ht="18" customHeight="1">
      <c r="A10" s="144"/>
      <c r="B10" s="144"/>
      <c r="C10" s="71" t="s">
        <v>213</v>
      </c>
      <c r="D10" s="71"/>
      <c r="E10" s="106">
        <v>236</v>
      </c>
      <c r="F10" s="106">
        <v>236</v>
      </c>
      <c r="G10" s="106">
        <v>391.75200000000001</v>
      </c>
      <c r="H10" s="106">
        <v>392</v>
      </c>
      <c r="I10" s="116">
        <v>550</v>
      </c>
      <c r="J10" s="116">
        <v>550</v>
      </c>
      <c r="K10" s="106"/>
      <c r="L10" s="106"/>
      <c r="M10" s="106"/>
      <c r="N10" s="106"/>
    </row>
    <row r="11" spans="1:14" ht="18" customHeight="1">
      <c r="A11" s="144"/>
      <c r="B11" s="144"/>
      <c r="C11" s="71" t="s">
        <v>214</v>
      </c>
      <c r="D11" s="71"/>
      <c r="E11" s="106">
        <v>0</v>
      </c>
      <c r="F11" s="106">
        <v>0</v>
      </c>
      <c r="G11" s="106">
        <v>0</v>
      </c>
      <c r="H11" s="106">
        <v>0</v>
      </c>
      <c r="I11" s="116">
        <v>0</v>
      </c>
      <c r="J11" s="116">
        <v>0</v>
      </c>
      <c r="K11" s="106"/>
      <c r="L11" s="106"/>
      <c r="M11" s="106"/>
      <c r="N11" s="106"/>
    </row>
    <row r="12" spans="1:14" ht="18" customHeight="1">
      <c r="A12" s="144"/>
      <c r="B12" s="144"/>
      <c r="C12" s="71" t="s">
        <v>215</v>
      </c>
      <c r="D12" s="71"/>
      <c r="E12" s="106">
        <v>234</v>
      </c>
      <c r="F12" s="106">
        <v>234</v>
      </c>
      <c r="G12" s="106">
        <f>+G9-G10-G14</f>
        <v>66.883424000000005</v>
      </c>
      <c r="H12" s="106">
        <v>79</v>
      </c>
      <c r="I12" s="116">
        <v>400</v>
      </c>
      <c r="J12" s="116">
        <v>400</v>
      </c>
      <c r="K12" s="106"/>
      <c r="L12" s="106"/>
      <c r="M12" s="106"/>
      <c r="N12" s="106"/>
    </row>
    <row r="13" spans="1:14" ht="18" customHeight="1">
      <c r="A13" s="144"/>
      <c r="B13" s="144"/>
      <c r="C13" s="71" t="s">
        <v>216</v>
      </c>
      <c r="D13" s="71"/>
      <c r="E13" s="106">
        <v>0</v>
      </c>
      <c r="F13" s="106">
        <v>0</v>
      </c>
      <c r="G13" s="106">
        <v>0</v>
      </c>
      <c r="H13" s="106">
        <v>0</v>
      </c>
      <c r="I13" s="116">
        <v>0</v>
      </c>
      <c r="J13" s="116">
        <v>0</v>
      </c>
      <c r="K13" s="106"/>
      <c r="L13" s="106"/>
      <c r="M13" s="106"/>
      <c r="N13" s="106"/>
    </row>
    <row r="14" spans="1:14" ht="18" customHeight="1">
      <c r="A14" s="144"/>
      <c r="B14" s="144"/>
      <c r="C14" s="71" t="s">
        <v>78</v>
      </c>
      <c r="D14" s="71"/>
      <c r="E14" s="106">
        <v>0</v>
      </c>
      <c r="F14" s="106">
        <v>0</v>
      </c>
      <c r="G14" s="106">
        <f>476.752*0.038</f>
        <v>18.116575999999998</v>
      </c>
      <c r="H14" s="106">
        <v>6</v>
      </c>
      <c r="I14" s="116">
        <v>50</v>
      </c>
      <c r="J14" s="116">
        <v>50</v>
      </c>
      <c r="K14" s="106"/>
      <c r="L14" s="106"/>
      <c r="M14" s="106"/>
      <c r="N14" s="106"/>
    </row>
    <row r="15" spans="1:14" ht="18" customHeight="1">
      <c r="A15" s="143" t="s">
        <v>217</v>
      </c>
      <c r="B15" s="144" t="s">
        <v>218</v>
      </c>
      <c r="C15" s="71" t="s">
        <v>219</v>
      </c>
      <c r="D15" s="71"/>
      <c r="E15" s="83">
        <v>252.096698</v>
      </c>
      <c r="F15" s="114">
        <v>237.12799999999999</v>
      </c>
      <c r="G15" s="83">
        <v>750.646028</v>
      </c>
      <c r="H15" s="114">
        <v>836.86699999999996</v>
      </c>
      <c r="I15" s="83">
        <v>3651.2697760000001</v>
      </c>
      <c r="J15" s="108">
        <v>3460.1931399999999</v>
      </c>
      <c r="K15" s="83"/>
      <c r="L15" s="83"/>
      <c r="M15" s="83"/>
      <c r="N15" s="83"/>
    </row>
    <row r="16" spans="1:14" ht="18" customHeight="1">
      <c r="A16" s="144"/>
      <c r="B16" s="144"/>
      <c r="C16" s="71" t="s">
        <v>220</v>
      </c>
      <c r="D16" s="71"/>
      <c r="E16" s="83">
        <v>476.794625</v>
      </c>
      <c r="F16" s="114">
        <v>455.53100000000001</v>
      </c>
      <c r="G16" s="83">
        <v>12260.840163000001</v>
      </c>
      <c r="H16" s="114">
        <v>12290.793</v>
      </c>
      <c r="I16" s="83">
        <v>438.82796200000001</v>
      </c>
      <c r="J16" s="114">
        <v>575.497972</v>
      </c>
      <c r="K16" s="83"/>
      <c r="L16" s="83"/>
      <c r="M16" s="83"/>
      <c r="N16" s="83"/>
    </row>
    <row r="17" spans="1:15" ht="18" customHeight="1">
      <c r="A17" s="144"/>
      <c r="B17" s="144"/>
      <c r="C17" s="71" t="s">
        <v>221</v>
      </c>
      <c r="D17" s="71"/>
      <c r="E17" s="83">
        <v>0</v>
      </c>
      <c r="F17" s="114">
        <v>0</v>
      </c>
      <c r="G17" s="83">
        <v>0</v>
      </c>
      <c r="H17" s="114">
        <v>0</v>
      </c>
      <c r="I17" s="83">
        <v>0</v>
      </c>
      <c r="J17" s="114">
        <v>0</v>
      </c>
      <c r="K17" s="83"/>
      <c r="L17" s="83"/>
      <c r="M17" s="83"/>
      <c r="N17" s="83"/>
    </row>
    <row r="18" spans="1:15" ht="18" customHeight="1">
      <c r="A18" s="144"/>
      <c r="B18" s="144"/>
      <c r="C18" s="71" t="s">
        <v>222</v>
      </c>
      <c r="D18" s="71"/>
      <c r="E18" s="83">
        <f t="shared" ref="E18:J18" si="0">+E15+E16</f>
        <v>728.89132300000006</v>
      </c>
      <c r="F18" s="114">
        <f t="shared" si="0"/>
        <v>692.65899999999999</v>
      </c>
      <c r="G18" s="83">
        <f t="shared" si="0"/>
        <v>13011.486191</v>
      </c>
      <c r="H18" s="114">
        <f t="shared" si="0"/>
        <v>13127.66</v>
      </c>
      <c r="I18" s="83">
        <f t="shared" si="0"/>
        <v>4090.0977379999999</v>
      </c>
      <c r="J18" s="114">
        <f t="shared" si="0"/>
        <v>4035.691112</v>
      </c>
      <c r="K18" s="83"/>
      <c r="L18" s="83"/>
      <c r="M18" s="83"/>
      <c r="N18" s="83"/>
    </row>
    <row r="19" spans="1:15" ht="18" customHeight="1">
      <c r="A19" s="144"/>
      <c r="B19" s="144" t="s">
        <v>223</v>
      </c>
      <c r="C19" s="71" t="s">
        <v>224</v>
      </c>
      <c r="D19" s="71"/>
      <c r="E19" s="83">
        <v>73.294207</v>
      </c>
      <c r="F19" s="114">
        <v>53.584000000000003</v>
      </c>
      <c r="G19" s="83">
        <v>1005.4193299999999</v>
      </c>
      <c r="H19" s="114">
        <v>719.548</v>
      </c>
      <c r="I19" s="83">
        <v>1125.597229</v>
      </c>
      <c r="J19" s="114">
        <v>977.02835600000003</v>
      </c>
      <c r="K19" s="83"/>
      <c r="L19" s="83"/>
      <c r="M19" s="83"/>
      <c r="N19" s="83"/>
    </row>
    <row r="20" spans="1:15" ht="18" customHeight="1">
      <c r="A20" s="144"/>
      <c r="B20" s="144"/>
      <c r="C20" s="71" t="s">
        <v>225</v>
      </c>
      <c r="D20" s="71"/>
      <c r="E20" s="83">
        <v>64.645094</v>
      </c>
      <c r="F20" s="114">
        <v>42.085000000000001</v>
      </c>
      <c r="G20" s="83">
        <v>9428.6747689999993</v>
      </c>
      <c r="H20" s="114">
        <v>9243.2440000000006</v>
      </c>
      <c r="I20" s="83">
        <v>70.896766</v>
      </c>
      <c r="J20" s="114">
        <v>63.099266</v>
      </c>
      <c r="K20" s="83"/>
      <c r="L20" s="83"/>
      <c r="M20" s="83"/>
      <c r="N20" s="83"/>
    </row>
    <row r="21" spans="1:15" s="61" customFormat="1" ht="18" customHeight="1">
      <c r="A21" s="144"/>
      <c r="B21" s="144"/>
      <c r="C21" s="107" t="s">
        <v>226</v>
      </c>
      <c r="D21" s="107"/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/>
      <c r="L21" s="108"/>
      <c r="M21" s="108"/>
      <c r="N21" s="108"/>
    </row>
    <row r="22" spans="1:15" ht="18" customHeight="1">
      <c r="A22" s="144"/>
      <c r="B22" s="144"/>
      <c r="C22" s="32" t="s">
        <v>227</v>
      </c>
      <c r="D22" s="32"/>
      <c r="E22" s="83">
        <f t="shared" ref="E22:J22" si="1">+E19+E20</f>
        <v>137.939301</v>
      </c>
      <c r="F22" s="114">
        <f t="shared" si="1"/>
        <v>95.669000000000011</v>
      </c>
      <c r="G22" s="83">
        <f t="shared" si="1"/>
        <v>10434.094099</v>
      </c>
      <c r="H22" s="114">
        <f t="shared" si="1"/>
        <v>9962.7920000000013</v>
      </c>
      <c r="I22" s="83">
        <f t="shared" si="1"/>
        <v>1196.493995</v>
      </c>
      <c r="J22" s="114">
        <f t="shared" si="1"/>
        <v>1040.127622</v>
      </c>
      <c r="K22" s="83"/>
      <c r="L22" s="83"/>
      <c r="M22" s="83"/>
      <c r="N22" s="83"/>
    </row>
    <row r="23" spans="1:15" ht="18" customHeight="1">
      <c r="A23" s="144"/>
      <c r="B23" s="144" t="s">
        <v>228</v>
      </c>
      <c r="C23" s="71" t="s">
        <v>229</v>
      </c>
      <c r="D23" s="71"/>
      <c r="E23" s="83">
        <v>470</v>
      </c>
      <c r="F23" s="114">
        <v>470</v>
      </c>
      <c r="G23" s="83">
        <v>100</v>
      </c>
      <c r="H23" s="114">
        <v>476.75200000000001</v>
      </c>
      <c r="I23" s="83">
        <v>1000</v>
      </c>
      <c r="J23" s="114">
        <v>1000</v>
      </c>
      <c r="K23" s="83"/>
      <c r="L23" s="83"/>
      <c r="M23" s="83"/>
      <c r="N23" s="83"/>
    </row>
    <row r="24" spans="1:15" ht="18" customHeight="1">
      <c r="A24" s="144"/>
      <c r="B24" s="144"/>
      <c r="C24" s="71" t="s">
        <v>230</v>
      </c>
      <c r="D24" s="71"/>
      <c r="E24" s="83">
        <v>120.952022</v>
      </c>
      <c r="F24" s="114">
        <f>+F26-F23</f>
        <v>126.99000000000001</v>
      </c>
      <c r="G24" s="83">
        <v>1972.462092</v>
      </c>
      <c r="H24" s="114">
        <v>2559.938126</v>
      </c>
      <c r="I24" s="83">
        <v>1861.6037429999999</v>
      </c>
      <c r="J24" s="114">
        <v>1965.56349</v>
      </c>
      <c r="K24" s="83"/>
      <c r="L24" s="83"/>
      <c r="M24" s="83"/>
      <c r="N24" s="83"/>
    </row>
    <row r="25" spans="1:15" ht="18" customHeight="1">
      <c r="A25" s="144"/>
      <c r="B25" s="144"/>
      <c r="C25" s="71" t="s">
        <v>231</v>
      </c>
      <c r="D25" s="71"/>
      <c r="E25" s="83">
        <v>0</v>
      </c>
      <c r="F25" s="114">
        <v>0</v>
      </c>
      <c r="G25" s="83">
        <v>504.93</v>
      </c>
      <c r="H25" s="114">
        <v>128.178</v>
      </c>
      <c r="I25" s="83">
        <v>32</v>
      </c>
      <c r="J25" s="114">
        <v>30</v>
      </c>
      <c r="K25" s="83"/>
      <c r="L25" s="83"/>
      <c r="M25" s="83"/>
      <c r="N25" s="83"/>
    </row>
    <row r="26" spans="1:15" ht="18" customHeight="1">
      <c r="A26" s="144"/>
      <c r="B26" s="144"/>
      <c r="C26" s="71" t="s">
        <v>232</v>
      </c>
      <c r="D26" s="71"/>
      <c r="E26" s="83">
        <f>+E23+E24</f>
        <v>590.95202199999994</v>
      </c>
      <c r="F26" s="114">
        <v>596.99</v>
      </c>
      <c r="G26" s="83">
        <f>+G23+G24+G25</f>
        <v>2577.3920919999996</v>
      </c>
      <c r="H26" s="72">
        <f>SUM(H23:H25)</f>
        <v>3164.8681259999998</v>
      </c>
      <c r="I26" s="83">
        <f>+I23+I24+I25</f>
        <v>2893.6037429999997</v>
      </c>
      <c r="J26" s="114">
        <f>+J23+J24+J25</f>
        <v>2995.56349</v>
      </c>
      <c r="K26" s="83"/>
      <c r="L26" s="83"/>
      <c r="M26" s="83"/>
      <c r="N26" s="83"/>
    </row>
    <row r="27" spans="1:15" ht="18" customHeight="1">
      <c r="A27" s="144"/>
      <c r="B27" s="71" t="s">
        <v>233</v>
      </c>
      <c r="C27" s="71"/>
      <c r="D27" s="71"/>
      <c r="E27" s="83">
        <f>+E22+E26</f>
        <v>728.89132299999994</v>
      </c>
      <c r="F27" s="114">
        <f>+F26+F22</f>
        <v>692.65899999999999</v>
      </c>
      <c r="G27" s="83">
        <f>+G22+G26</f>
        <v>13011.486191</v>
      </c>
      <c r="H27" s="114">
        <f>+H26+H22</f>
        <v>13127.660126000001</v>
      </c>
      <c r="I27" s="83">
        <f>+I22+I26</f>
        <v>4090.0977379999995</v>
      </c>
      <c r="J27" s="114">
        <f>+J22+J26</f>
        <v>4035.691112</v>
      </c>
      <c r="K27" s="83"/>
      <c r="L27" s="83"/>
      <c r="M27" s="83"/>
      <c r="N27" s="83"/>
    </row>
    <row r="28" spans="1:15" ht="18" customHeight="1">
      <c r="A28" s="144" t="s">
        <v>234</v>
      </c>
      <c r="B28" s="144" t="s">
        <v>235</v>
      </c>
      <c r="C28" s="71" t="s">
        <v>236</v>
      </c>
      <c r="D28" s="109" t="s">
        <v>36</v>
      </c>
      <c r="E28" s="83">
        <v>119.733142</v>
      </c>
      <c r="F28" s="114">
        <v>120.72929999999999</v>
      </c>
      <c r="G28" s="83">
        <v>2097.1361040000002</v>
      </c>
      <c r="H28" s="114">
        <v>2594.6829600000001</v>
      </c>
      <c r="I28" s="83">
        <v>1868.772669</v>
      </c>
      <c r="J28" s="114">
        <v>3972.2817070000001</v>
      </c>
      <c r="K28" s="83"/>
      <c r="L28" s="83"/>
      <c r="M28" s="83"/>
      <c r="N28" s="83"/>
    </row>
    <row r="29" spans="1:15" ht="18" customHeight="1">
      <c r="A29" s="144"/>
      <c r="B29" s="144"/>
      <c r="C29" s="71" t="s">
        <v>237</v>
      </c>
      <c r="D29" s="109" t="s">
        <v>37</v>
      </c>
      <c r="E29" s="83">
        <v>0</v>
      </c>
      <c r="F29" s="114">
        <v>0</v>
      </c>
      <c r="G29" s="83">
        <v>54.917735999999998</v>
      </c>
      <c r="H29" s="114">
        <v>55.782685000000001</v>
      </c>
      <c r="I29" s="83">
        <v>1887.0683959999999</v>
      </c>
      <c r="J29" s="114">
        <v>2690.7222099999999</v>
      </c>
      <c r="K29" s="83"/>
      <c r="L29" s="83"/>
      <c r="M29" s="83"/>
      <c r="N29" s="83"/>
    </row>
    <row r="30" spans="1:15" ht="18" customHeight="1">
      <c r="A30" s="144"/>
      <c r="B30" s="144"/>
      <c r="C30" s="71" t="s">
        <v>238</v>
      </c>
      <c r="D30" s="109" t="s">
        <v>239</v>
      </c>
      <c r="E30" s="83">
        <v>132.832437</v>
      </c>
      <c r="F30" s="114">
        <v>123.260077</v>
      </c>
      <c r="G30" s="83">
        <v>2590.2914970000002</v>
      </c>
      <c r="H30" s="114">
        <v>2570.3898479999998</v>
      </c>
      <c r="I30" s="83">
        <v>483.59920499999998</v>
      </c>
      <c r="J30" s="114">
        <v>1052.242395</v>
      </c>
      <c r="K30" s="83"/>
      <c r="L30" s="83"/>
      <c r="M30" s="83"/>
      <c r="N30" s="83"/>
    </row>
    <row r="31" spans="1:15" ht="18" customHeight="1">
      <c r="A31" s="144"/>
      <c r="B31" s="144"/>
      <c r="C31" s="32" t="s">
        <v>240</v>
      </c>
      <c r="D31" s="109" t="s">
        <v>241</v>
      </c>
      <c r="E31" s="83">
        <f t="shared" ref="E31:N31" si="2">E28-E29-E30</f>
        <v>-13.099294999999998</v>
      </c>
      <c r="F31" s="114">
        <f>F28-F29-F30</f>
        <v>-2.5307770000000005</v>
      </c>
      <c r="G31" s="83">
        <f t="shared" si="2"/>
        <v>-548.07312900000011</v>
      </c>
      <c r="H31" s="114">
        <f t="shared" si="2"/>
        <v>-31.489572999999837</v>
      </c>
      <c r="I31" s="83">
        <f t="shared" si="2"/>
        <v>-501.89493199999993</v>
      </c>
      <c r="J31" s="114">
        <f t="shared" si="2"/>
        <v>229.3171020000002</v>
      </c>
      <c r="K31" s="83">
        <f t="shared" si="2"/>
        <v>0</v>
      </c>
      <c r="L31" s="83">
        <f t="shared" si="2"/>
        <v>0</v>
      </c>
      <c r="M31" s="83">
        <f t="shared" si="2"/>
        <v>0</v>
      </c>
      <c r="N31" s="83">
        <f t="shared" si="2"/>
        <v>0</v>
      </c>
      <c r="O31" s="7"/>
    </row>
    <row r="32" spans="1:15" ht="18" customHeight="1">
      <c r="A32" s="144"/>
      <c r="B32" s="144"/>
      <c r="C32" s="71" t="s">
        <v>242</v>
      </c>
      <c r="D32" s="109" t="s">
        <v>243</v>
      </c>
      <c r="E32" s="83">
        <v>7.4620740000000003</v>
      </c>
      <c r="F32" s="114">
        <v>1.7884949999999999</v>
      </c>
      <c r="G32" s="83">
        <v>72.183344000000005</v>
      </c>
      <c r="H32" s="114">
        <v>53.722006</v>
      </c>
      <c r="I32" s="83">
        <v>428.21542399999998</v>
      </c>
      <c r="J32" s="114">
        <v>181.77912499999999</v>
      </c>
      <c r="K32" s="83"/>
      <c r="L32" s="83"/>
      <c r="M32" s="83"/>
      <c r="N32" s="83"/>
    </row>
    <row r="33" spans="1:14" ht="18" customHeight="1">
      <c r="A33" s="144"/>
      <c r="B33" s="144"/>
      <c r="C33" s="71" t="s">
        <v>244</v>
      </c>
      <c r="D33" s="109" t="s">
        <v>245</v>
      </c>
      <c r="E33" s="83">
        <v>0</v>
      </c>
      <c r="F33" s="114">
        <v>0</v>
      </c>
      <c r="G33" s="83">
        <v>77.052094999999994</v>
      </c>
      <c r="H33" s="114">
        <v>59.162601000000002</v>
      </c>
      <c r="I33" s="83">
        <v>3.4674589999999998</v>
      </c>
      <c r="J33" s="114">
        <v>0.29917199999999999</v>
      </c>
      <c r="K33" s="83"/>
      <c r="L33" s="83"/>
      <c r="M33" s="83"/>
      <c r="N33" s="83"/>
    </row>
    <row r="34" spans="1:14" ht="18" customHeight="1">
      <c r="A34" s="144"/>
      <c r="B34" s="144"/>
      <c r="C34" s="32" t="s">
        <v>246</v>
      </c>
      <c r="D34" s="109" t="s">
        <v>247</v>
      </c>
      <c r="E34" s="83">
        <f t="shared" ref="E34:N34" si="3">E31+E32-E33</f>
        <v>-5.6372209999999976</v>
      </c>
      <c r="F34" s="114">
        <f>F31+F32-F33</f>
        <v>-0.74228200000000055</v>
      </c>
      <c r="G34" s="83">
        <f t="shared" si="3"/>
        <v>-552.94188000000008</v>
      </c>
      <c r="H34" s="114">
        <f t="shared" si="3"/>
        <v>-36.930167999999838</v>
      </c>
      <c r="I34" s="83">
        <f t="shared" si="3"/>
        <v>-77.146966999999947</v>
      </c>
      <c r="J34" s="114">
        <f t="shared" si="3"/>
        <v>410.79705500000023</v>
      </c>
      <c r="K34" s="83">
        <f t="shared" si="3"/>
        <v>0</v>
      </c>
      <c r="L34" s="83">
        <f t="shared" si="3"/>
        <v>0</v>
      </c>
      <c r="M34" s="83">
        <f t="shared" si="3"/>
        <v>0</v>
      </c>
      <c r="N34" s="83">
        <f t="shared" si="3"/>
        <v>0</v>
      </c>
    </row>
    <row r="35" spans="1:14" ht="18" customHeight="1">
      <c r="A35" s="144"/>
      <c r="B35" s="144" t="s">
        <v>248</v>
      </c>
      <c r="C35" s="71" t="s">
        <v>249</v>
      </c>
      <c r="D35" s="109" t="s">
        <v>250</v>
      </c>
      <c r="E35" s="83">
        <v>0</v>
      </c>
      <c r="F35" s="114">
        <v>1.2849999999999999E-3</v>
      </c>
      <c r="G35" s="83">
        <v>28.014059</v>
      </c>
      <c r="H35" s="114">
        <v>41.851723</v>
      </c>
      <c r="I35" s="83">
        <v>0</v>
      </c>
      <c r="J35" s="114">
        <v>0</v>
      </c>
      <c r="K35" s="83"/>
      <c r="L35" s="83"/>
      <c r="M35" s="83"/>
      <c r="N35" s="83"/>
    </row>
    <row r="36" spans="1:14" ht="18" customHeight="1">
      <c r="A36" s="144"/>
      <c r="B36" s="144"/>
      <c r="C36" s="71" t="s">
        <v>251</v>
      </c>
      <c r="D36" s="109" t="s">
        <v>252</v>
      </c>
      <c r="E36" s="83">
        <v>0</v>
      </c>
      <c r="F36" s="114">
        <v>0</v>
      </c>
      <c r="G36" s="83">
        <v>55.306896999999999</v>
      </c>
      <c r="H36" s="114">
        <v>42.022176999999999</v>
      </c>
      <c r="I36" s="83">
        <v>2.58365</v>
      </c>
      <c r="J36" s="114">
        <v>5.0030000000000001</v>
      </c>
      <c r="K36" s="83"/>
      <c r="L36" s="83"/>
      <c r="M36" s="83"/>
      <c r="N36" s="83"/>
    </row>
    <row r="37" spans="1:14" ht="18" customHeight="1">
      <c r="A37" s="144"/>
      <c r="B37" s="144"/>
      <c r="C37" s="71" t="s">
        <v>253</v>
      </c>
      <c r="D37" s="109" t="s">
        <v>254</v>
      </c>
      <c r="E37" s="83">
        <f t="shared" ref="E37:N37" si="4">E34+E35-E36</f>
        <v>-5.6372209999999976</v>
      </c>
      <c r="F37" s="114">
        <f t="shared" si="4"/>
        <v>-0.74099700000000057</v>
      </c>
      <c r="G37" s="83">
        <f t="shared" si="4"/>
        <v>-580.23471800000016</v>
      </c>
      <c r="H37" s="114">
        <f t="shared" si="4"/>
        <v>-37.100621999999838</v>
      </c>
      <c r="I37" s="83">
        <f t="shared" si="4"/>
        <v>-79.730616999999953</v>
      </c>
      <c r="J37" s="114">
        <f t="shared" si="4"/>
        <v>405.79405500000024</v>
      </c>
      <c r="K37" s="83">
        <f t="shared" si="4"/>
        <v>0</v>
      </c>
      <c r="L37" s="83">
        <f t="shared" si="4"/>
        <v>0</v>
      </c>
      <c r="M37" s="83">
        <f t="shared" si="4"/>
        <v>0</v>
      </c>
      <c r="N37" s="83">
        <f t="shared" si="4"/>
        <v>0</v>
      </c>
    </row>
    <row r="38" spans="1:14" ht="18" customHeight="1">
      <c r="A38" s="144"/>
      <c r="B38" s="144"/>
      <c r="C38" s="71" t="s">
        <v>255</v>
      </c>
      <c r="D38" s="109" t="s">
        <v>256</v>
      </c>
      <c r="E38" s="83">
        <v>0</v>
      </c>
      <c r="F38" s="114">
        <v>0</v>
      </c>
      <c r="G38" s="83">
        <v>0</v>
      </c>
      <c r="H38" s="114">
        <v>0</v>
      </c>
      <c r="I38" s="83">
        <v>0</v>
      </c>
      <c r="J38" s="114">
        <v>0</v>
      </c>
      <c r="K38" s="83"/>
      <c r="L38" s="83"/>
      <c r="M38" s="83"/>
      <c r="N38" s="83"/>
    </row>
    <row r="39" spans="1:14" ht="18" customHeight="1">
      <c r="A39" s="144"/>
      <c r="B39" s="144"/>
      <c r="C39" s="71" t="s">
        <v>257</v>
      </c>
      <c r="D39" s="109" t="s">
        <v>258</v>
      </c>
      <c r="E39" s="83">
        <v>0</v>
      </c>
      <c r="F39" s="114">
        <v>0</v>
      </c>
      <c r="G39" s="83">
        <v>0</v>
      </c>
      <c r="H39" s="114">
        <v>0</v>
      </c>
      <c r="I39" s="83">
        <v>0</v>
      </c>
      <c r="J39" s="114">
        <v>0</v>
      </c>
      <c r="K39" s="83"/>
      <c r="L39" s="83"/>
      <c r="M39" s="83"/>
      <c r="N39" s="83"/>
    </row>
    <row r="40" spans="1:14" ht="18" customHeight="1">
      <c r="A40" s="144"/>
      <c r="B40" s="144"/>
      <c r="C40" s="71" t="s">
        <v>259</v>
      </c>
      <c r="D40" s="109" t="s">
        <v>260</v>
      </c>
      <c r="E40" s="83">
        <v>0.40086300000000002</v>
      </c>
      <c r="F40" s="114">
        <v>0.41768100000000002</v>
      </c>
      <c r="G40" s="83">
        <v>1.2633000000000001</v>
      </c>
      <c r="H40" s="114">
        <v>1.33</v>
      </c>
      <c r="I40" s="83">
        <v>2.2291300000000001</v>
      </c>
      <c r="J40" s="114">
        <v>217.324671</v>
      </c>
      <c r="K40" s="83"/>
      <c r="L40" s="83"/>
      <c r="M40" s="83"/>
      <c r="N40" s="83"/>
    </row>
    <row r="41" spans="1:14" ht="18" customHeight="1">
      <c r="A41" s="144"/>
      <c r="B41" s="144"/>
      <c r="C41" s="32" t="s">
        <v>261</v>
      </c>
      <c r="D41" s="109" t="s">
        <v>262</v>
      </c>
      <c r="E41" s="83">
        <f t="shared" ref="E41:N41" si="5">E34+E35-E36-E40</f>
        <v>-6.0380839999999978</v>
      </c>
      <c r="F41" s="114">
        <f>F34+F35-F36-F40</f>
        <v>-1.1586780000000005</v>
      </c>
      <c r="G41" s="83">
        <f t="shared" si="5"/>
        <v>-581.49801800000012</v>
      </c>
      <c r="H41" s="114">
        <f t="shared" si="5"/>
        <v>-38.430621999999836</v>
      </c>
      <c r="I41" s="83">
        <f t="shared" si="5"/>
        <v>-81.95974699999995</v>
      </c>
      <c r="J41" s="114">
        <f t="shared" si="5"/>
        <v>188.46938400000025</v>
      </c>
      <c r="K41" s="83">
        <f t="shared" si="5"/>
        <v>0</v>
      </c>
      <c r="L41" s="83">
        <f t="shared" si="5"/>
        <v>0</v>
      </c>
      <c r="M41" s="83">
        <f t="shared" si="5"/>
        <v>0</v>
      </c>
      <c r="N41" s="83">
        <f t="shared" si="5"/>
        <v>0</v>
      </c>
    </row>
    <row r="42" spans="1:14" ht="18" customHeight="1">
      <c r="A42" s="144"/>
      <c r="B42" s="144"/>
      <c r="C42" s="173" t="s">
        <v>263</v>
      </c>
      <c r="D42" s="173"/>
      <c r="E42" s="83">
        <f t="shared" ref="E42:N42" si="6">E37+E38-E39-E40</f>
        <v>-6.0380839999999978</v>
      </c>
      <c r="F42" s="114">
        <f t="shared" si="6"/>
        <v>-1.1586780000000005</v>
      </c>
      <c r="G42" s="83">
        <f t="shared" si="6"/>
        <v>-581.49801800000012</v>
      </c>
      <c r="H42" s="114">
        <f t="shared" si="6"/>
        <v>-38.430621999999836</v>
      </c>
      <c r="I42" s="83">
        <f t="shared" si="6"/>
        <v>-81.95974699999995</v>
      </c>
      <c r="J42" s="114">
        <f t="shared" si="6"/>
        <v>188.46938400000025</v>
      </c>
      <c r="K42" s="83">
        <f t="shared" si="6"/>
        <v>0</v>
      </c>
      <c r="L42" s="83">
        <f t="shared" si="6"/>
        <v>0</v>
      </c>
      <c r="M42" s="83">
        <f t="shared" si="6"/>
        <v>0</v>
      </c>
      <c r="N42" s="83">
        <f t="shared" si="6"/>
        <v>0</v>
      </c>
    </row>
    <row r="43" spans="1:14" ht="18" customHeight="1">
      <c r="A43" s="144"/>
      <c r="B43" s="144"/>
      <c r="C43" s="71" t="s">
        <v>264</v>
      </c>
      <c r="D43" s="109" t="s">
        <v>265</v>
      </c>
      <c r="E43" s="83">
        <v>0</v>
      </c>
      <c r="F43" s="114">
        <v>0</v>
      </c>
      <c r="G43" s="83">
        <v>0</v>
      </c>
      <c r="H43" s="114">
        <v>0</v>
      </c>
      <c r="I43" s="83">
        <v>0</v>
      </c>
      <c r="J43" s="114">
        <v>0</v>
      </c>
      <c r="K43" s="83"/>
      <c r="L43" s="83"/>
      <c r="M43" s="83"/>
      <c r="N43" s="83"/>
    </row>
    <row r="44" spans="1:14" ht="18" customHeight="1">
      <c r="A44" s="144"/>
      <c r="B44" s="144"/>
      <c r="C44" s="32" t="s">
        <v>266</v>
      </c>
      <c r="D44" s="82" t="s">
        <v>267</v>
      </c>
      <c r="E44" s="83">
        <f t="shared" ref="E44:N44" si="7">E41+E43</f>
        <v>-6.0380839999999978</v>
      </c>
      <c r="F44" s="114">
        <f t="shared" si="7"/>
        <v>-1.1586780000000005</v>
      </c>
      <c r="G44" s="83">
        <f t="shared" si="7"/>
        <v>-581.49801800000012</v>
      </c>
      <c r="H44" s="114">
        <f t="shared" si="7"/>
        <v>-38.430621999999836</v>
      </c>
      <c r="I44" s="83">
        <f t="shared" si="7"/>
        <v>-81.95974699999995</v>
      </c>
      <c r="J44" s="114">
        <f t="shared" si="7"/>
        <v>188.46938400000025</v>
      </c>
      <c r="K44" s="83">
        <f t="shared" si="7"/>
        <v>0</v>
      </c>
      <c r="L44" s="83">
        <f t="shared" si="7"/>
        <v>0</v>
      </c>
      <c r="M44" s="83">
        <f t="shared" si="7"/>
        <v>0</v>
      </c>
      <c r="N44" s="83">
        <f t="shared" si="7"/>
        <v>0</v>
      </c>
    </row>
    <row r="45" spans="1:14" ht="14.1" customHeight="1">
      <c r="A45" s="12" t="s">
        <v>268</v>
      </c>
    </row>
    <row r="46" spans="1:14" ht="14.1" customHeight="1">
      <c r="A46" s="12" t="s">
        <v>269</v>
      </c>
    </row>
    <row r="47" spans="1:14">
      <c r="A47" s="62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1.普通会計予算（R3-4年度）</vt:lpstr>
      <vt:lpstr>2.公営企業会計予算（R3-4年度）</vt:lpstr>
      <vt:lpstr>3.(1)普通会計決算（R元-2年度）</vt:lpstr>
      <vt:lpstr>3.(2)財政指標等（H28‐R2年度）</vt:lpstr>
      <vt:lpstr>4.公営企業会計決算（R元-2年度）</vt:lpstr>
      <vt:lpstr>5.三セク決算（R元-2年度）</vt:lpstr>
      <vt:lpstr>'1.普通会計予算（R3-4年度）'!Print_Area</vt:lpstr>
      <vt:lpstr>'2.公営企業会計予算（R3-4年度）'!Print_Area</vt:lpstr>
      <vt:lpstr>'3.(1)普通会計決算（R元-2年度）'!Print_Area</vt:lpstr>
      <vt:lpstr>'3.(2)財政指標等（H28‐R2年度）'!Print_Area</vt:lpstr>
      <vt:lpstr>'4.公営企業会計決算（R元-2年度）'!Print_Area</vt:lpstr>
      <vt:lpstr>'5.三セク決算（R元-2年度）'!Print_Area</vt:lpstr>
      <vt:lpstr>'2.公営企業会計予算（R3-4年度）'!Print_Titles</vt:lpstr>
      <vt:lpstr>'4.公営企業会計決算（R元-2年度）'!Print_Titles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2022-08-16T04:44:31Z</cp:lastPrinted>
  <dcterms:created xsi:type="dcterms:W3CDTF">1999-07-06T05:17:05Z</dcterms:created>
  <dcterms:modified xsi:type="dcterms:W3CDTF">2022-09-20T10:57:09Z</dcterms:modified>
</cp:coreProperties>
</file>