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4年度\03\02指定都市（エクセル）\"/>
    </mc:Choice>
  </mc:AlternateContent>
  <xr:revisionPtr revIDLastSave="0" documentId="13_ncr:1_{F60069FB-9B3C-46C4-95F9-57F89C47CA75}" xr6:coauthVersionLast="47" xr6:coauthVersionMax="47" xr10:uidLastSave="{00000000-0000-0000-0000-000000000000}"/>
  <bookViews>
    <workbookView xWindow="-120" yWindow="-120" windowWidth="29040" windowHeight="15840" tabRatio="662" xr2:uid="{00000000-000D-0000-FFFF-FFFF00000000}"/>
  </bookViews>
  <sheets>
    <sheet name="1.普通会計予算（R3-4年度）" sheetId="2" r:id="rId1"/>
    <sheet name="2.公営企業会計予算（R3-4年度）" sheetId="6" r:id="rId2"/>
    <sheet name="3.(1)普通会計決算（R元-2年度）" sheetId="7" r:id="rId3"/>
    <sheet name="3.(2)財政指標等（H28‐R2年度）" sheetId="8" r:id="rId4"/>
    <sheet name="4.公営企業会計決算（R元-2年度）" sheetId="9" r:id="rId5"/>
    <sheet name="5.三セク決算（R元-2年度）" sheetId="10" r:id="rId6"/>
  </sheets>
  <definedNames>
    <definedName name="_xlnm.Print_Area" localSheetId="0">'1.普通会計予算（R3-4年度）'!$A$1:$I$42</definedName>
    <definedName name="_xlnm.Print_Area" localSheetId="1">'2.公営企業会計予算（R3-4年度）'!$A$1:$O$50</definedName>
    <definedName name="_xlnm.Print_Area" localSheetId="2">'3.(1)普通会計決算（R元-2年度）'!$A$1:$I$42</definedName>
    <definedName name="_xlnm.Print_Area" localSheetId="3">'3.(2)財政指標等（H28‐R2年度）'!$A$1:$I$35</definedName>
    <definedName name="_xlnm.Print_Area" localSheetId="4">'4.公営企業会計決算（R元-2年度）'!$A$1:$O$49</definedName>
    <definedName name="_xlnm.Print_Area" localSheetId="5">'5.三セク決算（R元-2年度）'!$A$1:$N$46</definedName>
    <definedName name="_xlnm.Print_Titles" localSheetId="1">'2.公営企業会計予算（R3-4年度）'!$1:$4</definedName>
    <definedName name="_xlnm.Print_Titles" localSheetId="4">'4.公営企業会計決算（R元-2年度）'!$1:$4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4" i="9" l="1"/>
  <c r="J44" i="9"/>
  <c r="K39" i="9"/>
  <c r="K45" i="9" s="1"/>
  <c r="J39" i="9"/>
  <c r="K44" i="6"/>
  <c r="J44" i="6"/>
  <c r="K39" i="6"/>
  <c r="J39" i="6"/>
  <c r="J45" i="6" s="1"/>
  <c r="K45" i="6" l="1"/>
  <c r="J45" i="9"/>
  <c r="I44" i="9"/>
  <c r="H44" i="9"/>
  <c r="I39" i="9"/>
  <c r="I45" i="9" s="1"/>
  <c r="H39" i="9"/>
  <c r="H45" i="9" s="1"/>
  <c r="I44" i="6"/>
  <c r="H44" i="6"/>
  <c r="I39" i="6"/>
  <c r="H39" i="6"/>
  <c r="H45" i="6" l="1"/>
  <c r="I45" i="6"/>
  <c r="F44" i="9"/>
  <c r="F39" i="9"/>
  <c r="F44" i="6"/>
  <c r="F39" i="6"/>
  <c r="F45" i="6" s="1"/>
  <c r="F45" i="9" l="1"/>
  <c r="K24" i="9"/>
  <c r="K27" i="9" s="1"/>
  <c r="J24" i="9"/>
  <c r="J27" i="9" s="1"/>
  <c r="K16" i="9"/>
  <c r="J16" i="9"/>
  <c r="K15" i="9"/>
  <c r="J15" i="9"/>
  <c r="K14" i="9"/>
  <c r="J14" i="9"/>
  <c r="K24" i="6"/>
  <c r="K27" i="6" s="1"/>
  <c r="J24" i="6"/>
  <c r="J27" i="6" s="1"/>
  <c r="K16" i="6"/>
  <c r="J16" i="6"/>
  <c r="K15" i="6"/>
  <c r="J15" i="6"/>
  <c r="K14" i="6"/>
  <c r="J14" i="6"/>
  <c r="I24" i="9" l="1"/>
  <c r="I27" i="9" s="1"/>
  <c r="H24" i="9"/>
  <c r="H27" i="9" s="1"/>
  <c r="I16" i="9"/>
  <c r="H16" i="9"/>
  <c r="I15" i="9"/>
  <c r="H15" i="9"/>
  <c r="I14" i="9"/>
  <c r="H14" i="9"/>
  <c r="I24" i="6"/>
  <c r="I27" i="6" s="1"/>
  <c r="H24" i="6"/>
  <c r="H27" i="6" s="1"/>
  <c r="I16" i="6"/>
  <c r="H16" i="6"/>
  <c r="I15" i="6"/>
  <c r="H15" i="6"/>
  <c r="I14" i="6"/>
  <c r="H14" i="6"/>
  <c r="G21" i="9" l="1"/>
  <c r="G24" i="9" s="1"/>
  <c r="G27" i="9" s="1"/>
  <c r="F21" i="9"/>
  <c r="F24" i="9" s="1"/>
  <c r="F25" i="9" s="1"/>
  <c r="G15" i="9"/>
  <c r="G14" i="9"/>
  <c r="G11" i="9"/>
  <c r="F11" i="9"/>
  <c r="F10" i="9"/>
  <c r="F15" i="9" s="1"/>
  <c r="F9" i="9"/>
  <c r="F8" i="9" s="1"/>
  <c r="F16" i="9" s="1"/>
  <c r="G8" i="9"/>
  <c r="G16" i="9" s="1"/>
  <c r="G27" i="6"/>
  <c r="F19" i="6"/>
  <c r="F21" i="6" s="1"/>
  <c r="F24" i="6" s="1"/>
  <c r="F25" i="6" s="1"/>
  <c r="G15" i="6"/>
  <c r="F15" i="6"/>
  <c r="G14" i="6"/>
  <c r="F14" i="6"/>
  <c r="G11" i="6"/>
  <c r="F11" i="6"/>
  <c r="G8" i="6"/>
  <c r="G16" i="6" s="1"/>
  <c r="F8" i="6"/>
  <c r="F16" i="6" s="1"/>
  <c r="F14" i="9" l="1"/>
  <c r="F27" i="6"/>
  <c r="F35" i="2" l="1"/>
  <c r="F34" i="2" s="1"/>
  <c r="F27" i="2"/>
  <c r="F23" i="2"/>
  <c r="F10" i="2"/>
  <c r="F35" i="7"/>
  <c r="F34" i="7"/>
  <c r="F27" i="7"/>
  <c r="F23" i="7"/>
  <c r="F40" i="7" s="1"/>
  <c r="F10" i="7"/>
  <c r="I20" i="8" l="1"/>
  <c r="G26" i="10" l="1"/>
  <c r="L31" i="10"/>
  <c r="F27" i="10"/>
  <c r="H26" i="10"/>
  <c r="I26" i="10"/>
  <c r="J26" i="10"/>
  <c r="K26" i="10"/>
  <c r="L26" i="10"/>
  <c r="E26" i="10"/>
  <c r="E22" i="10"/>
  <c r="E27" i="10" s="1"/>
  <c r="G22" i="10"/>
  <c r="H22" i="10"/>
  <c r="I22" i="10"/>
  <c r="I27" i="10" s="1"/>
  <c r="J22" i="10"/>
  <c r="K22" i="10"/>
  <c r="L22" i="10"/>
  <c r="E18" i="10"/>
  <c r="G18" i="10"/>
  <c r="H18" i="10"/>
  <c r="I18" i="10"/>
  <c r="J18" i="10"/>
  <c r="K18" i="10"/>
  <c r="L18" i="10"/>
  <c r="F26" i="10"/>
  <c r="F22" i="10"/>
  <c r="F18" i="10"/>
  <c r="J27" i="10" l="1"/>
  <c r="K27" i="10"/>
  <c r="G27" i="10"/>
  <c r="L27" i="10"/>
  <c r="H27" i="10"/>
  <c r="I16" i="2"/>
  <c r="F22" i="7"/>
  <c r="G9" i="7" s="1"/>
  <c r="AD5" i="7" s="1"/>
  <c r="F40" i="2"/>
  <c r="G38" i="2" s="1"/>
  <c r="F22" i="2"/>
  <c r="G20" i="2" s="1"/>
  <c r="AJ5" i="2" s="1"/>
  <c r="I36" i="2"/>
  <c r="N31" i="10"/>
  <c r="N34" i="10" s="1"/>
  <c r="M31" i="10"/>
  <c r="M34" i="10" s="1"/>
  <c r="L34" i="10"/>
  <c r="L44" i="10" s="1"/>
  <c r="K43" i="10" s="1"/>
  <c r="K31" i="10"/>
  <c r="K34" i="10" s="1"/>
  <c r="K41" i="10" s="1"/>
  <c r="K44" i="10" s="1"/>
  <c r="J31" i="10"/>
  <c r="J34" i="10" s="1"/>
  <c r="I31" i="10"/>
  <c r="I34" i="10" s="1"/>
  <c r="H31" i="10"/>
  <c r="G31" i="10"/>
  <c r="G34" i="10" s="1"/>
  <c r="F31" i="10"/>
  <c r="F34" i="10" s="1"/>
  <c r="F37" i="10" s="1"/>
  <c r="F42" i="10" s="1"/>
  <c r="E31" i="10"/>
  <c r="E34" i="10" s="1"/>
  <c r="E37" i="10" s="1"/>
  <c r="E42" i="10" s="1"/>
  <c r="O44" i="9"/>
  <c r="O45" i="9" s="1"/>
  <c r="N44" i="9"/>
  <c r="M44" i="9"/>
  <c r="L44" i="9"/>
  <c r="O39" i="9"/>
  <c r="N39" i="9"/>
  <c r="M39" i="9"/>
  <c r="M45" i="9" s="1"/>
  <c r="L39" i="9"/>
  <c r="O24" i="9"/>
  <c r="O27" i="9"/>
  <c r="N24" i="9"/>
  <c r="N27" i="9" s="1"/>
  <c r="M24" i="9"/>
  <c r="M27" i="9" s="1"/>
  <c r="L24" i="9"/>
  <c r="L27" i="9" s="1"/>
  <c r="O16" i="9"/>
  <c r="N16" i="9"/>
  <c r="M16" i="9"/>
  <c r="L16" i="9"/>
  <c r="O15" i="9"/>
  <c r="N15" i="9"/>
  <c r="M15" i="9"/>
  <c r="L15" i="9"/>
  <c r="O14" i="9"/>
  <c r="N14" i="9"/>
  <c r="M14" i="9"/>
  <c r="L14" i="9"/>
  <c r="I19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O44" i="6"/>
  <c r="N44" i="6"/>
  <c r="M44" i="6"/>
  <c r="L44" i="6"/>
  <c r="O39" i="6"/>
  <c r="O45" i="6" s="1"/>
  <c r="N39" i="6"/>
  <c r="M39" i="6"/>
  <c r="L39" i="6"/>
  <c r="L45" i="6" s="1"/>
  <c r="O24" i="6"/>
  <c r="O27" i="6" s="1"/>
  <c r="N24" i="6"/>
  <c r="N27" i="6" s="1"/>
  <c r="M24" i="6"/>
  <c r="M27" i="6" s="1"/>
  <c r="L24" i="6"/>
  <c r="L27" i="6" s="1"/>
  <c r="O16" i="6"/>
  <c r="N16" i="6"/>
  <c r="M16" i="6"/>
  <c r="L16" i="6"/>
  <c r="O15" i="6"/>
  <c r="N15" i="6"/>
  <c r="M15" i="6"/>
  <c r="L15" i="6"/>
  <c r="O14" i="6"/>
  <c r="N14" i="6"/>
  <c r="M14" i="6"/>
  <c r="L14" i="6"/>
  <c r="I37" i="2"/>
  <c r="I35" i="2"/>
  <c r="AK14" i="2" s="1"/>
  <c r="I34" i="2"/>
  <c r="AJ14" i="2" s="1"/>
  <c r="I33" i="2"/>
  <c r="I32" i="2"/>
  <c r="AI14" i="2" s="1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I21" i="8" l="1"/>
  <c r="AS2" i="8" s="1"/>
  <c r="G34" i="2"/>
  <c r="AJ13" i="2" s="1"/>
  <c r="G31" i="2"/>
  <c r="G40" i="2"/>
  <c r="AC4" i="2"/>
  <c r="G21" i="2"/>
  <c r="AK5" i="2" s="1"/>
  <c r="N45" i="6"/>
  <c r="I40" i="7"/>
  <c r="AC14" i="7" s="1"/>
  <c r="K37" i="10"/>
  <c r="K42" i="10" s="1"/>
  <c r="G13" i="2"/>
  <c r="AF5" i="2" s="1"/>
  <c r="G31" i="7"/>
  <c r="G39" i="7"/>
  <c r="N45" i="9"/>
  <c r="G20" i="7"/>
  <c r="AJ5" i="7" s="1"/>
  <c r="G10" i="7"/>
  <c r="AE5" i="7" s="1"/>
  <c r="G24" i="7"/>
  <c r="AE13" i="7" s="1"/>
  <c r="G28" i="7"/>
  <c r="AH13" i="7" s="1"/>
  <c r="G32" i="7"/>
  <c r="AI13" i="7" s="1"/>
  <c r="G36" i="7"/>
  <c r="G40" i="7"/>
  <c r="G21" i="7"/>
  <c r="AK5" i="7" s="1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E41" i="10"/>
  <c r="E44" i="10" s="1"/>
  <c r="G19" i="7"/>
  <c r="G23" i="7"/>
  <c r="AD13" i="7" s="1"/>
  <c r="G14" i="7"/>
  <c r="AG5" i="7" s="1"/>
  <c r="G12" i="7"/>
  <c r="AC12" i="7"/>
  <c r="G27" i="7"/>
  <c r="AG13" i="7" s="1"/>
  <c r="G35" i="7"/>
  <c r="AK13" i="7" s="1"/>
  <c r="H41" i="10"/>
  <c r="H44" i="10" s="1"/>
  <c r="G43" i="10" s="1"/>
  <c r="H37" i="10"/>
  <c r="H42" i="10" s="1"/>
  <c r="I37" i="10"/>
  <c r="I42" i="10" s="1"/>
  <c r="I41" i="10"/>
  <c r="L42" i="10"/>
  <c r="G9" i="2"/>
  <c r="AD5" i="2" s="1"/>
  <c r="I22" i="2"/>
  <c r="AC6" i="2" s="1"/>
  <c r="G22" i="2"/>
  <c r="G10" i="2"/>
  <c r="AE5" i="2" s="1"/>
  <c r="L45" i="9"/>
  <c r="G16" i="2"/>
  <c r="G14" i="2"/>
  <c r="AG5" i="2" s="1"/>
  <c r="F41" i="10"/>
  <c r="F44" i="10" s="1"/>
  <c r="M45" i="6"/>
  <c r="G19" i="2"/>
  <c r="G37" i="10"/>
  <c r="G42" i="10" s="1"/>
  <c r="G41" i="10"/>
  <c r="G44" i="10" s="1"/>
  <c r="M37" i="10"/>
  <c r="M42" i="10" s="1"/>
  <c r="M41" i="10"/>
  <c r="M44" i="10" s="1"/>
  <c r="N41" i="10"/>
  <c r="N44" i="10" s="1"/>
  <c r="N37" i="10"/>
  <c r="N42" i="10" s="1"/>
  <c r="J41" i="10"/>
  <c r="J44" i="10" s="1"/>
  <c r="I43" i="10" s="1"/>
  <c r="J37" i="10"/>
  <c r="J42" i="10" s="1"/>
  <c r="G29" i="2"/>
  <c r="G30" i="2"/>
  <c r="I40" i="2"/>
  <c r="AC14" i="2" s="1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12" i="2"/>
  <c r="G13" i="7"/>
  <c r="AF5" i="7" s="1"/>
  <c r="G18" i="2"/>
  <c r="G15" i="7"/>
  <c r="AH5" i="7" s="1"/>
  <c r="G22" i="7"/>
  <c r="G11" i="2"/>
  <c r="G33" i="2"/>
  <c r="G23" i="2"/>
  <c r="AD13" i="2" s="1"/>
  <c r="G25" i="2"/>
  <c r="G36" i="2"/>
  <c r="I44" i="10" l="1"/>
  <c r="I23" i="8"/>
  <c r="I22" i="8"/>
</calcChain>
</file>

<file path=xl/sharedStrings.xml><?xml version="1.0" encoding="utf-8"?>
<sst xmlns="http://schemas.openxmlformats.org/spreadsheetml/2006/main" count="505" uniqueCount="303">
  <si>
    <t>団体名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</si>
  <si>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</si>
  <si>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</si>
  <si>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</si>
  <si>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</si>
  <si>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</si>
  <si>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</si>
  <si>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</si>
  <si>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</si>
  <si>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</si>
  <si>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</si>
  <si>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</si>
  <si>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</si>
  <si>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</si>
  <si>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</si>
  <si>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</si>
  <si>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</si>
  <si>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</si>
  <si>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</si>
  <si>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</si>
  <si>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</si>
  <si>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</si>
  <si>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</si>
  <si>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</si>
  <si>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</si>
  <si>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</si>
  <si>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</si>
  <si>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</si>
  <si>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</si>
  <si>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</si>
  <si>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</si>
  <si>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</si>
  <si>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</si>
  <si>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</si>
  <si>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</si>
  <si>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</si>
  <si>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</si>
  <si>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</si>
  <si>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</si>
  <si>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</si>
  <si>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</si>
  <si>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</si>
  <si>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</si>
  <si>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</si>
  <si>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</si>
  <si>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</si>
  <si>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</si>
  <si>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</si>
  <si>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</si>
  <si>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</si>
  <si>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</si>
  <si>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</si>
  <si>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</si>
  <si>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</si>
  <si>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</si>
  <si>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</si>
  <si>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</si>
  <si>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</si>
  <si>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</si>
  <si>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</si>
  <si>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</si>
  <si>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</si>
  <si>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</si>
  <si>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</si>
  <si>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</si>
  <si>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</si>
  <si>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</si>
  <si>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</si>
  <si>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</si>
  <si>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</si>
  <si>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</si>
  <si>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</si>
  <si>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</si>
  <si>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</si>
  <si>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</si>
  <si>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</si>
  <si>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</si>
  <si>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</si>
  <si>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</si>
  <si>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</si>
  <si>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</si>
  <si>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</si>
  <si>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</si>
  <si>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</si>
  <si>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</si>
  <si>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</si>
  <si>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</si>
  <si>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</si>
  <si>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</si>
  <si>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</si>
  <si>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</si>
  <si>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</si>
  <si>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</si>
  <si>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</si>
  <si>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</si>
  <si>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</si>
  <si>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</si>
  <si>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</si>
  <si>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</si>
  <si>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</si>
  <si>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</si>
  <si>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</si>
  <si>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</si>
  <si>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</si>
  <si>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</si>
  <si>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</si>
  <si>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</si>
  <si>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</si>
  <si>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</si>
  <si>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</si>
  <si>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</si>
  <si>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</si>
  <si>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</si>
  <si>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</si>
  <si>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</si>
  <si>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</si>
  <si>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</si>
  <si>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</si>
  <si>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</si>
  <si>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</si>
  <si>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</si>
  <si>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</si>
  <si>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</si>
  <si>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</si>
  <si>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</si>
  <si>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</si>
  <si>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</si>
  <si>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</si>
  <si>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</si>
  <si>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</si>
  <si>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</si>
  <si>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</si>
  <si>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</si>
  <si>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</si>
  <si>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</si>
  <si>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</si>
  <si>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</si>
  <si>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</si>
  <si>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</si>
  <si>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</si>
  <si>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</si>
  <si>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</si>
  <si>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</si>
  <si>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</si>
  <si>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</si>
  <si>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</si>
  <si>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</si>
  <si>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</si>
  <si>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</si>
  <si>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</si>
  <si>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</si>
  <si>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</si>
  <si>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</si>
  <si>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</si>
  <si>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</si>
  <si>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</si>
  <si>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</si>
  <si>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</si>
  <si>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</si>
  <si>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</si>
  <si>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</si>
  <si>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</si>
  <si>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</si>
  <si>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</si>
  <si>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</si>
  <si>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</si>
  <si>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</si>
  <si>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</si>
  <si>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</si>
  <si>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</si>
  <si>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</si>
  <si>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</si>
  <si>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</si>
  <si>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</si>
  <si>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</si>
  <si>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</si>
  <si>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</si>
  <si>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</si>
  <si>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</si>
  <si>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</si>
  <si>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</si>
  <si>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</si>
  <si>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</si>
  <si>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</si>
  <si>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</si>
  <si>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</si>
  <si>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</si>
  <si>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</si>
  <si>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</si>
  <si>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</si>
  <si>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</si>
  <si>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</si>
  <si>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</si>
  <si>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</si>
  <si>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</si>
  <si>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</si>
  <si>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</si>
  <si>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</si>
  <si>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</si>
  <si>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</si>
  <si>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</si>
  <si>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</si>
  <si>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</si>
  <si>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</si>
  <si>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</si>
  <si>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</si>
  <si>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</si>
  <si>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</si>
  <si>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</si>
  <si>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</si>
  <si>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</si>
  <si>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</si>
  <si>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</si>
  <si>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</si>
  <si>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</si>
  <si>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</si>
  <si>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</si>
  <si>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</si>
  <si>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</si>
  <si>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</si>
  <si>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</si>
  <si>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</si>
  <si>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</si>
  <si>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</si>
  <si>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</si>
  <si>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</si>
  <si>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</si>
  <si>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</si>
  <si>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</si>
  <si>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</si>
  <si>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</si>
  <si>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</si>
  <si>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</si>
  <si>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</si>
  <si>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</si>
  <si>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</si>
  <si>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</si>
  <si>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</si>
  <si>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</si>
  <si>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</si>
  <si>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</si>
  <si>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</si>
  <si>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</si>
  <si>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</si>
  <si>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</si>
  <si>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</si>
  <si>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</si>
  <si>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</si>
  <si>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</si>
  <si>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</si>
  <si>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</si>
  <si>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</si>
  <si>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</si>
  <si>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</si>
  <si>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</si>
  <si>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</si>
  <si>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</si>
  <si>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</si>
  <si>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</si>
  <si>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</si>
  <si>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</si>
  <si>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</si>
  <si>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</si>
  <si>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</si>
  <si>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</si>
  <si>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</si>
  <si>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</si>
  <si>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</si>
  <si>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</si>
  <si>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</si>
  <si>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</si>
  <si>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</si>
  <si>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</si>
  <si>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</si>
  <si>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（1）令和４年度普通会計予算の状況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</si>
  <si>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(令和４年度予算ﾍﾞｰｽ）</t>
    <rPh sb="1" eb="2">
      <t>レイ</t>
    </rPh>
    <rPh sb="2" eb="3">
      <t>ワ</t>
    </rPh>
    <rPh sb="6" eb="8">
      <t>ヨサン</t>
    </rPh>
    <phoneticPr fontId="7"/>
  </si>
  <si>
    <t>令和４年度</t>
    <rPh sb="0" eb="1">
      <t>レイ</t>
    </rPh>
    <rPh sb="1" eb="2">
      <t>ワ</t>
    </rPh>
    <phoneticPr fontId="7"/>
  </si>
  <si>
    <t>令和３年度</t>
    <rPh sb="0" eb="2">
      <t>レイワ</t>
    </rPh>
    <rPh sb="3" eb="5">
      <t>ネンド</t>
    </rPh>
    <phoneticPr fontId="7"/>
  </si>
  <si>
    <t>（1）令和２年度普通会計決算の状況</t>
    <rPh sb="3" eb="5">
      <t>レイワ</t>
    </rPh>
    <phoneticPr fontId="7"/>
  </si>
  <si>
    <t>令和２年度</t>
    <rPh sb="0" eb="2">
      <t>レイワ</t>
    </rPh>
    <rPh sb="3" eb="5">
      <t>ネンド</t>
    </rPh>
    <phoneticPr fontId="15"/>
  </si>
  <si>
    <t>令和元年度</t>
    <rPh sb="2" eb="5">
      <t>ガンネンド</t>
    </rPh>
    <phoneticPr fontId="15"/>
  </si>
  <si>
    <t>２年度</t>
    <rPh sb="1" eb="3">
      <t>ネンド</t>
    </rPh>
    <phoneticPr fontId="7"/>
  </si>
  <si>
    <t>(令和２年度決算ﾍﾞｰｽ）</t>
    <rPh sb="1" eb="3">
      <t>レイワ</t>
    </rPh>
    <rPh sb="4" eb="6">
      <t>ネンド</t>
    </rPh>
    <phoneticPr fontId="15"/>
  </si>
  <si>
    <t>令和元年度</t>
    <rPh sb="0" eb="2">
      <t>レイワ</t>
    </rPh>
    <rPh sb="2" eb="5">
      <t>ガンネンド</t>
    </rPh>
    <phoneticPr fontId="15"/>
  </si>
  <si>
    <t>(令和２年度決算額）</t>
    <rPh sb="1" eb="3">
      <t>レイワ</t>
    </rPh>
    <rPh sb="4" eb="6">
      <t>ネンド</t>
    </rPh>
    <phoneticPr fontId="15"/>
  </si>
  <si>
    <t>令和４年度</t>
    <rPh sb="0" eb="2">
      <t>レイワ</t>
    </rPh>
    <rPh sb="3" eb="5">
      <t>ネンド</t>
    </rPh>
    <phoneticPr fontId="7"/>
  </si>
  <si>
    <r>
      <t>（注1）平成2</t>
    </r>
    <r>
      <rPr>
        <sz val="11"/>
        <rFont val="Meiryo UI"/>
        <family val="1"/>
        <charset val="128"/>
      </rPr>
      <t>8</t>
    </r>
    <r>
      <rPr>
        <sz val="11"/>
        <rFont val="明朝"/>
        <family val="1"/>
        <charset val="128"/>
      </rPr>
      <t>年度～令和元年度は平成27年度国勢調査、令和</t>
    </r>
    <r>
      <rPr>
        <sz val="11"/>
        <rFont val="Meiryo UI"/>
        <family val="1"/>
        <charset val="128"/>
      </rPr>
      <t>2年度は令和2年度国勢調査</t>
    </r>
    <r>
      <rPr>
        <sz val="11"/>
        <rFont val="明朝"/>
        <family val="1"/>
        <charset val="128"/>
      </rPr>
      <t>を基に計上している。</t>
    </r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30">
      <t>レイワ</t>
    </rPh>
    <rPh sb="31" eb="33">
      <t>ネンド</t>
    </rPh>
    <rPh sb="34" eb="36">
      <t>レイワ</t>
    </rPh>
    <rPh sb="37" eb="39">
      <t>ネンド</t>
    </rPh>
    <rPh sb="39" eb="43">
      <t>コクセイチョウサ</t>
    </rPh>
    <rPh sb="44" eb="45">
      <t>モト</t>
    </rPh>
    <rPh sb="46" eb="48">
      <t>ケイジョウ</t>
    </rPh>
    <phoneticPr fontId="9"/>
  </si>
  <si>
    <t>予算額</t>
    <phoneticPr fontId="7"/>
  </si>
  <si>
    <t>決算額</t>
    <phoneticPr fontId="15"/>
  </si>
  <si>
    <t>新潟市</t>
    <rPh sb="0" eb="3">
      <t>ニイガタシ</t>
    </rPh>
    <phoneticPr fontId="15"/>
  </si>
  <si>
    <t>新潟市</t>
    <rPh sb="0" eb="3">
      <t>ニイガタシ</t>
    </rPh>
    <phoneticPr fontId="7"/>
  </si>
  <si>
    <t>新潟市土地開発公社</t>
    <rPh sb="0" eb="3">
      <t>ニイガタシ</t>
    </rPh>
    <rPh sb="3" eb="5">
      <t>トチ</t>
    </rPh>
    <rPh sb="5" eb="7">
      <t>カイハツ</t>
    </rPh>
    <rPh sb="7" eb="9">
      <t>コウシャ</t>
    </rPh>
    <phoneticPr fontId="15"/>
  </si>
  <si>
    <t>新潟地下開発</t>
    <rPh sb="0" eb="2">
      <t>ニイガタ</t>
    </rPh>
    <rPh sb="2" eb="4">
      <t>チカ</t>
    </rPh>
    <rPh sb="4" eb="6">
      <t>カイハツ</t>
    </rPh>
    <phoneticPr fontId="15"/>
  </si>
  <si>
    <t>エフエム新津</t>
    <rPh sb="4" eb="6">
      <t>ニイツ</t>
    </rPh>
    <phoneticPr fontId="15"/>
  </si>
  <si>
    <t>まちづくり豊栄</t>
    <rPh sb="5" eb="7">
      <t>トヨサカ</t>
    </rPh>
    <phoneticPr fontId="15"/>
  </si>
  <si>
    <t>水道事業</t>
    <rPh sb="0" eb="2">
      <t>スイドウ</t>
    </rPh>
    <rPh sb="2" eb="4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</si>
  <si>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</si>
  <si>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介護サービス（指定介護老人福祉施設）</t>
    <rPh sb="0" eb="2">
      <t>カイゴ</t>
    </rPh>
    <rPh sb="7" eb="9">
      <t>シテイ</t>
    </rPh>
    <rPh sb="9" eb="11">
      <t>カイゴ</t>
    </rPh>
    <rPh sb="11" eb="13">
      <t>ロウジン</t>
    </rPh>
    <rPh sb="13" eb="15">
      <t>フクシ</t>
    </rPh>
    <rPh sb="15" eb="17">
      <t>シセツ</t>
    </rPh>
    <phoneticPr fontId="7"/>
  </si>
  <si>
    <t>下水道事業</t>
    <rPh sb="0" eb="3">
      <t>ゲスイドウ</t>
    </rPh>
    <rPh sb="3" eb="5">
      <t>ジギョウ</t>
    </rPh>
    <phoneticPr fontId="7"/>
  </si>
  <si>
    <t>令和２年度</t>
    <rPh sb="0" eb="2">
      <t>レイワ</t>
    </rPh>
    <rPh sb="3" eb="5">
      <t>ネンド</t>
    </rPh>
    <phoneticPr fontId="7"/>
  </si>
  <si>
    <t>令和元年度</t>
    <rPh sb="0" eb="2">
      <t>レイワ</t>
    </rPh>
    <rPh sb="2" eb="5">
      <t>ガンネンド</t>
    </rPh>
    <phoneticPr fontId="7"/>
  </si>
  <si>
    <t>と畜場事業</t>
    <rPh sb="1" eb="2">
      <t>チク</t>
    </rPh>
    <rPh sb="2" eb="3">
      <t>ジョウ</t>
    </rPh>
    <rPh sb="3" eb="5">
      <t>ジギョウ</t>
    </rPh>
    <phoneticPr fontId="7"/>
  </si>
  <si>
    <t>市場事業</t>
    <rPh sb="0" eb="2">
      <t>イチバ</t>
    </rPh>
    <rPh sb="2" eb="4">
      <t>ジギョウ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</si>
</sst>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sz val="11"/>
      <name val="ＭＳ Ｐゴシック"/>
      <family val="1"/>
      <charset val="128"/>
    </font>
    <font>
      <sz val="11"/>
      <name val="Meiryo UI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157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4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0" fontId="3" fillId="0" borderId="4" xfId="0" applyNumberFormat="1" applyFont="1" applyBorder="1" applyAlignment="1">
      <alignment horizontal="distributed" vertical="center" justifyLastLine="1"/>
    </xf>
    <xf numFmtId="0" fontId="1" fillId="0" borderId="4" xfId="0" applyNumberFormat="1" applyFont="1" applyBorder="1" applyAlignment="1">
      <alignment horizontal="distributed" vertical="center" justifyLastLine="1"/>
    </xf>
    <xf numFmtId="179" fontId="2" fillId="0" borderId="0" xfId="1" applyNumberForma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8" xfId="0" applyNumberForma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9" fontId="0" fillId="0" borderId="8" xfId="1" applyNumberFormat="1" applyFont="1" applyBorder="1" applyAlignment="1">
      <alignment vertical="center"/>
    </xf>
    <xf numFmtId="180" fontId="0" fillId="0" borderId="8" xfId="1" applyNumberFormat="1" applyFont="1" applyBorder="1" applyAlignment="1">
      <alignment vertical="center"/>
    </xf>
    <xf numFmtId="41" fontId="14" fillId="0" borderId="8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9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41" fontId="0" fillId="0" borderId="8" xfId="0" applyNumberFormat="1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quotePrefix="1" applyNumberFormat="1" applyBorder="1" applyAlignment="1">
      <alignment horizontal="right" vertical="center"/>
    </xf>
    <xf numFmtId="179" fontId="2" fillId="0" borderId="8" xfId="1" quotePrefix="1" applyNumberFormat="1" applyFont="1" applyBorder="1" applyAlignment="1">
      <alignment horizontal="right" vertical="center"/>
    </xf>
    <xf numFmtId="0" fontId="2" fillId="0" borderId="8" xfId="0" applyNumberFormat="1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179" fontId="0" fillId="0" borderId="8" xfId="0" applyNumberFormat="1" applyBorder="1" applyAlignment="1">
      <alignment vertical="center"/>
    </xf>
    <xf numFmtId="179" fontId="2" fillId="0" borderId="8" xfId="1" applyNumberFormat="1" applyFill="1" applyBorder="1" applyAlignment="1">
      <alignment horizontal="right" vertical="center"/>
    </xf>
    <xf numFmtId="179" fontId="2" fillId="0" borderId="8" xfId="1" applyNumberFormat="1" applyBorder="1" applyAlignment="1">
      <alignment horizontal="right" vertical="center"/>
    </xf>
    <xf numFmtId="182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183" fontId="0" fillId="0" borderId="8" xfId="0" applyNumberFormat="1" applyBorder="1" applyAlignment="1">
      <alignment vertical="center"/>
    </xf>
    <xf numFmtId="183" fontId="2" fillId="0" borderId="8" xfId="1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2" fillId="0" borderId="8" xfId="1" applyNumberFormat="1" applyBorder="1" applyAlignment="1">
      <alignment vertical="center"/>
    </xf>
    <xf numFmtId="180" fontId="2" fillId="0" borderId="8" xfId="1" applyNumberFormat="1" applyFill="1" applyBorder="1" applyAlignment="1">
      <alignment vertical="center"/>
    </xf>
    <xf numFmtId="41" fontId="0" fillId="0" borderId="9" xfId="0" applyNumberFormat="1" applyBorder="1" applyAlignment="1">
      <alignment horizontal="left" vertical="center"/>
    </xf>
    <xf numFmtId="0" fontId="18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9" fontId="2" fillId="0" borderId="8" xfId="1" applyNumberFormat="1" applyBorder="1" applyAlignment="1">
      <alignment horizontal="center" vertical="center"/>
    </xf>
    <xf numFmtId="41" fontId="0" fillId="0" borderId="8" xfId="0" applyNumberFormat="1" applyFill="1" applyBorder="1" applyAlignment="1">
      <alignment horizontal="left" vertical="center"/>
    </xf>
    <xf numFmtId="179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179" fontId="2" fillId="0" borderId="8" xfId="1" applyNumberForma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/>
    </xf>
    <xf numFmtId="179" fontId="2" fillId="0" borderId="8" xfId="1" applyNumberFormat="1" applyFill="1" applyBorder="1" applyAlignment="1">
      <alignment horizontal="center" vertical="center"/>
    </xf>
    <xf numFmtId="179" fontId="0" fillId="0" borderId="8" xfId="1" applyNumberFormat="1" applyFont="1" applyFill="1" applyBorder="1" applyAlignment="1">
      <alignment vertical="center"/>
    </xf>
    <xf numFmtId="179" fontId="0" fillId="0" borderId="8" xfId="0" quotePrefix="1" applyNumberFormat="1" applyFont="1" applyBorder="1" applyAlignment="1">
      <alignment horizontal="right" vertical="center"/>
    </xf>
    <xf numFmtId="179" fontId="0" fillId="0" borderId="8" xfId="1" quotePrefix="1" applyNumberFormat="1" applyFon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6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9" fontId="2" fillId="0" borderId="8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81" fontId="9" fillId="0" borderId="8" xfId="1" applyNumberFormat="1" applyFont="1" applyBorder="1" applyAlignment="1">
      <alignment vertical="center" textRotation="255"/>
    </xf>
    <xf numFmtId="0" fontId="12" fillId="0" borderId="8" xfId="3" applyFont="1" applyBorder="1" applyAlignment="1">
      <alignment vertical="center"/>
    </xf>
    <xf numFmtId="0" fontId="10" fillId="0" borderId="8" xfId="0" applyNumberFormat="1" applyFont="1" applyBorder="1" applyAlignment="1">
      <alignment horizontal="distributed" vertical="center" justifyLastLine="1"/>
    </xf>
    <xf numFmtId="0" fontId="10" fillId="0" borderId="8" xfId="2" applyNumberFormat="1" applyFont="1" applyBorder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79" fontId="2" fillId="0" borderId="12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0" fontId="12" fillId="0" borderId="8" xfId="3" applyFont="1" applyBorder="1" applyAlignment="1">
      <alignment vertical="center" textRotation="255"/>
    </xf>
    <xf numFmtId="0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 shrinkToFit="1"/>
    </xf>
    <xf numFmtId="176" fontId="0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79" fontId="0" fillId="0" borderId="8" xfId="1" applyNumberFormat="1" applyFont="1" applyBorder="1" applyAlignment="1">
      <alignment vertical="center"/>
    </xf>
    <xf numFmtId="179" fontId="0" fillId="0" borderId="8" xfId="0" applyNumberFormat="1" applyFont="1" applyBorder="1" applyAlignment="1">
      <alignment vertical="center"/>
    </xf>
    <xf numFmtId="41" fontId="16" fillId="0" borderId="8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activeCell="G3" sqref="G3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31" t="s">
        <v>0</v>
      </c>
      <c r="B1" s="131"/>
      <c r="C1" s="131"/>
      <c r="D1" s="131"/>
      <c r="E1" s="22" t="s">
        <v>290</v>
      </c>
      <c r="F1" s="2"/>
      <c r="AA1" s="130" t="s">
        <v>104</v>
      </c>
      <c r="AB1" s="130"/>
    </row>
    <row r="2" spans="1:38">
      <c r="AA2" s="118" t="s">
        <v>105</v>
      </c>
      <c r="AB2" s="118"/>
      <c r="AC2" s="121" t="s">
        <v>106</v>
      </c>
      <c r="AD2" s="119" t="s">
        <v>107</v>
      </c>
      <c r="AE2" s="128"/>
      <c r="AF2" s="129"/>
      <c r="AG2" s="118" t="s">
        <v>108</v>
      </c>
      <c r="AH2" s="118" t="s">
        <v>109</v>
      </c>
      <c r="AI2" s="118" t="s">
        <v>110</v>
      </c>
      <c r="AJ2" s="118" t="s">
        <v>111</v>
      </c>
      <c r="AK2" s="118" t="s">
        <v>112</v>
      </c>
    </row>
    <row r="3" spans="1:38" ht="14.25">
      <c r="A3" s="11" t="s">
        <v>103</v>
      </c>
      <c r="AA3" s="118"/>
      <c r="AB3" s="118"/>
      <c r="AC3" s="123"/>
      <c r="AD3" s="31"/>
      <c r="AE3" s="30" t="s">
        <v>125</v>
      </c>
      <c r="AF3" s="30" t="s">
        <v>126</v>
      </c>
      <c r="AG3" s="118"/>
      <c r="AH3" s="118"/>
      <c r="AI3" s="118"/>
      <c r="AJ3" s="118"/>
      <c r="AK3" s="118"/>
    </row>
    <row r="4" spans="1:38">
      <c r="AA4" s="121" t="str">
        <f>E1</f>
        <v>新潟市</v>
      </c>
      <c r="AB4" s="32" t="s">
        <v>113</v>
      </c>
      <c r="AC4" s="33">
        <f>F22</f>
        <v>392981</v>
      </c>
      <c r="AD4" s="33">
        <f>F9</f>
        <v>134378</v>
      </c>
      <c r="AE4" s="33">
        <f>F10</f>
        <v>59878</v>
      </c>
      <c r="AF4" s="33">
        <f>F13</f>
        <v>49226</v>
      </c>
      <c r="AG4" s="33">
        <f>F14</f>
        <v>3311</v>
      </c>
      <c r="AH4" s="33">
        <f>F15</f>
        <v>67684</v>
      </c>
      <c r="AI4" s="33">
        <f>F17</f>
        <v>72020</v>
      </c>
      <c r="AJ4" s="33">
        <f>F20</f>
        <v>34289</v>
      </c>
      <c r="AK4" s="33">
        <f>F21</f>
        <v>51382</v>
      </c>
      <c r="AL4" s="34"/>
    </row>
    <row r="5" spans="1:38">
      <c r="A5" s="10" t="s">
        <v>274</v>
      </c>
      <c r="AA5" s="122"/>
      <c r="AB5" s="32" t="s">
        <v>114</v>
      </c>
      <c r="AC5" s="35"/>
      <c r="AD5" s="35">
        <f>G9</f>
        <v>34.194528488654669</v>
      </c>
      <c r="AE5" s="35">
        <f>G10</f>
        <v>15.236868958041228</v>
      </c>
      <c r="AF5" s="35">
        <f>G13</f>
        <v>12.526305343006406</v>
      </c>
      <c r="AG5" s="35">
        <f>G14</f>
        <v>0.84253437189075286</v>
      </c>
      <c r="AH5" s="35">
        <f>G15</f>
        <v>17.223224532483759</v>
      </c>
      <c r="AI5" s="35">
        <f>G17</f>
        <v>18.326585763688321</v>
      </c>
      <c r="AJ5" s="35">
        <f>G20</f>
        <v>8.7253582234255589</v>
      </c>
      <c r="AK5" s="35">
        <f>G21</f>
        <v>13.074932375865501</v>
      </c>
    </row>
    <row r="6" spans="1:38" ht="14.25">
      <c r="A6" s="3"/>
      <c r="G6" s="134" t="s">
        <v>127</v>
      </c>
      <c r="H6" s="135"/>
      <c r="I6" s="135"/>
      <c r="AA6" s="123"/>
      <c r="AB6" s="32" t="s">
        <v>115</v>
      </c>
      <c r="AC6" s="35">
        <f>I22</f>
        <v>1.5090187245407893</v>
      </c>
      <c r="AD6" s="35">
        <f>I9</f>
        <v>5.0796828326113097</v>
      </c>
      <c r="AE6" s="35">
        <f>I10</f>
        <v>7.7523843800611836</v>
      </c>
      <c r="AF6" s="35">
        <f>I13</f>
        <v>2.813341966206484</v>
      </c>
      <c r="AG6" s="35">
        <f>I14</f>
        <v>1.9710502001847763</v>
      </c>
      <c r="AH6" s="35">
        <f>I15</f>
        <v>11.241864440207738</v>
      </c>
      <c r="AI6" s="35">
        <f>I17</f>
        <v>5.8090676696147758</v>
      </c>
      <c r="AJ6" s="35">
        <f>I20</f>
        <v>-26.976318255388023</v>
      </c>
      <c r="AK6" s="35">
        <f>I21</f>
        <v>-0.11081086335270607</v>
      </c>
    </row>
    <row r="7" spans="1:38" ht="27" customHeight="1">
      <c r="A7" s="9"/>
      <c r="B7" s="4"/>
      <c r="C7" s="4"/>
      <c r="D7" s="4"/>
      <c r="E7" s="75"/>
      <c r="F7" s="67" t="s">
        <v>285</v>
      </c>
      <c r="G7" s="67"/>
      <c r="H7" s="67" t="s">
        <v>277</v>
      </c>
      <c r="I7" s="68" t="s">
        <v>20</v>
      </c>
    </row>
    <row r="8" spans="1:38" ht="17.100000000000001" customHeight="1">
      <c r="A8" s="5"/>
      <c r="B8" s="6"/>
      <c r="C8" s="6"/>
      <c r="D8" s="6"/>
      <c r="E8" s="76"/>
      <c r="F8" s="69" t="s">
        <v>101</v>
      </c>
      <c r="G8" s="69" t="s">
        <v>1</v>
      </c>
      <c r="H8" s="69" t="s">
        <v>287</v>
      </c>
      <c r="I8" s="70"/>
    </row>
    <row r="9" spans="1:38" ht="18" customHeight="1">
      <c r="A9" s="132" t="s">
        <v>79</v>
      </c>
      <c r="B9" s="132" t="s">
        <v>80</v>
      </c>
      <c r="C9" s="77" t="s">
        <v>2</v>
      </c>
      <c r="D9" s="71"/>
      <c r="E9" s="71"/>
      <c r="F9" s="72">
        <v>134378</v>
      </c>
      <c r="G9" s="73">
        <f t="shared" ref="G9:G22" si="0">F9/$F$22*100</f>
        <v>34.194528488654669</v>
      </c>
      <c r="H9" s="72">
        <v>127882</v>
      </c>
      <c r="I9" s="73">
        <f t="shared" ref="I9:I21" si="1">(F9/H9-1)*100</f>
        <v>5.0796828326113097</v>
      </c>
      <c r="AA9" s="125" t="s">
        <v>104</v>
      </c>
      <c r="AB9" s="126"/>
      <c r="AC9" s="127" t="s">
        <v>116</v>
      </c>
    </row>
    <row r="10" spans="1:38" ht="18" customHeight="1">
      <c r="A10" s="133"/>
      <c r="B10" s="133"/>
      <c r="C10" s="79"/>
      <c r="D10" s="77" t="s">
        <v>21</v>
      </c>
      <c r="E10" s="71"/>
      <c r="F10" s="72">
        <f>SUM(F11:F12)</f>
        <v>59878</v>
      </c>
      <c r="G10" s="73">
        <f t="shared" si="0"/>
        <v>15.236868958041228</v>
      </c>
      <c r="H10" s="72">
        <v>55570</v>
      </c>
      <c r="I10" s="73">
        <f t="shared" si="1"/>
        <v>7.7523843800611836</v>
      </c>
      <c r="AA10" s="118" t="s">
        <v>105</v>
      </c>
      <c r="AB10" s="118"/>
      <c r="AC10" s="127"/>
      <c r="AD10" s="119" t="s">
        <v>117</v>
      </c>
      <c r="AE10" s="128"/>
      <c r="AF10" s="129"/>
      <c r="AG10" s="119" t="s">
        <v>118</v>
      </c>
      <c r="AH10" s="124"/>
      <c r="AI10" s="120"/>
      <c r="AJ10" s="119" t="s">
        <v>119</v>
      </c>
      <c r="AK10" s="120"/>
    </row>
    <row r="11" spans="1:38" ht="18" customHeight="1">
      <c r="A11" s="133"/>
      <c r="B11" s="133"/>
      <c r="C11" s="66"/>
      <c r="D11" s="66"/>
      <c r="E11" s="32" t="s">
        <v>22</v>
      </c>
      <c r="F11" s="72">
        <v>53273</v>
      </c>
      <c r="G11" s="73">
        <f t="shared" si="0"/>
        <v>13.556126123145903</v>
      </c>
      <c r="H11" s="72">
        <v>51273</v>
      </c>
      <c r="I11" s="73">
        <f t="shared" si="1"/>
        <v>3.9006884715152124</v>
      </c>
      <c r="AA11" s="118"/>
      <c r="AB11" s="118"/>
      <c r="AC11" s="125"/>
      <c r="AD11" s="31"/>
      <c r="AE11" s="30" t="s">
        <v>120</v>
      </c>
      <c r="AF11" s="30" t="s">
        <v>121</v>
      </c>
      <c r="AG11" s="31"/>
      <c r="AH11" s="30" t="s">
        <v>122</v>
      </c>
      <c r="AI11" s="30" t="s">
        <v>123</v>
      </c>
      <c r="AJ11" s="31"/>
      <c r="AK11" s="36" t="s">
        <v>124</v>
      </c>
    </row>
    <row r="12" spans="1:38" ht="18" customHeight="1">
      <c r="A12" s="133"/>
      <c r="B12" s="133"/>
      <c r="C12" s="66"/>
      <c r="D12" s="65"/>
      <c r="E12" s="32" t="s">
        <v>23</v>
      </c>
      <c r="F12" s="72">
        <v>6605</v>
      </c>
      <c r="G12" s="73">
        <f>F12/$F$22*100</f>
        <v>1.6807428348953257</v>
      </c>
      <c r="H12" s="72">
        <v>4297</v>
      </c>
      <c r="I12" s="73">
        <f t="shared" si="1"/>
        <v>53.711892017686758</v>
      </c>
      <c r="AA12" s="121" t="str">
        <f>E1</f>
        <v>新潟市</v>
      </c>
      <c r="AB12" s="32" t="s">
        <v>113</v>
      </c>
      <c r="AC12" s="33">
        <f>F40</f>
        <v>392981</v>
      </c>
      <c r="AD12" s="33">
        <f>F23</f>
        <v>222208</v>
      </c>
      <c r="AE12" s="33">
        <f>F24</f>
        <v>92780</v>
      </c>
      <c r="AF12" s="33">
        <f>F26</f>
        <v>48354</v>
      </c>
      <c r="AG12" s="33">
        <f>F27</f>
        <v>137277</v>
      </c>
      <c r="AH12" s="33">
        <f>F28</f>
        <v>53128</v>
      </c>
      <c r="AI12" s="33">
        <f>F32</f>
        <v>355</v>
      </c>
      <c r="AJ12" s="33">
        <f>F34</f>
        <v>33496</v>
      </c>
      <c r="AK12" s="33">
        <f>F35</f>
        <v>33496</v>
      </c>
      <c r="AL12" s="37"/>
    </row>
    <row r="13" spans="1:38" ht="18" customHeight="1">
      <c r="A13" s="133"/>
      <c r="B13" s="133"/>
      <c r="C13" s="78"/>
      <c r="D13" s="71" t="s">
        <v>24</v>
      </c>
      <c r="E13" s="71"/>
      <c r="F13" s="72">
        <v>49226</v>
      </c>
      <c r="G13" s="73">
        <f t="shared" si="0"/>
        <v>12.526305343006406</v>
      </c>
      <c r="H13" s="72">
        <v>47879</v>
      </c>
      <c r="I13" s="73">
        <f t="shared" si="1"/>
        <v>2.813341966206484</v>
      </c>
      <c r="AA13" s="122"/>
      <c r="AB13" s="32" t="s">
        <v>114</v>
      </c>
      <c r="AC13" s="35"/>
      <c r="AD13" s="35">
        <f>G23</f>
        <v>56.544209516490618</v>
      </c>
      <c r="AE13" s="35">
        <f>G24</f>
        <v>23.609283909400201</v>
      </c>
      <c r="AF13" s="35">
        <f>G26</f>
        <v>12.304411663668217</v>
      </c>
      <c r="AG13" s="35">
        <f>G27</f>
        <v>34.932223186362698</v>
      </c>
      <c r="AH13" s="35">
        <f>G28</f>
        <v>13.519228664999073</v>
      </c>
      <c r="AI13" s="35">
        <f>G32</f>
        <v>9.0335156152587526E-2</v>
      </c>
      <c r="AJ13" s="35">
        <f>G34</f>
        <v>8.5235672971466805</v>
      </c>
      <c r="AK13" s="35">
        <f>G35</f>
        <v>8.5235672971466805</v>
      </c>
    </row>
    <row r="14" spans="1:38" ht="18" customHeight="1">
      <c r="A14" s="133"/>
      <c r="B14" s="133"/>
      <c r="C14" s="71" t="s">
        <v>3</v>
      </c>
      <c r="D14" s="71"/>
      <c r="E14" s="71"/>
      <c r="F14" s="72">
        <v>3311</v>
      </c>
      <c r="G14" s="73">
        <f t="shared" si="0"/>
        <v>0.84253437189075286</v>
      </c>
      <c r="H14" s="72">
        <v>3247</v>
      </c>
      <c r="I14" s="73">
        <f t="shared" si="1"/>
        <v>1.9710502001847763</v>
      </c>
      <c r="AA14" s="123"/>
      <c r="AB14" s="32" t="s">
        <v>115</v>
      </c>
      <c r="AC14" s="35">
        <f>I40</f>
        <v>1.5090187245407893</v>
      </c>
      <c r="AD14" s="35">
        <f>I23</f>
        <v>-0.63231703499655456</v>
      </c>
      <c r="AE14" s="35">
        <f>I24</f>
        <v>-1.4655904842820755</v>
      </c>
      <c r="AF14" s="35">
        <f>I26</f>
        <v>-0.67988086679675597</v>
      </c>
      <c r="AG14" s="35">
        <f>I27</f>
        <v>4.4479612876718644</v>
      </c>
      <c r="AH14" s="35">
        <f>I28</f>
        <v>16.926733719215626</v>
      </c>
      <c r="AI14" s="35">
        <f>I32</f>
        <v>234.90566037735849</v>
      </c>
      <c r="AJ14" s="35">
        <f>I34</f>
        <v>4.3944399426541159</v>
      </c>
      <c r="AK14" s="35">
        <f>I35</f>
        <v>4.3944399426541159</v>
      </c>
    </row>
    <row r="15" spans="1:38" ht="18" customHeight="1">
      <c r="A15" s="133"/>
      <c r="B15" s="133"/>
      <c r="C15" s="71" t="s">
        <v>4</v>
      </c>
      <c r="D15" s="71"/>
      <c r="E15" s="71"/>
      <c r="F15" s="72">
        <v>67684</v>
      </c>
      <c r="G15" s="73">
        <f t="shared" si="0"/>
        <v>17.223224532483759</v>
      </c>
      <c r="H15" s="72">
        <v>60844</v>
      </c>
      <c r="I15" s="73">
        <f t="shared" si="1"/>
        <v>11.241864440207738</v>
      </c>
    </row>
    <row r="16" spans="1:38" ht="18" customHeight="1">
      <c r="A16" s="133"/>
      <c r="B16" s="133"/>
      <c r="C16" s="71" t="s">
        <v>25</v>
      </c>
      <c r="D16" s="71"/>
      <c r="E16" s="71"/>
      <c r="F16" s="72">
        <v>7902</v>
      </c>
      <c r="G16" s="73">
        <f t="shared" si="0"/>
        <v>2.0107842363880186</v>
      </c>
      <c r="H16" s="72">
        <v>7947</v>
      </c>
      <c r="I16" s="73">
        <f>(F16/H16-1)*100</f>
        <v>-0.56625141562853809</v>
      </c>
    </row>
    <row r="17" spans="1:9" ht="18" customHeight="1">
      <c r="A17" s="133"/>
      <c r="B17" s="133"/>
      <c r="C17" s="71" t="s">
        <v>5</v>
      </c>
      <c r="D17" s="71"/>
      <c r="E17" s="71"/>
      <c r="F17" s="72">
        <v>72020</v>
      </c>
      <c r="G17" s="73">
        <f t="shared" si="0"/>
        <v>18.326585763688321</v>
      </c>
      <c r="H17" s="72">
        <v>68066</v>
      </c>
      <c r="I17" s="73">
        <f t="shared" si="1"/>
        <v>5.8090676696147758</v>
      </c>
    </row>
    <row r="18" spans="1:9" ht="18" customHeight="1">
      <c r="A18" s="133"/>
      <c r="B18" s="133"/>
      <c r="C18" s="71" t="s">
        <v>26</v>
      </c>
      <c r="D18" s="71"/>
      <c r="E18" s="71"/>
      <c r="F18" s="72">
        <v>21100</v>
      </c>
      <c r="G18" s="73">
        <f t="shared" si="0"/>
        <v>5.3692163234354844</v>
      </c>
      <c r="H18" s="72">
        <v>20134</v>
      </c>
      <c r="I18" s="73">
        <f t="shared" si="1"/>
        <v>4.7978543756829195</v>
      </c>
    </row>
    <row r="19" spans="1:9" ht="18" customHeight="1">
      <c r="A19" s="133"/>
      <c r="B19" s="133"/>
      <c r="C19" s="71" t="s">
        <v>27</v>
      </c>
      <c r="D19" s="71"/>
      <c r="E19" s="71"/>
      <c r="F19" s="72">
        <v>915</v>
      </c>
      <c r="G19" s="73">
        <f t="shared" si="0"/>
        <v>0.23283568416793687</v>
      </c>
      <c r="H19" s="72">
        <v>624</v>
      </c>
      <c r="I19" s="73">
        <f t="shared" si="1"/>
        <v>46.634615384615373</v>
      </c>
    </row>
    <row r="20" spans="1:9" ht="18" customHeight="1">
      <c r="A20" s="133"/>
      <c r="B20" s="133"/>
      <c r="C20" s="71" t="s">
        <v>6</v>
      </c>
      <c r="D20" s="71"/>
      <c r="E20" s="71"/>
      <c r="F20" s="72">
        <v>34289</v>
      </c>
      <c r="G20" s="73">
        <f t="shared" si="0"/>
        <v>8.7253582234255589</v>
      </c>
      <c r="H20" s="72">
        <v>46956</v>
      </c>
      <c r="I20" s="73">
        <f t="shared" si="1"/>
        <v>-26.976318255388023</v>
      </c>
    </row>
    <row r="21" spans="1:9" ht="18" customHeight="1">
      <c r="A21" s="133"/>
      <c r="B21" s="133"/>
      <c r="C21" s="71" t="s">
        <v>7</v>
      </c>
      <c r="D21" s="71"/>
      <c r="E21" s="71"/>
      <c r="F21" s="72">
        <v>51382</v>
      </c>
      <c r="G21" s="73">
        <f t="shared" si="0"/>
        <v>13.074932375865501</v>
      </c>
      <c r="H21" s="72">
        <v>51439</v>
      </c>
      <c r="I21" s="73">
        <f t="shared" si="1"/>
        <v>-0.11081086335270607</v>
      </c>
    </row>
    <row r="22" spans="1:9" ht="18" customHeight="1">
      <c r="A22" s="133"/>
      <c r="B22" s="133"/>
      <c r="C22" s="71" t="s">
        <v>8</v>
      </c>
      <c r="D22" s="71"/>
      <c r="E22" s="71"/>
      <c r="F22" s="72">
        <f>SUM(F9,F14:F21)</f>
        <v>392981</v>
      </c>
      <c r="G22" s="73">
        <f t="shared" si="0"/>
        <v>100</v>
      </c>
      <c r="H22" s="72">
        <v>387139</v>
      </c>
      <c r="I22" s="73">
        <f t="shared" ref="I22:I40" si="2">(F22/H22-1)*100</f>
        <v>1.5090187245407893</v>
      </c>
    </row>
    <row r="23" spans="1:9" ht="18" customHeight="1">
      <c r="A23" s="133"/>
      <c r="B23" s="132" t="s">
        <v>81</v>
      </c>
      <c r="C23" s="80" t="s">
        <v>9</v>
      </c>
      <c r="D23" s="32"/>
      <c r="E23" s="32"/>
      <c r="F23" s="72">
        <f>SUM(F24:F26)</f>
        <v>222208</v>
      </c>
      <c r="G23" s="73">
        <f t="shared" ref="G23:G37" si="3">F23/$F$40*100</f>
        <v>56.544209516490618</v>
      </c>
      <c r="H23" s="72">
        <v>223622</v>
      </c>
      <c r="I23" s="73">
        <f t="shared" si="2"/>
        <v>-0.63231703499655456</v>
      </c>
    </row>
    <row r="24" spans="1:9" ht="18" customHeight="1">
      <c r="A24" s="133"/>
      <c r="B24" s="133"/>
      <c r="C24" s="79"/>
      <c r="D24" s="32" t="s">
        <v>10</v>
      </c>
      <c r="E24" s="32"/>
      <c r="F24" s="72">
        <v>92780</v>
      </c>
      <c r="G24" s="73">
        <f t="shared" si="3"/>
        <v>23.609283909400201</v>
      </c>
      <c r="H24" s="72">
        <v>94160</v>
      </c>
      <c r="I24" s="73">
        <f t="shared" si="2"/>
        <v>-1.4655904842820755</v>
      </c>
    </row>
    <row r="25" spans="1:9" ht="18" customHeight="1">
      <c r="A25" s="133"/>
      <c r="B25" s="133"/>
      <c r="C25" s="79"/>
      <c r="D25" s="32" t="s">
        <v>28</v>
      </c>
      <c r="E25" s="32"/>
      <c r="F25" s="72">
        <v>81074</v>
      </c>
      <c r="G25" s="73">
        <f t="shared" si="3"/>
        <v>20.630513943422201</v>
      </c>
      <c r="H25" s="72">
        <v>80777</v>
      </c>
      <c r="I25" s="73">
        <f t="shared" si="2"/>
        <v>0.3676789185040219</v>
      </c>
    </row>
    <row r="26" spans="1:9" ht="18" customHeight="1">
      <c r="A26" s="133"/>
      <c r="B26" s="133"/>
      <c r="C26" s="78"/>
      <c r="D26" s="32" t="s">
        <v>11</v>
      </c>
      <c r="E26" s="32"/>
      <c r="F26" s="72">
        <v>48354</v>
      </c>
      <c r="G26" s="73">
        <f t="shared" si="3"/>
        <v>12.304411663668217</v>
      </c>
      <c r="H26" s="72">
        <v>48685</v>
      </c>
      <c r="I26" s="73">
        <f t="shared" si="2"/>
        <v>-0.67988086679675597</v>
      </c>
    </row>
    <row r="27" spans="1:9" ht="18" customHeight="1">
      <c r="A27" s="133"/>
      <c r="B27" s="133"/>
      <c r="C27" s="80" t="s">
        <v>12</v>
      </c>
      <c r="D27" s="32"/>
      <c r="E27" s="32"/>
      <c r="F27" s="72">
        <f>SUM(F28:F33)</f>
        <v>137277</v>
      </c>
      <c r="G27" s="73">
        <f t="shared" si="3"/>
        <v>34.932223186362698</v>
      </c>
      <c r="H27" s="72">
        <v>131431</v>
      </c>
      <c r="I27" s="73">
        <f t="shared" si="2"/>
        <v>4.4479612876718644</v>
      </c>
    </row>
    <row r="28" spans="1:9" ht="18" customHeight="1">
      <c r="A28" s="133"/>
      <c r="B28" s="133"/>
      <c r="C28" s="79"/>
      <c r="D28" s="32" t="s">
        <v>13</v>
      </c>
      <c r="E28" s="32"/>
      <c r="F28" s="72">
        <v>53128</v>
      </c>
      <c r="G28" s="73">
        <f t="shared" si="3"/>
        <v>13.519228664999073</v>
      </c>
      <c r="H28" s="72">
        <v>45437</v>
      </c>
      <c r="I28" s="73">
        <f t="shared" si="2"/>
        <v>16.926733719215626</v>
      </c>
    </row>
    <row r="29" spans="1:9" ht="18" customHeight="1">
      <c r="A29" s="133"/>
      <c r="B29" s="133"/>
      <c r="C29" s="79"/>
      <c r="D29" s="32" t="s">
        <v>29</v>
      </c>
      <c r="E29" s="32"/>
      <c r="F29" s="72">
        <v>6294</v>
      </c>
      <c r="G29" s="73">
        <f t="shared" si="3"/>
        <v>1.601604148801087</v>
      </c>
      <c r="H29" s="72">
        <v>6561</v>
      </c>
      <c r="I29" s="73">
        <f t="shared" si="2"/>
        <v>-4.0695016003657987</v>
      </c>
    </row>
    <row r="30" spans="1:9" ht="18" customHeight="1">
      <c r="A30" s="133"/>
      <c r="B30" s="133"/>
      <c r="C30" s="79"/>
      <c r="D30" s="32" t="s">
        <v>30</v>
      </c>
      <c r="E30" s="32"/>
      <c r="F30" s="72">
        <v>37809</v>
      </c>
      <c r="G30" s="73">
        <f t="shared" si="3"/>
        <v>9.6210758280934705</v>
      </c>
      <c r="H30" s="72">
        <v>38006</v>
      </c>
      <c r="I30" s="73">
        <f t="shared" si="2"/>
        <v>-0.51833920959848401</v>
      </c>
    </row>
    <row r="31" spans="1:9" ht="18" customHeight="1">
      <c r="A31" s="133"/>
      <c r="B31" s="133"/>
      <c r="C31" s="79"/>
      <c r="D31" s="32" t="s">
        <v>31</v>
      </c>
      <c r="E31" s="32"/>
      <c r="F31" s="72">
        <v>22400</v>
      </c>
      <c r="G31" s="73">
        <f t="shared" si="3"/>
        <v>5.7000211206139735</v>
      </c>
      <c r="H31" s="72">
        <v>22149</v>
      </c>
      <c r="I31" s="73">
        <f t="shared" si="2"/>
        <v>1.1332340060499435</v>
      </c>
    </row>
    <row r="32" spans="1:9" ht="18" customHeight="1">
      <c r="A32" s="133"/>
      <c r="B32" s="133"/>
      <c r="C32" s="79"/>
      <c r="D32" s="32" t="s">
        <v>14</v>
      </c>
      <c r="E32" s="32"/>
      <c r="F32" s="72">
        <v>355</v>
      </c>
      <c r="G32" s="73">
        <f t="shared" si="3"/>
        <v>9.0335156152587526E-2</v>
      </c>
      <c r="H32" s="72">
        <v>106</v>
      </c>
      <c r="I32" s="73">
        <f t="shared" si="2"/>
        <v>234.90566037735849</v>
      </c>
    </row>
    <row r="33" spans="1:9" ht="18" customHeight="1">
      <c r="A33" s="133"/>
      <c r="B33" s="133"/>
      <c r="C33" s="78"/>
      <c r="D33" s="32" t="s">
        <v>32</v>
      </c>
      <c r="E33" s="32"/>
      <c r="F33" s="72">
        <v>17291</v>
      </c>
      <c r="G33" s="73">
        <f t="shared" si="3"/>
        <v>4.3999582677025098</v>
      </c>
      <c r="H33" s="72">
        <v>19172</v>
      </c>
      <c r="I33" s="73">
        <f t="shared" si="2"/>
        <v>-9.8111829751721285</v>
      </c>
    </row>
    <row r="34" spans="1:9" ht="18" customHeight="1">
      <c r="A34" s="133"/>
      <c r="B34" s="133"/>
      <c r="C34" s="80" t="s">
        <v>15</v>
      </c>
      <c r="D34" s="32"/>
      <c r="E34" s="32"/>
      <c r="F34" s="72">
        <f>SUM(F35)</f>
        <v>33496</v>
      </c>
      <c r="G34" s="73">
        <f t="shared" si="3"/>
        <v>8.5235672971466805</v>
      </c>
      <c r="H34" s="72">
        <v>32086</v>
      </c>
      <c r="I34" s="73">
        <f t="shared" si="2"/>
        <v>4.3944399426541159</v>
      </c>
    </row>
    <row r="35" spans="1:9" ht="18" customHeight="1">
      <c r="A35" s="133"/>
      <c r="B35" s="133"/>
      <c r="C35" s="79"/>
      <c r="D35" s="80" t="s">
        <v>16</v>
      </c>
      <c r="E35" s="32"/>
      <c r="F35" s="72">
        <f>SUM(F36:F37)</f>
        <v>33496</v>
      </c>
      <c r="G35" s="73">
        <f t="shared" si="3"/>
        <v>8.5235672971466805</v>
      </c>
      <c r="H35" s="72">
        <v>32086</v>
      </c>
      <c r="I35" s="73">
        <f t="shared" si="2"/>
        <v>4.3944399426541159</v>
      </c>
    </row>
    <row r="36" spans="1:9" ht="18" customHeight="1">
      <c r="A36" s="133"/>
      <c r="B36" s="133"/>
      <c r="C36" s="79"/>
      <c r="D36" s="79"/>
      <c r="E36" s="74" t="s">
        <v>102</v>
      </c>
      <c r="F36" s="72">
        <v>20788</v>
      </c>
      <c r="G36" s="73">
        <f t="shared" si="3"/>
        <v>5.289823172112647</v>
      </c>
      <c r="H36" s="72">
        <v>22214</v>
      </c>
      <c r="I36" s="73">
        <f>(F36/H36-1)*100</f>
        <v>-6.4193751688124578</v>
      </c>
    </row>
    <row r="37" spans="1:9" ht="18" customHeight="1">
      <c r="A37" s="133"/>
      <c r="B37" s="133"/>
      <c r="C37" s="79"/>
      <c r="D37" s="78"/>
      <c r="E37" s="32" t="s">
        <v>33</v>
      </c>
      <c r="F37" s="72">
        <v>12708</v>
      </c>
      <c r="G37" s="73">
        <f t="shared" si="3"/>
        <v>3.2337441250340349</v>
      </c>
      <c r="H37" s="72">
        <v>9872</v>
      </c>
      <c r="I37" s="73">
        <f t="shared" si="2"/>
        <v>28.72771474878444</v>
      </c>
    </row>
    <row r="38" spans="1:9" ht="18" customHeight="1">
      <c r="A38" s="133"/>
      <c r="B38" s="133"/>
      <c r="C38" s="79"/>
      <c r="D38" s="71" t="s">
        <v>34</v>
      </c>
      <c r="E38" s="71"/>
      <c r="F38" s="72">
        <v>0</v>
      </c>
      <c r="G38" s="73">
        <f>F38/$F$40*100</f>
        <v>0</v>
      </c>
      <c r="H38" s="72">
        <v>0</v>
      </c>
      <c r="I38" s="73">
        <v>0</v>
      </c>
    </row>
    <row r="39" spans="1:9" ht="18" customHeight="1">
      <c r="A39" s="133"/>
      <c r="B39" s="133"/>
      <c r="C39" s="78"/>
      <c r="D39" s="71" t="s">
        <v>35</v>
      </c>
      <c r="E39" s="71"/>
      <c r="F39" s="72">
        <v>0</v>
      </c>
      <c r="G39" s="73">
        <f>F39/$F$40*100</f>
        <v>0</v>
      </c>
      <c r="H39" s="72">
        <v>0</v>
      </c>
      <c r="I39" s="73">
        <v>0</v>
      </c>
    </row>
    <row r="40" spans="1:9" ht="18" customHeight="1">
      <c r="A40" s="133"/>
      <c r="B40" s="133"/>
      <c r="C40" s="32" t="s">
        <v>17</v>
      </c>
      <c r="D40" s="32"/>
      <c r="E40" s="32"/>
      <c r="F40" s="72">
        <f>SUM(F23,F27,F34)</f>
        <v>392981</v>
      </c>
      <c r="G40" s="73">
        <f>F40/$F$40*100</f>
        <v>100</v>
      </c>
      <c r="H40" s="72">
        <v>387139</v>
      </c>
      <c r="I40" s="73">
        <f t="shared" si="2"/>
        <v>1.5090187245407893</v>
      </c>
    </row>
    <row r="41" spans="1:9" ht="18" customHeight="1">
      <c r="A41" s="28" t="s">
        <v>18</v>
      </c>
      <c r="B41" s="28"/>
    </row>
    <row r="42" spans="1:9" ht="18" customHeight="1">
      <c r="A42" s="29" t="s">
        <v>19</v>
      </c>
      <c r="B42" s="28"/>
    </row>
    <row r="52" spans="10:10">
      <c r="J52" s="8"/>
    </row>
    <row r="53" spans="10:10">
      <c r="J53" s="8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H31" sqref="H3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3" t="s">
        <v>290</v>
      </c>
      <c r="E1" s="15"/>
      <c r="F1" s="15"/>
      <c r="G1" s="15"/>
    </row>
    <row r="2" spans="1:25" ht="15" customHeight="1"/>
    <row r="3" spans="1:25" ht="15" customHeight="1">
      <c r="A3" s="16" t="s">
        <v>42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275</v>
      </c>
      <c r="B5" s="13"/>
      <c r="C5" s="13"/>
      <c r="D5" s="13"/>
      <c r="K5" s="17"/>
      <c r="O5" s="17" t="s">
        <v>43</v>
      </c>
    </row>
    <row r="6" spans="1:25" ht="15.95" customHeight="1">
      <c r="A6" s="141" t="s">
        <v>44</v>
      </c>
      <c r="B6" s="142"/>
      <c r="C6" s="142"/>
      <c r="D6" s="142"/>
      <c r="E6" s="142"/>
      <c r="F6" s="152" t="s">
        <v>295</v>
      </c>
      <c r="G6" s="153"/>
      <c r="H6" s="152" t="s">
        <v>296</v>
      </c>
      <c r="I6" s="153"/>
      <c r="J6" s="148" t="s">
        <v>298</v>
      </c>
      <c r="K6" s="148"/>
      <c r="L6" s="148"/>
      <c r="M6" s="148"/>
      <c r="N6" s="148"/>
      <c r="O6" s="148"/>
    </row>
    <row r="7" spans="1:25" ht="15.95" customHeight="1">
      <c r="A7" s="142"/>
      <c r="B7" s="142"/>
      <c r="C7" s="142"/>
      <c r="D7" s="142"/>
      <c r="E7" s="142"/>
      <c r="F7" s="69" t="s">
        <v>276</v>
      </c>
      <c r="G7" s="81" t="s">
        <v>277</v>
      </c>
      <c r="H7" s="69" t="s">
        <v>276</v>
      </c>
      <c r="I7" s="81" t="s">
        <v>277</v>
      </c>
      <c r="J7" s="69" t="s">
        <v>276</v>
      </c>
      <c r="K7" s="81" t="s">
        <v>277</v>
      </c>
      <c r="L7" s="69" t="s">
        <v>276</v>
      </c>
      <c r="M7" s="81" t="s">
        <v>277</v>
      </c>
      <c r="N7" s="69" t="s">
        <v>276</v>
      </c>
      <c r="O7" s="81" t="s">
        <v>277</v>
      </c>
    </row>
    <row r="8" spans="1:25" ht="15.95" customHeight="1">
      <c r="A8" s="138" t="s">
        <v>83</v>
      </c>
      <c r="B8" s="77" t="s">
        <v>45</v>
      </c>
      <c r="C8" s="71"/>
      <c r="D8" s="71"/>
      <c r="E8" s="82" t="s">
        <v>36</v>
      </c>
      <c r="F8" s="112">
        <f>+SUM(F9:F10)</f>
        <v>15632</v>
      </c>
      <c r="G8" s="112">
        <f>+SUM(G9:G10)</f>
        <v>15788</v>
      </c>
      <c r="H8" s="112">
        <v>26591</v>
      </c>
      <c r="I8" s="112">
        <v>25432</v>
      </c>
      <c r="J8" s="112">
        <v>32660</v>
      </c>
      <c r="K8" s="112">
        <v>32746</v>
      </c>
      <c r="L8" s="83"/>
      <c r="M8" s="83"/>
      <c r="N8" s="83"/>
      <c r="O8" s="83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38"/>
      <c r="B9" s="79"/>
      <c r="C9" s="71" t="s">
        <v>46</v>
      </c>
      <c r="D9" s="71"/>
      <c r="E9" s="82" t="s">
        <v>37</v>
      </c>
      <c r="F9" s="112">
        <v>15455</v>
      </c>
      <c r="G9" s="112">
        <v>15554</v>
      </c>
      <c r="H9" s="112">
        <v>26581</v>
      </c>
      <c r="I9" s="112">
        <v>25422</v>
      </c>
      <c r="J9" s="112">
        <v>32660</v>
      </c>
      <c r="K9" s="112">
        <v>32746</v>
      </c>
      <c r="L9" s="83"/>
      <c r="M9" s="83"/>
      <c r="N9" s="83"/>
      <c r="O9" s="83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38"/>
      <c r="B10" s="78"/>
      <c r="C10" s="71" t="s">
        <v>47</v>
      </c>
      <c r="D10" s="71"/>
      <c r="E10" s="82" t="s">
        <v>38</v>
      </c>
      <c r="F10" s="112">
        <v>177</v>
      </c>
      <c r="G10" s="112">
        <v>234</v>
      </c>
      <c r="H10" s="112">
        <v>10</v>
      </c>
      <c r="I10" s="112">
        <v>10</v>
      </c>
      <c r="J10" s="112">
        <v>0</v>
      </c>
      <c r="K10" s="112">
        <v>0</v>
      </c>
      <c r="L10" s="83"/>
      <c r="M10" s="83"/>
      <c r="N10" s="83"/>
      <c r="O10" s="83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38"/>
      <c r="B11" s="77" t="s">
        <v>48</v>
      </c>
      <c r="C11" s="71"/>
      <c r="D11" s="71"/>
      <c r="E11" s="82" t="s">
        <v>39</v>
      </c>
      <c r="F11" s="112">
        <f>+SUM(F12:F13)</f>
        <v>15185</v>
      </c>
      <c r="G11" s="112">
        <f>+SUM(G12:G13)</f>
        <v>14829</v>
      </c>
      <c r="H11" s="112">
        <v>27298</v>
      </c>
      <c r="I11" s="112">
        <v>26391</v>
      </c>
      <c r="J11" s="112">
        <v>30570</v>
      </c>
      <c r="K11" s="112">
        <v>31025</v>
      </c>
      <c r="L11" s="83"/>
      <c r="M11" s="83"/>
      <c r="N11" s="83"/>
      <c r="O11" s="83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38"/>
      <c r="B12" s="79"/>
      <c r="C12" s="71" t="s">
        <v>49</v>
      </c>
      <c r="D12" s="71"/>
      <c r="E12" s="82" t="s">
        <v>40</v>
      </c>
      <c r="F12" s="112">
        <v>14966</v>
      </c>
      <c r="G12" s="112">
        <v>14639</v>
      </c>
      <c r="H12" s="112">
        <v>27288</v>
      </c>
      <c r="I12" s="112">
        <v>26381</v>
      </c>
      <c r="J12" s="112">
        <v>30568</v>
      </c>
      <c r="K12" s="112">
        <v>31023</v>
      </c>
      <c r="L12" s="83"/>
      <c r="M12" s="83"/>
      <c r="N12" s="83"/>
      <c r="O12" s="83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38"/>
      <c r="B13" s="78"/>
      <c r="C13" s="71" t="s">
        <v>50</v>
      </c>
      <c r="D13" s="71"/>
      <c r="E13" s="82" t="s">
        <v>41</v>
      </c>
      <c r="F13" s="112">
        <v>219</v>
      </c>
      <c r="G13" s="112">
        <v>190</v>
      </c>
      <c r="H13" s="112">
        <v>10</v>
      </c>
      <c r="I13" s="112">
        <v>10</v>
      </c>
      <c r="J13" s="112">
        <v>2</v>
      </c>
      <c r="K13" s="112">
        <v>2</v>
      </c>
      <c r="L13" s="83"/>
      <c r="M13" s="83"/>
      <c r="N13" s="83"/>
      <c r="O13" s="83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38"/>
      <c r="B14" s="71" t="s">
        <v>51</v>
      </c>
      <c r="C14" s="71"/>
      <c r="D14" s="71"/>
      <c r="E14" s="82" t="s">
        <v>87</v>
      </c>
      <c r="F14" s="112">
        <f>F9-F12</f>
        <v>489</v>
      </c>
      <c r="G14" s="112">
        <f t="shared" ref="G14:I15" si="0">G9-G12</f>
        <v>915</v>
      </c>
      <c r="H14" s="112">
        <f>H9-H12</f>
        <v>-707</v>
      </c>
      <c r="I14" s="112">
        <f t="shared" ref="I14:K15" si="1">I9-I12</f>
        <v>-959</v>
      </c>
      <c r="J14" s="112">
        <f t="shared" si="1"/>
        <v>2092</v>
      </c>
      <c r="K14" s="112">
        <f t="shared" si="1"/>
        <v>1723</v>
      </c>
      <c r="L14" s="83">
        <f t="shared" ref="L14:O14" si="2">L9-L12</f>
        <v>0</v>
      </c>
      <c r="M14" s="83">
        <f t="shared" si="2"/>
        <v>0</v>
      </c>
      <c r="N14" s="83">
        <f t="shared" si="2"/>
        <v>0</v>
      </c>
      <c r="O14" s="83">
        <f t="shared" si="2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38"/>
      <c r="B15" s="71" t="s">
        <v>52</v>
      </c>
      <c r="C15" s="71"/>
      <c r="D15" s="71"/>
      <c r="E15" s="82" t="s">
        <v>88</v>
      </c>
      <c r="F15" s="112">
        <f>F10-F13</f>
        <v>-42</v>
      </c>
      <c r="G15" s="112">
        <f t="shared" si="0"/>
        <v>44</v>
      </c>
      <c r="H15" s="112">
        <f t="shared" si="0"/>
        <v>0</v>
      </c>
      <c r="I15" s="112">
        <f t="shared" si="0"/>
        <v>0</v>
      </c>
      <c r="J15" s="112">
        <f t="shared" si="1"/>
        <v>-2</v>
      </c>
      <c r="K15" s="112">
        <f t="shared" si="1"/>
        <v>-2</v>
      </c>
      <c r="L15" s="83">
        <f t="shared" ref="L15:O15" si="3">L10-L13</f>
        <v>0</v>
      </c>
      <c r="M15" s="83">
        <f t="shared" si="3"/>
        <v>0</v>
      </c>
      <c r="N15" s="83">
        <f t="shared" si="3"/>
        <v>0</v>
      </c>
      <c r="O15" s="83">
        <f t="shared" si="3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38"/>
      <c r="B16" s="71" t="s">
        <v>53</v>
      </c>
      <c r="C16" s="71"/>
      <c r="D16" s="71"/>
      <c r="E16" s="82" t="s">
        <v>89</v>
      </c>
      <c r="F16" s="112">
        <f>F8-F11</f>
        <v>447</v>
      </c>
      <c r="G16" s="112">
        <f t="shared" ref="G16" si="4">G8-G11</f>
        <v>959</v>
      </c>
      <c r="H16" s="112">
        <f>H8-H11</f>
        <v>-707</v>
      </c>
      <c r="I16" s="112">
        <f>I8-I11</f>
        <v>-959</v>
      </c>
      <c r="J16" s="112">
        <f t="shared" ref="J16:K16" si="5">J8-J11</f>
        <v>2090</v>
      </c>
      <c r="K16" s="112">
        <f t="shared" si="5"/>
        <v>1721</v>
      </c>
      <c r="L16" s="83">
        <f t="shared" ref="L16:O16" si="6">L8-L11</f>
        <v>0</v>
      </c>
      <c r="M16" s="83">
        <f t="shared" si="6"/>
        <v>0</v>
      </c>
      <c r="N16" s="83">
        <f t="shared" si="6"/>
        <v>0</v>
      </c>
      <c r="O16" s="83">
        <f t="shared" si="6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38"/>
      <c r="B17" s="71" t="s">
        <v>54</v>
      </c>
      <c r="C17" s="71"/>
      <c r="D17" s="71"/>
      <c r="E17" s="69"/>
      <c r="F17" s="112">
        <v>0</v>
      </c>
      <c r="G17" s="112">
        <v>0</v>
      </c>
      <c r="H17" s="112">
        <v>6596</v>
      </c>
      <c r="I17" s="112">
        <v>6311</v>
      </c>
      <c r="J17" s="112">
        <v>0</v>
      </c>
      <c r="K17" s="112">
        <v>0</v>
      </c>
      <c r="L17" s="83"/>
      <c r="M17" s="83"/>
      <c r="N17" s="84"/>
      <c r="O17" s="85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38"/>
      <c r="B18" s="71" t="s">
        <v>55</v>
      </c>
      <c r="C18" s="71"/>
      <c r="D18" s="71"/>
      <c r="E18" s="69"/>
      <c r="F18" s="85">
        <v>0</v>
      </c>
      <c r="G18" s="85">
        <v>0</v>
      </c>
      <c r="H18" s="85"/>
      <c r="I18" s="85"/>
      <c r="J18" s="85">
        <v>0</v>
      </c>
      <c r="K18" s="85">
        <v>0</v>
      </c>
      <c r="L18" s="85"/>
      <c r="M18" s="85"/>
      <c r="N18" s="85"/>
      <c r="O18" s="85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38" t="s">
        <v>84</v>
      </c>
      <c r="B19" s="77" t="s">
        <v>56</v>
      </c>
      <c r="C19" s="71"/>
      <c r="D19" s="71"/>
      <c r="E19" s="82"/>
      <c r="F19" s="112">
        <f>5652-1</f>
        <v>5651</v>
      </c>
      <c r="G19" s="112">
        <v>4720</v>
      </c>
      <c r="H19" s="112">
        <v>1736</v>
      </c>
      <c r="I19" s="112">
        <v>1701</v>
      </c>
      <c r="J19" s="112">
        <v>23228</v>
      </c>
      <c r="K19" s="112">
        <v>21986</v>
      </c>
      <c r="L19" s="83"/>
      <c r="M19" s="83"/>
      <c r="N19" s="83"/>
      <c r="O19" s="83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38"/>
      <c r="B20" s="78"/>
      <c r="C20" s="71" t="s">
        <v>57</v>
      </c>
      <c r="D20" s="71"/>
      <c r="E20" s="82"/>
      <c r="F20" s="112">
        <v>4669</v>
      </c>
      <c r="G20" s="112">
        <v>3694</v>
      </c>
      <c r="H20" s="112">
        <v>713</v>
      </c>
      <c r="I20" s="112">
        <v>691</v>
      </c>
      <c r="J20" s="112">
        <v>16711</v>
      </c>
      <c r="K20" s="112">
        <v>15977</v>
      </c>
      <c r="L20" s="83"/>
      <c r="M20" s="83"/>
      <c r="N20" s="83"/>
      <c r="O20" s="83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38"/>
      <c r="B21" s="71" t="s">
        <v>58</v>
      </c>
      <c r="C21" s="71"/>
      <c r="D21" s="71"/>
      <c r="E21" s="82" t="s">
        <v>90</v>
      </c>
      <c r="F21" s="112">
        <f>+F19</f>
        <v>5651</v>
      </c>
      <c r="G21" s="112">
        <v>4720</v>
      </c>
      <c r="H21" s="112">
        <v>1736</v>
      </c>
      <c r="I21" s="112">
        <v>1701</v>
      </c>
      <c r="J21" s="112">
        <v>23228</v>
      </c>
      <c r="K21" s="112">
        <v>21986</v>
      </c>
      <c r="L21" s="83"/>
      <c r="M21" s="83"/>
      <c r="N21" s="83"/>
      <c r="O21" s="83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38"/>
      <c r="B22" s="77" t="s">
        <v>59</v>
      </c>
      <c r="C22" s="71"/>
      <c r="D22" s="71"/>
      <c r="E22" s="82" t="s">
        <v>91</v>
      </c>
      <c r="F22" s="112">
        <v>12743</v>
      </c>
      <c r="G22" s="112">
        <v>11786</v>
      </c>
      <c r="H22" s="112">
        <v>2858</v>
      </c>
      <c r="I22" s="112">
        <v>2873</v>
      </c>
      <c r="J22" s="112">
        <v>37373</v>
      </c>
      <c r="K22" s="112">
        <v>35550</v>
      </c>
      <c r="L22" s="83"/>
      <c r="M22" s="83"/>
      <c r="N22" s="83"/>
      <c r="O22" s="83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38"/>
      <c r="B23" s="78" t="s">
        <v>60</v>
      </c>
      <c r="C23" s="71" t="s">
        <v>61</v>
      </c>
      <c r="D23" s="71"/>
      <c r="E23" s="82"/>
      <c r="F23" s="112">
        <v>3419</v>
      </c>
      <c r="G23" s="112">
        <v>3229</v>
      </c>
      <c r="H23" s="112">
        <v>2060</v>
      </c>
      <c r="I23" s="112">
        <v>2040</v>
      </c>
      <c r="J23" s="112">
        <v>22471</v>
      </c>
      <c r="K23" s="112">
        <v>21823</v>
      </c>
      <c r="L23" s="83"/>
      <c r="M23" s="83"/>
      <c r="N23" s="83"/>
      <c r="O23" s="83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38"/>
      <c r="B24" s="71" t="s">
        <v>92</v>
      </c>
      <c r="C24" s="71"/>
      <c r="D24" s="71"/>
      <c r="E24" s="82" t="s">
        <v>93</v>
      </c>
      <c r="F24" s="112">
        <f>F21-F22</f>
        <v>-7092</v>
      </c>
      <c r="G24" s="112">
        <v>-7066</v>
      </c>
      <c r="H24" s="112">
        <f t="shared" ref="H24:K24" si="7">H21-H22</f>
        <v>-1122</v>
      </c>
      <c r="I24" s="112">
        <f t="shared" si="7"/>
        <v>-1172</v>
      </c>
      <c r="J24" s="112">
        <f t="shared" si="7"/>
        <v>-14145</v>
      </c>
      <c r="K24" s="112">
        <f t="shared" si="7"/>
        <v>-13564</v>
      </c>
      <c r="L24" s="83">
        <f t="shared" ref="L24:O24" si="8">L21-L22</f>
        <v>0</v>
      </c>
      <c r="M24" s="83">
        <f t="shared" si="8"/>
        <v>0</v>
      </c>
      <c r="N24" s="83">
        <f t="shared" si="8"/>
        <v>0</v>
      </c>
      <c r="O24" s="83">
        <f t="shared" si="8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38"/>
      <c r="B25" s="77" t="s">
        <v>62</v>
      </c>
      <c r="C25" s="77"/>
      <c r="D25" s="77"/>
      <c r="E25" s="143" t="s">
        <v>94</v>
      </c>
      <c r="F25" s="145">
        <f>-F24</f>
        <v>7092</v>
      </c>
      <c r="G25" s="145">
        <v>7066</v>
      </c>
      <c r="H25" s="136">
        <v>1122</v>
      </c>
      <c r="I25" s="136">
        <v>1172</v>
      </c>
      <c r="J25" s="136">
        <v>14145</v>
      </c>
      <c r="K25" s="136">
        <v>13564</v>
      </c>
      <c r="L25" s="136"/>
      <c r="M25" s="136"/>
      <c r="N25" s="136"/>
      <c r="O25" s="136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38"/>
      <c r="B26" s="100" t="s">
        <v>63</v>
      </c>
      <c r="C26" s="100"/>
      <c r="D26" s="100"/>
      <c r="E26" s="144"/>
      <c r="F26" s="146"/>
      <c r="G26" s="146"/>
      <c r="H26" s="137"/>
      <c r="I26" s="137"/>
      <c r="J26" s="137"/>
      <c r="K26" s="137"/>
      <c r="L26" s="137"/>
      <c r="M26" s="137"/>
      <c r="N26" s="137"/>
      <c r="O26" s="137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38"/>
      <c r="B27" s="71" t="s">
        <v>95</v>
      </c>
      <c r="C27" s="71"/>
      <c r="D27" s="71"/>
      <c r="E27" s="82" t="s">
        <v>96</v>
      </c>
      <c r="F27" s="112">
        <f t="shared" ref="F27:K27" si="9">F24+F25</f>
        <v>0</v>
      </c>
      <c r="G27" s="112">
        <f t="shared" si="9"/>
        <v>0</v>
      </c>
      <c r="H27" s="112">
        <f t="shared" si="9"/>
        <v>0</v>
      </c>
      <c r="I27" s="112">
        <f t="shared" si="9"/>
        <v>0</v>
      </c>
      <c r="J27" s="112">
        <f t="shared" si="9"/>
        <v>0</v>
      </c>
      <c r="K27" s="112">
        <f t="shared" si="9"/>
        <v>0</v>
      </c>
      <c r="L27" s="83">
        <f t="shared" ref="L27:O27" si="10">L24+L25</f>
        <v>0</v>
      </c>
      <c r="M27" s="83">
        <f t="shared" si="10"/>
        <v>0</v>
      </c>
      <c r="N27" s="83">
        <f t="shared" si="10"/>
        <v>0</v>
      </c>
      <c r="O27" s="83">
        <f t="shared" si="10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100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40" t="s">
        <v>64</v>
      </c>
      <c r="B30" s="140"/>
      <c r="C30" s="140"/>
      <c r="D30" s="140"/>
      <c r="E30" s="140"/>
      <c r="F30" s="149" t="s">
        <v>297</v>
      </c>
      <c r="G30" s="149"/>
      <c r="H30" s="150" t="s">
        <v>302</v>
      </c>
      <c r="I30" s="151"/>
      <c r="J30" s="150" t="s">
        <v>301</v>
      </c>
      <c r="K30" s="151"/>
      <c r="L30" s="151"/>
      <c r="M30" s="151"/>
      <c r="N30" s="151"/>
      <c r="O30" s="151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15.95" customHeight="1">
      <c r="A31" s="140"/>
      <c r="B31" s="140"/>
      <c r="C31" s="140"/>
      <c r="D31" s="140"/>
      <c r="E31" s="140"/>
      <c r="F31" s="69" t="s">
        <v>276</v>
      </c>
      <c r="G31" s="81" t="s">
        <v>277</v>
      </c>
      <c r="H31" s="69" t="s">
        <v>276</v>
      </c>
      <c r="I31" s="81" t="s">
        <v>277</v>
      </c>
      <c r="J31" s="69" t="s">
        <v>276</v>
      </c>
      <c r="K31" s="81" t="s">
        <v>277</v>
      </c>
      <c r="L31" s="69" t="s">
        <v>276</v>
      </c>
      <c r="M31" s="81" t="s">
        <v>277</v>
      </c>
      <c r="N31" s="69" t="s">
        <v>276</v>
      </c>
      <c r="O31" s="81" t="s">
        <v>277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.95" customHeight="1">
      <c r="A32" s="138" t="s">
        <v>85</v>
      </c>
      <c r="B32" s="77" t="s">
        <v>45</v>
      </c>
      <c r="C32" s="71"/>
      <c r="D32" s="71"/>
      <c r="E32" s="82" t="s">
        <v>36</v>
      </c>
      <c r="F32" s="112">
        <v>1.2</v>
      </c>
      <c r="G32" s="112">
        <v>1.5</v>
      </c>
      <c r="H32" s="112">
        <v>860</v>
      </c>
      <c r="I32" s="112">
        <v>835</v>
      </c>
      <c r="J32" s="112">
        <v>184</v>
      </c>
      <c r="K32" s="112">
        <v>182</v>
      </c>
      <c r="L32" s="83"/>
      <c r="M32" s="83"/>
      <c r="N32" s="83"/>
      <c r="O32" s="83"/>
      <c r="P32" s="24"/>
      <c r="Q32" s="24"/>
      <c r="R32" s="24"/>
      <c r="S32" s="24"/>
      <c r="T32" s="26"/>
      <c r="U32" s="26"/>
      <c r="V32" s="24"/>
      <c r="W32" s="24"/>
      <c r="X32" s="26"/>
      <c r="Y32" s="26"/>
    </row>
    <row r="33" spans="1:25" ht="15.95" customHeight="1">
      <c r="A33" s="147"/>
      <c r="B33" s="79"/>
      <c r="C33" s="77" t="s">
        <v>65</v>
      </c>
      <c r="D33" s="71"/>
      <c r="E33" s="82"/>
      <c r="F33" s="112">
        <v>0</v>
      </c>
      <c r="G33" s="112">
        <v>0</v>
      </c>
      <c r="H33" s="112">
        <v>544</v>
      </c>
      <c r="I33" s="112">
        <v>545</v>
      </c>
      <c r="J33" s="112">
        <v>136</v>
      </c>
      <c r="K33" s="112">
        <v>137</v>
      </c>
      <c r="L33" s="83"/>
      <c r="M33" s="83"/>
      <c r="N33" s="83"/>
      <c r="O33" s="83"/>
      <c r="P33" s="24"/>
      <c r="Q33" s="24"/>
      <c r="R33" s="24"/>
      <c r="S33" s="24"/>
      <c r="T33" s="26"/>
      <c r="U33" s="26"/>
      <c r="V33" s="24"/>
      <c r="W33" s="24"/>
      <c r="X33" s="26"/>
      <c r="Y33" s="26"/>
    </row>
    <row r="34" spans="1:25" ht="15.95" customHeight="1">
      <c r="A34" s="147"/>
      <c r="B34" s="79"/>
      <c r="C34" s="78"/>
      <c r="D34" s="71" t="s">
        <v>66</v>
      </c>
      <c r="E34" s="82"/>
      <c r="F34" s="112">
        <v>0</v>
      </c>
      <c r="G34" s="112">
        <v>0</v>
      </c>
      <c r="H34" s="112">
        <v>418</v>
      </c>
      <c r="I34" s="112">
        <v>409</v>
      </c>
      <c r="J34" s="112">
        <v>136</v>
      </c>
      <c r="K34" s="112">
        <v>137</v>
      </c>
      <c r="L34" s="83"/>
      <c r="M34" s="83"/>
      <c r="N34" s="83"/>
      <c r="O34" s="83"/>
      <c r="P34" s="24"/>
      <c r="Q34" s="24"/>
      <c r="R34" s="24"/>
      <c r="S34" s="24"/>
      <c r="T34" s="26"/>
      <c r="U34" s="26"/>
      <c r="V34" s="24"/>
      <c r="W34" s="24"/>
      <c r="X34" s="26"/>
      <c r="Y34" s="26"/>
    </row>
    <row r="35" spans="1:25" ht="15.95" customHeight="1">
      <c r="A35" s="147"/>
      <c r="B35" s="78"/>
      <c r="C35" s="71" t="s">
        <v>67</v>
      </c>
      <c r="D35" s="71"/>
      <c r="E35" s="82"/>
      <c r="F35" s="112">
        <v>1.2</v>
      </c>
      <c r="G35" s="112">
        <v>1.5</v>
      </c>
      <c r="H35" s="112">
        <v>316</v>
      </c>
      <c r="I35" s="112">
        <v>289</v>
      </c>
      <c r="J35" s="112">
        <v>47</v>
      </c>
      <c r="K35" s="112">
        <v>46</v>
      </c>
      <c r="L35" s="83"/>
      <c r="M35" s="83"/>
      <c r="N35" s="83"/>
      <c r="O35" s="83"/>
      <c r="P35" s="24"/>
      <c r="Q35" s="24"/>
      <c r="R35" s="24"/>
      <c r="S35" s="24"/>
      <c r="T35" s="26"/>
      <c r="U35" s="26"/>
      <c r="V35" s="24"/>
      <c r="W35" s="24"/>
      <c r="X35" s="26"/>
      <c r="Y35" s="26"/>
    </row>
    <row r="36" spans="1:25" ht="15.95" customHeight="1">
      <c r="A36" s="147"/>
      <c r="B36" s="77" t="s">
        <v>48</v>
      </c>
      <c r="C36" s="71"/>
      <c r="D36" s="71"/>
      <c r="E36" s="82" t="s">
        <v>37</v>
      </c>
      <c r="F36" s="112">
        <v>1.2</v>
      </c>
      <c r="G36" s="112">
        <v>1.5</v>
      </c>
      <c r="H36" s="112">
        <v>460</v>
      </c>
      <c r="I36" s="112">
        <v>439</v>
      </c>
      <c r="J36" s="112">
        <v>184</v>
      </c>
      <c r="K36" s="112">
        <v>182</v>
      </c>
      <c r="L36" s="83"/>
      <c r="M36" s="83"/>
      <c r="N36" s="83"/>
      <c r="O36" s="83"/>
      <c r="P36" s="24"/>
      <c r="Q36" s="24"/>
      <c r="R36" s="24"/>
      <c r="S36" s="24"/>
      <c r="T36" s="24"/>
      <c r="U36" s="24"/>
      <c r="V36" s="24"/>
      <c r="W36" s="24"/>
      <c r="X36" s="26"/>
      <c r="Y36" s="26"/>
    </row>
    <row r="37" spans="1:25" ht="15.95" customHeight="1">
      <c r="A37" s="147"/>
      <c r="B37" s="79"/>
      <c r="C37" s="71" t="s">
        <v>68</v>
      </c>
      <c r="D37" s="71"/>
      <c r="E37" s="82"/>
      <c r="F37" s="112">
        <v>0</v>
      </c>
      <c r="G37" s="112">
        <v>0</v>
      </c>
      <c r="H37" s="112">
        <v>404</v>
      </c>
      <c r="I37" s="112">
        <v>369</v>
      </c>
      <c r="J37" s="112">
        <v>178</v>
      </c>
      <c r="K37" s="112">
        <v>177</v>
      </c>
      <c r="L37" s="83"/>
      <c r="M37" s="83"/>
      <c r="N37" s="83"/>
      <c r="O37" s="83"/>
      <c r="P37" s="24"/>
      <c r="Q37" s="24"/>
      <c r="R37" s="24"/>
      <c r="S37" s="24"/>
      <c r="T37" s="24"/>
      <c r="U37" s="24"/>
      <c r="V37" s="24"/>
      <c r="W37" s="24"/>
      <c r="X37" s="26"/>
      <c r="Y37" s="26"/>
    </row>
    <row r="38" spans="1:25" ht="15.95" customHeight="1">
      <c r="A38" s="147"/>
      <c r="B38" s="78"/>
      <c r="C38" s="71" t="s">
        <v>69</v>
      </c>
      <c r="D38" s="71"/>
      <c r="E38" s="82"/>
      <c r="F38" s="112">
        <v>1.2</v>
      </c>
      <c r="G38" s="112">
        <v>1.5</v>
      </c>
      <c r="H38" s="112">
        <v>56</v>
      </c>
      <c r="I38" s="112">
        <v>70</v>
      </c>
      <c r="J38" s="112">
        <v>5</v>
      </c>
      <c r="K38" s="112">
        <v>5</v>
      </c>
      <c r="L38" s="83"/>
      <c r="M38" s="83"/>
      <c r="N38" s="83"/>
      <c r="O38" s="83"/>
      <c r="P38" s="24"/>
      <c r="Q38" s="24"/>
      <c r="R38" s="26"/>
      <c r="S38" s="26"/>
      <c r="T38" s="24"/>
      <c r="U38" s="24"/>
      <c r="V38" s="24"/>
      <c r="W38" s="24"/>
      <c r="X38" s="26"/>
      <c r="Y38" s="26"/>
    </row>
    <row r="39" spans="1:25" ht="15.95" customHeight="1">
      <c r="A39" s="147"/>
      <c r="B39" s="32" t="s">
        <v>70</v>
      </c>
      <c r="C39" s="32"/>
      <c r="D39" s="32"/>
      <c r="E39" s="82" t="s">
        <v>97</v>
      </c>
      <c r="F39" s="112">
        <f t="shared" ref="F39" si="11">F32-F36</f>
        <v>0</v>
      </c>
      <c r="G39" s="112">
        <v>0</v>
      </c>
      <c r="H39" s="112">
        <f t="shared" ref="H39:K39" si="12">H32-H36</f>
        <v>400</v>
      </c>
      <c r="I39" s="112">
        <f t="shared" si="12"/>
        <v>396</v>
      </c>
      <c r="J39" s="112">
        <f t="shared" si="12"/>
        <v>0</v>
      </c>
      <c r="K39" s="112">
        <f t="shared" si="12"/>
        <v>0</v>
      </c>
      <c r="L39" s="83">
        <f t="shared" ref="L39:O39" si="13">L32-L36</f>
        <v>0</v>
      </c>
      <c r="M39" s="83">
        <f t="shared" si="13"/>
        <v>0</v>
      </c>
      <c r="N39" s="83">
        <f t="shared" si="13"/>
        <v>0</v>
      </c>
      <c r="O39" s="83">
        <f t="shared" si="13"/>
        <v>0</v>
      </c>
      <c r="P39" s="24"/>
      <c r="Q39" s="24"/>
      <c r="R39" s="24"/>
      <c r="S39" s="24"/>
      <c r="T39" s="24"/>
      <c r="U39" s="24"/>
      <c r="V39" s="24"/>
      <c r="W39" s="24"/>
      <c r="X39" s="26"/>
      <c r="Y39" s="26"/>
    </row>
    <row r="40" spans="1:25" ht="15.95" customHeight="1">
      <c r="A40" s="138" t="s">
        <v>86</v>
      </c>
      <c r="B40" s="77" t="s">
        <v>71</v>
      </c>
      <c r="C40" s="71"/>
      <c r="D40" s="71"/>
      <c r="E40" s="82" t="s">
        <v>39</v>
      </c>
      <c r="F40" s="112">
        <v>16.899999999999999</v>
      </c>
      <c r="G40" s="112">
        <v>16.7</v>
      </c>
      <c r="H40" s="112">
        <v>431</v>
      </c>
      <c r="I40" s="112">
        <v>417</v>
      </c>
      <c r="J40" s="112">
        <v>99</v>
      </c>
      <c r="K40" s="112">
        <v>60</v>
      </c>
      <c r="L40" s="83"/>
      <c r="M40" s="83"/>
      <c r="N40" s="83"/>
      <c r="O40" s="83"/>
      <c r="P40" s="24"/>
      <c r="Q40" s="24"/>
      <c r="R40" s="24"/>
      <c r="S40" s="24"/>
      <c r="T40" s="26"/>
      <c r="U40" s="26"/>
      <c r="V40" s="26"/>
      <c r="W40" s="26"/>
      <c r="X40" s="24"/>
      <c r="Y40" s="24"/>
    </row>
    <row r="41" spans="1:25" ht="15.95" customHeight="1">
      <c r="A41" s="139"/>
      <c r="B41" s="78"/>
      <c r="C41" s="71" t="s">
        <v>72</v>
      </c>
      <c r="D41" s="71"/>
      <c r="E41" s="82"/>
      <c r="F41" s="85">
        <v>0</v>
      </c>
      <c r="G41" s="85">
        <v>0</v>
      </c>
      <c r="H41" s="85">
        <v>31</v>
      </c>
      <c r="I41" s="85">
        <v>22</v>
      </c>
      <c r="J41" s="85">
        <v>51</v>
      </c>
      <c r="K41" s="85">
        <v>16</v>
      </c>
      <c r="L41" s="83"/>
      <c r="M41" s="83"/>
      <c r="N41" s="83"/>
      <c r="O41" s="83"/>
      <c r="P41" s="26"/>
      <c r="Q41" s="26"/>
      <c r="R41" s="26"/>
      <c r="S41" s="26"/>
      <c r="T41" s="26"/>
      <c r="U41" s="26"/>
      <c r="V41" s="26"/>
      <c r="W41" s="26"/>
      <c r="X41" s="24"/>
      <c r="Y41" s="24"/>
    </row>
    <row r="42" spans="1:25" ht="15.95" customHeight="1">
      <c r="A42" s="139"/>
      <c r="B42" s="77" t="s">
        <v>59</v>
      </c>
      <c r="C42" s="71"/>
      <c r="D42" s="71"/>
      <c r="E42" s="82" t="s">
        <v>40</v>
      </c>
      <c r="F42" s="112">
        <v>16.899999999999999</v>
      </c>
      <c r="G42" s="112">
        <v>16.7</v>
      </c>
      <c r="H42" s="112">
        <v>831</v>
      </c>
      <c r="I42" s="112">
        <v>812</v>
      </c>
      <c r="J42" s="112">
        <v>99</v>
      </c>
      <c r="K42" s="112">
        <v>60</v>
      </c>
      <c r="L42" s="83"/>
      <c r="M42" s="83"/>
      <c r="N42" s="83"/>
      <c r="O42" s="83"/>
      <c r="P42" s="24"/>
      <c r="Q42" s="24"/>
      <c r="R42" s="24"/>
      <c r="S42" s="24"/>
      <c r="T42" s="26"/>
      <c r="U42" s="26"/>
      <c r="V42" s="24"/>
      <c r="W42" s="24"/>
      <c r="X42" s="24"/>
      <c r="Y42" s="24"/>
    </row>
    <row r="43" spans="1:25" ht="15.95" customHeight="1">
      <c r="A43" s="139"/>
      <c r="B43" s="78"/>
      <c r="C43" s="71" t="s">
        <v>73</v>
      </c>
      <c r="D43" s="71"/>
      <c r="E43" s="82"/>
      <c r="F43" s="112">
        <v>16.899999999999999</v>
      </c>
      <c r="G43" s="112">
        <v>16.7</v>
      </c>
      <c r="H43" s="112">
        <v>800</v>
      </c>
      <c r="I43" s="112">
        <v>791</v>
      </c>
      <c r="J43" s="112">
        <v>45</v>
      </c>
      <c r="K43" s="112">
        <v>39</v>
      </c>
      <c r="L43" s="83"/>
      <c r="M43" s="83"/>
      <c r="N43" s="83"/>
      <c r="O43" s="83"/>
      <c r="P43" s="24"/>
      <c r="Q43" s="24"/>
      <c r="R43" s="26"/>
      <c r="S43" s="24"/>
      <c r="T43" s="26"/>
      <c r="U43" s="26"/>
      <c r="V43" s="24"/>
      <c r="W43" s="24"/>
      <c r="X43" s="26"/>
      <c r="Y43" s="26"/>
    </row>
    <row r="44" spans="1:25" ht="15.95" customHeight="1">
      <c r="A44" s="139"/>
      <c r="B44" s="71" t="s">
        <v>70</v>
      </c>
      <c r="C44" s="71"/>
      <c r="D44" s="71"/>
      <c r="E44" s="82" t="s">
        <v>98</v>
      </c>
      <c r="F44" s="85">
        <f t="shared" ref="F44" si="14">F40-F42</f>
        <v>0</v>
      </c>
      <c r="G44" s="85">
        <v>0</v>
      </c>
      <c r="H44" s="85">
        <f t="shared" ref="H44:K44" si="15">H40-H42</f>
        <v>-400</v>
      </c>
      <c r="I44" s="85">
        <f t="shared" si="15"/>
        <v>-395</v>
      </c>
      <c r="J44" s="85">
        <f t="shared" si="15"/>
        <v>0</v>
      </c>
      <c r="K44" s="85">
        <f t="shared" si="15"/>
        <v>0</v>
      </c>
      <c r="L44" s="85">
        <f t="shared" ref="L44:O44" si="16">L40-L42</f>
        <v>0</v>
      </c>
      <c r="M44" s="85">
        <f t="shared" si="16"/>
        <v>0</v>
      </c>
      <c r="N44" s="85">
        <f t="shared" si="16"/>
        <v>0</v>
      </c>
      <c r="O44" s="85">
        <f t="shared" si="16"/>
        <v>0</v>
      </c>
      <c r="P44" s="26"/>
      <c r="Q44" s="26"/>
      <c r="R44" s="24"/>
      <c r="S44" s="24"/>
      <c r="T44" s="26"/>
      <c r="U44" s="26"/>
      <c r="V44" s="24"/>
      <c r="W44" s="24"/>
      <c r="X44" s="24"/>
      <c r="Y44" s="24"/>
    </row>
    <row r="45" spans="1:25" ht="15.95" customHeight="1">
      <c r="A45" s="138" t="s">
        <v>78</v>
      </c>
      <c r="B45" s="32" t="s">
        <v>74</v>
      </c>
      <c r="C45" s="32"/>
      <c r="D45" s="32"/>
      <c r="E45" s="82" t="s">
        <v>99</v>
      </c>
      <c r="F45" s="112">
        <f t="shared" ref="F45" si="17">F39+F44</f>
        <v>0</v>
      </c>
      <c r="G45" s="112">
        <v>0</v>
      </c>
      <c r="H45" s="112">
        <f t="shared" ref="H45:K45" si="18">H39+H44</f>
        <v>0</v>
      </c>
      <c r="I45" s="112">
        <f t="shared" si="18"/>
        <v>1</v>
      </c>
      <c r="J45" s="112">
        <f t="shared" si="18"/>
        <v>0</v>
      </c>
      <c r="K45" s="112">
        <f t="shared" si="18"/>
        <v>0</v>
      </c>
      <c r="L45" s="83">
        <f t="shared" ref="L45:O45" si="19">L39+L44</f>
        <v>0</v>
      </c>
      <c r="M45" s="83">
        <f t="shared" si="19"/>
        <v>0</v>
      </c>
      <c r="N45" s="83">
        <f t="shared" si="19"/>
        <v>0</v>
      </c>
      <c r="O45" s="83">
        <f t="shared" si="19"/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5.95" customHeight="1">
      <c r="A46" s="139"/>
      <c r="B46" s="71" t="s">
        <v>75</v>
      </c>
      <c r="C46" s="71"/>
      <c r="D46" s="71"/>
      <c r="E46" s="71"/>
      <c r="F46" s="85"/>
      <c r="G46" s="85"/>
      <c r="H46" s="85"/>
      <c r="I46" s="85"/>
      <c r="J46" s="85"/>
      <c r="K46" s="85"/>
      <c r="L46" s="83"/>
      <c r="M46" s="83"/>
      <c r="N46" s="85"/>
      <c r="O46" s="85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.95" customHeight="1">
      <c r="A47" s="139"/>
      <c r="B47" s="71" t="s">
        <v>76</v>
      </c>
      <c r="C47" s="71"/>
      <c r="D47" s="71"/>
      <c r="E47" s="71"/>
      <c r="F47" s="112"/>
      <c r="G47" s="112"/>
      <c r="H47" s="112"/>
      <c r="I47" s="112"/>
      <c r="J47" s="112"/>
      <c r="K47" s="112"/>
      <c r="L47" s="83"/>
      <c r="M47" s="83"/>
      <c r="N47" s="83"/>
      <c r="O47" s="83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.95" customHeight="1">
      <c r="A48" s="139"/>
      <c r="B48" s="71" t="s">
        <v>77</v>
      </c>
      <c r="C48" s="71"/>
      <c r="D48" s="71"/>
      <c r="E48" s="71"/>
      <c r="F48" s="112"/>
      <c r="G48" s="112"/>
      <c r="H48" s="112"/>
      <c r="I48" s="112"/>
      <c r="J48" s="112"/>
      <c r="K48" s="112"/>
      <c r="L48" s="83"/>
      <c r="M48" s="83"/>
      <c r="N48" s="83"/>
      <c r="O48" s="83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16" ht="15.95" customHeight="1">
      <c r="A49" s="12" t="s">
        <v>82</v>
      </c>
      <c r="O49" s="8"/>
      <c r="P49" s="8"/>
    </row>
    <row r="50" spans="1:16" ht="15.95" customHeight="1">
      <c r="A50" s="12"/>
      <c r="O50" s="8"/>
      <c r="P50" s="8"/>
    </row>
  </sheetData>
  <mergeCells count="28">
    <mergeCell ref="N6:O6"/>
    <mergeCell ref="F30:G30"/>
    <mergeCell ref="H30:I30"/>
    <mergeCell ref="J30:K30"/>
    <mergeCell ref="L30:M30"/>
    <mergeCell ref="N30:O30"/>
    <mergeCell ref="F6:G6"/>
    <mergeCell ref="H6:I6"/>
    <mergeCell ref="J6:K6"/>
    <mergeCell ref="L6:M6"/>
    <mergeCell ref="N25:N26"/>
    <mergeCell ref="O25:O26"/>
    <mergeCell ref="J25:J26"/>
    <mergeCell ref="K25:K26"/>
    <mergeCell ref="L25:L26"/>
    <mergeCell ref="M25:M26"/>
    <mergeCell ref="I25:I26"/>
    <mergeCell ref="A45:A48"/>
    <mergeCell ref="A30:E31"/>
    <mergeCell ref="A6:E7"/>
    <mergeCell ref="A8:A18"/>
    <mergeCell ref="A19:A27"/>
    <mergeCell ref="E25:E26"/>
    <mergeCell ref="F25:F26"/>
    <mergeCell ref="A32:A39"/>
    <mergeCell ref="G25:G26"/>
    <mergeCell ref="H25:H26"/>
    <mergeCell ref="A40:A44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G46" sqref="G46"/>
      <selection pane="topRight" activeCell="G46" sqref="G46"/>
      <selection pane="bottomLeft" activeCell="G46" sqref="G46"/>
      <selection pane="bottomRight" activeCell="I41" sqref="I4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131" t="s">
        <v>0</v>
      </c>
      <c r="B1" s="131"/>
      <c r="C1" s="131"/>
      <c r="D1" s="131"/>
      <c r="E1" s="22" t="s">
        <v>289</v>
      </c>
      <c r="F1" s="2"/>
      <c r="AA1" s="130" t="s">
        <v>128</v>
      </c>
      <c r="AB1" s="130"/>
    </row>
    <row r="2" spans="1:38">
      <c r="AA2" s="118" t="s">
        <v>105</v>
      </c>
      <c r="AB2" s="118"/>
      <c r="AC2" s="121" t="s">
        <v>106</v>
      </c>
      <c r="AD2" s="119" t="s">
        <v>107</v>
      </c>
      <c r="AE2" s="128"/>
      <c r="AF2" s="129"/>
      <c r="AG2" s="118" t="s">
        <v>108</v>
      </c>
      <c r="AH2" s="118" t="s">
        <v>109</v>
      </c>
      <c r="AI2" s="118" t="s">
        <v>110</v>
      </c>
      <c r="AJ2" s="118" t="s">
        <v>111</v>
      </c>
      <c r="AK2" s="118" t="s">
        <v>112</v>
      </c>
    </row>
    <row r="3" spans="1:38" ht="14.25">
      <c r="A3" s="11" t="s">
        <v>129</v>
      </c>
      <c r="AA3" s="118"/>
      <c r="AB3" s="118"/>
      <c r="AC3" s="123"/>
      <c r="AD3" s="31"/>
      <c r="AE3" s="30" t="s">
        <v>125</v>
      </c>
      <c r="AF3" s="30" t="s">
        <v>126</v>
      </c>
      <c r="AG3" s="118"/>
      <c r="AH3" s="118"/>
      <c r="AI3" s="118"/>
      <c r="AJ3" s="118"/>
      <c r="AK3" s="118"/>
    </row>
    <row r="4" spans="1:38">
      <c r="AA4" s="32" t="str">
        <f>E1</f>
        <v>新潟市</v>
      </c>
      <c r="AB4" s="32" t="s">
        <v>130</v>
      </c>
      <c r="AC4" s="33">
        <f>SUM(F22)</f>
        <v>490300</v>
      </c>
      <c r="AD4" s="33">
        <f>F9</f>
        <v>133682</v>
      </c>
      <c r="AE4" s="33">
        <f>F10</f>
        <v>60029</v>
      </c>
      <c r="AF4" s="33">
        <f>F13</f>
        <v>49073</v>
      </c>
      <c r="AG4" s="33">
        <f>F14</f>
        <v>3209</v>
      </c>
      <c r="AH4" s="33">
        <f>F15</f>
        <v>59758</v>
      </c>
      <c r="AI4" s="33">
        <f>F17</f>
        <v>161303</v>
      </c>
      <c r="AJ4" s="33">
        <f>F20</f>
        <v>50728</v>
      </c>
      <c r="AK4" s="33">
        <f>F21</f>
        <v>53819</v>
      </c>
      <c r="AL4" s="34"/>
    </row>
    <row r="5" spans="1:38" ht="14.25">
      <c r="A5" s="10" t="s">
        <v>278</v>
      </c>
      <c r="E5" s="3"/>
      <c r="AA5" s="32" t="str">
        <f>E1</f>
        <v>新潟市</v>
      </c>
      <c r="AB5" s="32" t="s">
        <v>114</v>
      </c>
      <c r="AC5" s="35"/>
      <c r="AD5" s="35">
        <f>G9</f>
        <v>27.26534774627779</v>
      </c>
      <c r="AE5" s="35">
        <f>G10</f>
        <v>12.243320416071793</v>
      </c>
      <c r="AF5" s="35">
        <f>G13</f>
        <v>10.008770140730165</v>
      </c>
      <c r="AG5" s="35">
        <f>G14</f>
        <v>0.65449724658372421</v>
      </c>
      <c r="AH5" s="35">
        <f>G15</f>
        <v>12.188048133795636</v>
      </c>
      <c r="AI5" s="35">
        <f>G17</f>
        <v>32.89883744646135</v>
      </c>
      <c r="AJ5" s="35">
        <f>G20</f>
        <v>10.346318580460942</v>
      </c>
      <c r="AK5" s="35">
        <f>G21</f>
        <v>10.976748929227004</v>
      </c>
    </row>
    <row r="6" spans="1:38" ht="14.25">
      <c r="A6" s="3"/>
      <c r="G6" s="134" t="s">
        <v>131</v>
      </c>
      <c r="H6" s="135"/>
      <c r="I6" s="135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AA6" s="32" t="str">
        <f>E1</f>
        <v>新潟市</v>
      </c>
      <c r="AB6" s="32" t="s">
        <v>115</v>
      </c>
      <c r="AC6" s="35">
        <f>SUM(I22)</f>
        <v>22.135008631405363</v>
      </c>
      <c r="AD6" s="35">
        <f>I9</f>
        <v>-1.7780782060513478</v>
      </c>
      <c r="AE6" s="35">
        <f>I10</f>
        <v>-3.955136717812513</v>
      </c>
      <c r="AF6" s="35">
        <f>I13</f>
        <v>0.68321707016822941</v>
      </c>
      <c r="AG6" s="35">
        <f>I14</f>
        <v>-1.4132104454685046</v>
      </c>
      <c r="AH6" s="35">
        <f>I15</f>
        <v>4.4172636728988302</v>
      </c>
      <c r="AI6" s="35">
        <f>I17</f>
        <v>143.13858490850441</v>
      </c>
      <c r="AJ6" s="35">
        <f>I20</f>
        <v>-11.974873761474258</v>
      </c>
      <c r="AK6" s="35">
        <f>I21</f>
        <v>3.4980769230769315</v>
      </c>
    </row>
    <row r="7" spans="1:38" ht="27" customHeight="1">
      <c r="A7" s="9"/>
      <c r="B7" s="4"/>
      <c r="C7" s="4"/>
      <c r="D7" s="4"/>
      <c r="E7" s="75"/>
      <c r="F7" s="67" t="s">
        <v>279</v>
      </c>
      <c r="G7" s="67"/>
      <c r="H7" s="67" t="s">
        <v>280</v>
      </c>
      <c r="I7" s="86" t="s">
        <v>20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</row>
    <row r="8" spans="1:38" ht="17.100000000000001" customHeight="1">
      <c r="A8" s="5"/>
      <c r="B8" s="6"/>
      <c r="C8" s="6"/>
      <c r="D8" s="6"/>
      <c r="E8" s="76"/>
      <c r="F8" s="69" t="s">
        <v>288</v>
      </c>
      <c r="G8" s="69" t="s">
        <v>1</v>
      </c>
      <c r="H8" s="69" t="s">
        <v>288</v>
      </c>
      <c r="I8" s="7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</row>
    <row r="9" spans="1:38" ht="18" customHeight="1">
      <c r="A9" s="132" t="s">
        <v>79</v>
      </c>
      <c r="B9" s="132" t="s">
        <v>80</v>
      </c>
      <c r="C9" s="77" t="s">
        <v>2</v>
      </c>
      <c r="D9" s="71"/>
      <c r="E9" s="71"/>
      <c r="F9" s="72">
        <v>133682</v>
      </c>
      <c r="G9" s="73">
        <f t="shared" ref="G9:G22" si="0">F9/$F$22*100</f>
        <v>27.26534774627779</v>
      </c>
      <c r="H9" s="72">
        <v>136102</v>
      </c>
      <c r="I9" s="73">
        <f t="shared" ref="I9:I40" si="1">(F9/H9-1)*100</f>
        <v>-1.7780782060513478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AA9" s="125" t="s">
        <v>128</v>
      </c>
      <c r="AB9" s="126"/>
      <c r="AC9" s="127" t="s">
        <v>116</v>
      </c>
    </row>
    <row r="10" spans="1:38" ht="18" customHeight="1">
      <c r="A10" s="133"/>
      <c r="B10" s="133"/>
      <c r="C10" s="79"/>
      <c r="D10" s="77" t="s">
        <v>21</v>
      </c>
      <c r="E10" s="71"/>
      <c r="F10" s="72">
        <f>F11+F12</f>
        <v>60029</v>
      </c>
      <c r="G10" s="73">
        <f t="shared" si="0"/>
        <v>12.243320416071793</v>
      </c>
      <c r="H10" s="72">
        <v>62501</v>
      </c>
      <c r="I10" s="73">
        <f t="shared" si="1"/>
        <v>-3.955136717812513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AA10" s="118" t="s">
        <v>105</v>
      </c>
      <c r="AB10" s="118"/>
      <c r="AC10" s="127"/>
      <c r="AD10" s="119" t="s">
        <v>117</v>
      </c>
      <c r="AE10" s="128"/>
      <c r="AF10" s="129"/>
      <c r="AG10" s="119" t="s">
        <v>118</v>
      </c>
      <c r="AH10" s="124"/>
      <c r="AI10" s="120"/>
      <c r="AJ10" s="119" t="s">
        <v>119</v>
      </c>
      <c r="AK10" s="120"/>
    </row>
    <row r="11" spans="1:38" ht="18" customHeight="1">
      <c r="A11" s="133"/>
      <c r="B11" s="133"/>
      <c r="C11" s="66"/>
      <c r="D11" s="66"/>
      <c r="E11" s="32" t="s">
        <v>22</v>
      </c>
      <c r="F11" s="115">
        <v>53711</v>
      </c>
      <c r="G11" s="73">
        <f t="shared" si="0"/>
        <v>10.954721599021006</v>
      </c>
      <c r="H11" s="72">
        <v>54197</v>
      </c>
      <c r="I11" s="73">
        <f t="shared" si="1"/>
        <v>-0.89672860121409181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AA11" s="118"/>
      <c r="AB11" s="118"/>
      <c r="AC11" s="125"/>
      <c r="AD11" s="31"/>
      <c r="AE11" s="30" t="s">
        <v>120</v>
      </c>
      <c r="AF11" s="30" t="s">
        <v>121</v>
      </c>
      <c r="AG11" s="31"/>
      <c r="AH11" s="30" t="s">
        <v>122</v>
      </c>
      <c r="AI11" s="30" t="s">
        <v>123</v>
      </c>
      <c r="AJ11" s="31"/>
      <c r="AK11" s="36" t="s">
        <v>124</v>
      </c>
    </row>
    <row r="12" spans="1:38" ht="18" customHeight="1">
      <c r="A12" s="133"/>
      <c r="B12" s="133"/>
      <c r="C12" s="66"/>
      <c r="D12" s="65"/>
      <c r="E12" s="32" t="s">
        <v>23</v>
      </c>
      <c r="F12" s="115">
        <v>6318</v>
      </c>
      <c r="G12" s="73">
        <f t="shared" si="0"/>
        <v>1.2885988170507852</v>
      </c>
      <c r="H12" s="72">
        <v>8304</v>
      </c>
      <c r="I12" s="73">
        <f t="shared" si="1"/>
        <v>-23.916184971098264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AA12" s="32" t="str">
        <f>E1</f>
        <v>新潟市</v>
      </c>
      <c r="AB12" s="32" t="s">
        <v>130</v>
      </c>
      <c r="AC12" s="33">
        <f>F40</f>
        <v>483721</v>
      </c>
      <c r="AD12" s="33">
        <f>F23</f>
        <v>219964</v>
      </c>
      <c r="AE12" s="33">
        <f>F24</f>
        <v>92432</v>
      </c>
      <c r="AF12" s="33">
        <f>F26</f>
        <v>44671</v>
      </c>
      <c r="AG12" s="33">
        <f>F27</f>
        <v>217069</v>
      </c>
      <c r="AH12" s="33">
        <f>F28</f>
        <v>47124</v>
      </c>
      <c r="AI12" s="33">
        <f>F32</f>
        <v>288</v>
      </c>
      <c r="AJ12" s="33">
        <f>F34</f>
        <v>46688</v>
      </c>
      <c r="AK12" s="33">
        <f>F35</f>
        <v>46688</v>
      </c>
      <c r="AL12" s="37"/>
    </row>
    <row r="13" spans="1:38" ht="18" customHeight="1">
      <c r="A13" s="133"/>
      <c r="B13" s="133"/>
      <c r="C13" s="78"/>
      <c r="D13" s="71" t="s">
        <v>24</v>
      </c>
      <c r="E13" s="71"/>
      <c r="F13" s="115">
        <v>49073</v>
      </c>
      <c r="G13" s="73">
        <f t="shared" si="0"/>
        <v>10.008770140730165</v>
      </c>
      <c r="H13" s="72">
        <v>48740</v>
      </c>
      <c r="I13" s="73">
        <f t="shared" si="1"/>
        <v>0.68321707016822941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AA13" s="32" t="str">
        <f>E1</f>
        <v>新潟市</v>
      </c>
      <c r="AB13" s="32" t="s">
        <v>114</v>
      </c>
      <c r="AC13" s="35"/>
      <c r="AD13" s="35">
        <f>G23</f>
        <v>45.473320364424943</v>
      </c>
      <c r="AE13" s="35">
        <f>G24</f>
        <v>19.108535705499659</v>
      </c>
      <c r="AF13" s="35">
        <f>G26</f>
        <v>9.2348688603554532</v>
      </c>
      <c r="AG13" s="35">
        <f>G27</f>
        <v>44.874834873821897</v>
      </c>
      <c r="AH13" s="35">
        <f>G28</f>
        <v>9.7419793641375918</v>
      </c>
      <c r="AI13" s="35">
        <f>G32</f>
        <v>5.9538452951184671E-2</v>
      </c>
      <c r="AJ13" s="35">
        <f>G34</f>
        <v>9.6518447617531589</v>
      </c>
      <c r="AK13" s="35">
        <f>G35</f>
        <v>9.6518447617531589</v>
      </c>
    </row>
    <row r="14" spans="1:38" ht="18" customHeight="1">
      <c r="A14" s="133"/>
      <c r="B14" s="133"/>
      <c r="C14" s="71" t="s">
        <v>3</v>
      </c>
      <c r="D14" s="71"/>
      <c r="E14" s="71"/>
      <c r="F14" s="72">
        <v>3209</v>
      </c>
      <c r="G14" s="73">
        <f t="shared" si="0"/>
        <v>0.65449724658372421</v>
      </c>
      <c r="H14" s="72">
        <v>3255</v>
      </c>
      <c r="I14" s="73">
        <f t="shared" si="1"/>
        <v>-1.4132104454685046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AA14" s="32" t="str">
        <f>E1</f>
        <v>新潟市</v>
      </c>
      <c r="AB14" s="32" t="s">
        <v>115</v>
      </c>
      <c r="AC14" s="35">
        <f>I40</f>
        <v>21.894434980697319</v>
      </c>
      <c r="AD14" s="35">
        <f>I23</f>
        <v>3.1111861133377383</v>
      </c>
      <c r="AE14" s="35">
        <f>I24</f>
        <v>5.1199818037074962</v>
      </c>
      <c r="AF14" s="35">
        <f>I26</f>
        <v>1.5273074388054253</v>
      </c>
      <c r="AG14" s="35">
        <f>I27</f>
        <v>69.205765198344338</v>
      </c>
      <c r="AH14" s="35">
        <f>I28</f>
        <v>0.60202382477263505</v>
      </c>
      <c r="AI14" s="35">
        <f>I32</f>
        <v>-88.767550702028089</v>
      </c>
      <c r="AJ14" s="35">
        <f>I34</f>
        <v>-15.45398573032487</v>
      </c>
      <c r="AK14" s="35">
        <f>I35</f>
        <v>-15.45398573032487</v>
      </c>
    </row>
    <row r="15" spans="1:38" ht="18" customHeight="1">
      <c r="A15" s="133"/>
      <c r="B15" s="133"/>
      <c r="C15" s="71" t="s">
        <v>4</v>
      </c>
      <c r="D15" s="71"/>
      <c r="E15" s="71"/>
      <c r="F15" s="72">
        <v>59758</v>
      </c>
      <c r="G15" s="73">
        <f t="shared" si="0"/>
        <v>12.188048133795636</v>
      </c>
      <c r="H15" s="72">
        <v>57230</v>
      </c>
      <c r="I15" s="73">
        <f t="shared" si="1"/>
        <v>4.4172636728988302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</row>
    <row r="16" spans="1:38" ht="18" customHeight="1">
      <c r="A16" s="133"/>
      <c r="B16" s="133"/>
      <c r="C16" s="71" t="s">
        <v>25</v>
      </c>
      <c r="D16" s="71"/>
      <c r="E16" s="71"/>
      <c r="F16" s="72">
        <v>6911</v>
      </c>
      <c r="G16" s="73">
        <f t="shared" si="0"/>
        <v>1.4095451764225986</v>
      </c>
      <c r="H16" s="72">
        <v>8409</v>
      </c>
      <c r="I16" s="73">
        <f t="shared" si="1"/>
        <v>-17.814246640504216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1:25" ht="18" customHeight="1">
      <c r="A17" s="133"/>
      <c r="B17" s="133"/>
      <c r="C17" s="71" t="s">
        <v>5</v>
      </c>
      <c r="D17" s="71"/>
      <c r="E17" s="71"/>
      <c r="F17" s="72">
        <v>161303</v>
      </c>
      <c r="G17" s="73">
        <f t="shared" si="0"/>
        <v>32.89883744646135</v>
      </c>
      <c r="H17" s="72">
        <v>66342</v>
      </c>
      <c r="I17" s="73">
        <f t="shared" si="1"/>
        <v>143.13858490850441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1:25" ht="18" customHeight="1">
      <c r="A18" s="133"/>
      <c r="B18" s="133"/>
      <c r="C18" s="71" t="s">
        <v>26</v>
      </c>
      <c r="D18" s="71"/>
      <c r="E18" s="71"/>
      <c r="F18" s="72">
        <v>20157</v>
      </c>
      <c r="G18" s="73">
        <f t="shared" si="0"/>
        <v>4.1111564348358147</v>
      </c>
      <c r="H18" s="72">
        <v>19888</v>
      </c>
      <c r="I18" s="73">
        <f t="shared" si="1"/>
        <v>1.3525744167337095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</row>
    <row r="19" spans="1:25" ht="18" customHeight="1">
      <c r="A19" s="133"/>
      <c r="B19" s="133"/>
      <c r="C19" s="71" t="s">
        <v>27</v>
      </c>
      <c r="D19" s="71"/>
      <c r="E19" s="71"/>
      <c r="F19" s="72">
        <v>733</v>
      </c>
      <c r="G19" s="73">
        <f t="shared" si="0"/>
        <v>0.14950030593514174</v>
      </c>
      <c r="H19" s="72">
        <v>586</v>
      </c>
      <c r="I19" s="73">
        <f t="shared" si="1"/>
        <v>25.085324232081916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</row>
    <row r="20" spans="1:25" ht="18" customHeight="1">
      <c r="A20" s="133"/>
      <c r="B20" s="133"/>
      <c r="C20" s="71" t="s">
        <v>6</v>
      </c>
      <c r="D20" s="71"/>
      <c r="E20" s="71"/>
      <c r="F20" s="72">
        <v>50728</v>
      </c>
      <c r="G20" s="73">
        <f t="shared" si="0"/>
        <v>10.346318580460942</v>
      </c>
      <c r="H20" s="72">
        <v>57629</v>
      </c>
      <c r="I20" s="73">
        <f t="shared" si="1"/>
        <v>-11.974873761474258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</row>
    <row r="21" spans="1:25" ht="18" customHeight="1">
      <c r="A21" s="133"/>
      <c r="B21" s="133"/>
      <c r="C21" s="71" t="s">
        <v>7</v>
      </c>
      <c r="D21" s="71"/>
      <c r="E21" s="71"/>
      <c r="F21" s="72">
        <v>53819</v>
      </c>
      <c r="G21" s="73">
        <f t="shared" si="0"/>
        <v>10.976748929227004</v>
      </c>
      <c r="H21" s="72">
        <v>52000</v>
      </c>
      <c r="I21" s="73">
        <f t="shared" si="1"/>
        <v>3.4980769230769315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18" customHeight="1">
      <c r="A22" s="133"/>
      <c r="B22" s="133"/>
      <c r="C22" s="71" t="s">
        <v>8</v>
      </c>
      <c r="D22" s="71"/>
      <c r="E22" s="71"/>
      <c r="F22" s="72">
        <f>SUM(F9,F14:F21)</f>
        <v>490300</v>
      </c>
      <c r="G22" s="73">
        <f t="shared" si="0"/>
        <v>100</v>
      </c>
      <c r="H22" s="72">
        <v>401441</v>
      </c>
      <c r="I22" s="73">
        <f t="shared" si="1"/>
        <v>22.135008631405363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18" customHeight="1">
      <c r="A23" s="133"/>
      <c r="B23" s="132" t="s">
        <v>81</v>
      </c>
      <c r="C23" s="80" t="s">
        <v>9</v>
      </c>
      <c r="D23" s="32"/>
      <c r="E23" s="32"/>
      <c r="F23" s="72">
        <f>SUM(F24:F26)</f>
        <v>219964</v>
      </c>
      <c r="G23" s="73">
        <f t="shared" ref="G23:G40" si="2">F23/$F$40*100</f>
        <v>45.473320364424943</v>
      </c>
      <c r="H23" s="72">
        <v>213327</v>
      </c>
      <c r="I23" s="73">
        <f t="shared" si="1"/>
        <v>3.1111861133377383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</row>
    <row r="24" spans="1:25" ht="18" customHeight="1">
      <c r="A24" s="133"/>
      <c r="B24" s="133"/>
      <c r="C24" s="79"/>
      <c r="D24" s="32" t="s">
        <v>10</v>
      </c>
      <c r="E24" s="32"/>
      <c r="F24" s="72">
        <v>92432</v>
      </c>
      <c r="G24" s="73">
        <f t="shared" si="2"/>
        <v>19.108535705499659</v>
      </c>
      <c r="H24" s="72">
        <v>87930</v>
      </c>
      <c r="I24" s="73">
        <f t="shared" si="1"/>
        <v>5.1199818037074962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</row>
    <row r="25" spans="1:25" ht="18" customHeight="1">
      <c r="A25" s="133"/>
      <c r="B25" s="133"/>
      <c r="C25" s="79"/>
      <c r="D25" s="32" t="s">
        <v>28</v>
      </c>
      <c r="E25" s="32"/>
      <c r="F25" s="72">
        <v>82861</v>
      </c>
      <c r="G25" s="73">
        <f t="shared" si="2"/>
        <v>17.129915798569836</v>
      </c>
      <c r="H25" s="72">
        <v>81398</v>
      </c>
      <c r="I25" s="73">
        <f t="shared" si="1"/>
        <v>1.7973414580210845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</row>
    <row r="26" spans="1:25" ht="18" customHeight="1">
      <c r="A26" s="133"/>
      <c r="B26" s="133"/>
      <c r="C26" s="78"/>
      <c r="D26" s="32" t="s">
        <v>11</v>
      </c>
      <c r="E26" s="32"/>
      <c r="F26" s="72">
        <v>44671</v>
      </c>
      <c r="G26" s="73">
        <f t="shared" si="2"/>
        <v>9.2348688603554532</v>
      </c>
      <c r="H26" s="72">
        <v>43999</v>
      </c>
      <c r="I26" s="73">
        <f t="shared" si="1"/>
        <v>1.5273074388054253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</row>
    <row r="27" spans="1:25" ht="18" customHeight="1">
      <c r="A27" s="133"/>
      <c r="B27" s="133"/>
      <c r="C27" s="80" t="s">
        <v>12</v>
      </c>
      <c r="D27" s="32"/>
      <c r="E27" s="32"/>
      <c r="F27" s="72">
        <f>SUM(F28:F33)</f>
        <v>217069</v>
      </c>
      <c r="G27" s="73">
        <f t="shared" si="2"/>
        <v>44.874834873821897</v>
      </c>
      <c r="H27" s="72">
        <v>128287</v>
      </c>
      <c r="I27" s="73">
        <f t="shared" si="1"/>
        <v>69.205765198344338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</row>
    <row r="28" spans="1:25" ht="18" customHeight="1">
      <c r="A28" s="133"/>
      <c r="B28" s="133"/>
      <c r="C28" s="79"/>
      <c r="D28" s="32" t="s">
        <v>13</v>
      </c>
      <c r="E28" s="32"/>
      <c r="F28" s="72">
        <v>47124</v>
      </c>
      <c r="G28" s="73">
        <f t="shared" si="2"/>
        <v>9.7419793641375918</v>
      </c>
      <c r="H28" s="72">
        <v>46842</v>
      </c>
      <c r="I28" s="73">
        <f t="shared" si="1"/>
        <v>0.60202382477263505</v>
      </c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</row>
    <row r="29" spans="1:25" ht="18" customHeight="1">
      <c r="A29" s="133"/>
      <c r="B29" s="133"/>
      <c r="C29" s="79"/>
      <c r="D29" s="32" t="s">
        <v>29</v>
      </c>
      <c r="E29" s="32"/>
      <c r="F29" s="72">
        <v>13739</v>
      </c>
      <c r="G29" s="73">
        <f t="shared" si="2"/>
        <v>2.8402736288066879</v>
      </c>
      <c r="H29" s="72">
        <v>4968</v>
      </c>
      <c r="I29" s="73">
        <f t="shared" si="1"/>
        <v>176.54991948470209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18" customHeight="1">
      <c r="A30" s="133"/>
      <c r="B30" s="133"/>
      <c r="C30" s="79"/>
      <c r="D30" s="32" t="s">
        <v>30</v>
      </c>
      <c r="E30" s="32"/>
      <c r="F30" s="72">
        <v>111205</v>
      </c>
      <c r="G30" s="73">
        <f t="shared" si="2"/>
        <v>22.989491876515594</v>
      </c>
      <c r="H30" s="72">
        <v>29788</v>
      </c>
      <c r="I30" s="73">
        <f t="shared" si="1"/>
        <v>273.32147173358396</v>
      </c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</row>
    <row r="31" spans="1:25" ht="18" customHeight="1">
      <c r="A31" s="133"/>
      <c r="B31" s="133"/>
      <c r="C31" s="79"/>
      <c r="D31" s="32" t="s">
        <v>31</v>
      </c>
      <c r="E31" s="32"/>
      <c r="F31" s="72">
        <v>28301</v>
      </c>
      <c r="G31" s="73">
        <f t="shared" si="2"/>
        <v>5.8506866561509625</v>
      </c>
      <c r="H31" s="72">
        <v>27544</v>
      </c>
      <c r="I31" s="73">
        <f t="shared" si="1"/>
        <v>2.7483299448155751</v>
      </c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1:25" ht="18" customHeight="1">
      <c r="A32" s="133"/>
      <c r="B32" s="133"/>
      <c r="C32" s="79"/>
      <c r="D32" s="32" t="s">
        <v>14</v>
      </c>
      <c r="E32" s="32"/>
      <c r="F32" s="72">
        <v>288</v>
      </c>
      <c r="G32" s="73">
        <f t="shared" si="2"/>
        <v>5.9538452951184671E-2</v>
      </c>
      <c r="H32" s="72">
        <v>2564</v>
      </c>
      <c r="I32" s="73">
        <f t="shared" si="1"/>
        <v>-88.767550702028089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>
      <c r="A33" s="133"/>
      <c r="B33" s="133"/>
      <c r="C33" s="78"/>
      <c r="D33" s="32" t="s">
        <v>32</v>
      </c>
      <c r="E33" s="32"/>
      <c r="F33" s="72">
        <v>16412</v>
      </c>
      <c r="G33" s="73">
        <f t="shared" si="2"/>
        <v>3.3928648952598706</v>
      </c>
      <c r="H33" s="72">
        <v>16581</v>
      </c>
      <c r="I33" s="73">
        <f t="shared" si="1"/>
        <v>-1.0192388878837222</v>
      </c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133"/>
      <c r="B34" s="133"/>
      <c r="C34" s="80" t="s">
        <v>15</v>
      </c>
      <c r="D34" s="32"/>
      <c r="E34" s="32"/>
      <c r="F34" s="72">
        <f>F35</f>
        <v>46688</v>
      </c>
      <c r="G34" s="73">
        <f t="shared" si="2"/>
        <v>9.6518447617531589</v>
      </c>
      <c r="H34" s="72">
        <v>55222</v>
      </c>
      <c r="I34" s="73">
        <f t="shared" si="1"/>
        <v>-15.45398573032487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8" customHeight="1">
      <c r="A35" s="133"/>
      <c r="B35" s="133"/>
      <c r="C35" s="79"/>
      <c r="D35" s="80" t="s">
        <v>16</v>
      </c>
      <c r="E35" s="32"/>
      <c r="F35" s="72">
        <f>SUM(F36:F37)</f>
        <v>46688</v>
      </c>
      <c r="G35" s="73">
        <f t="shared" si="2"/>
        <v>9.6518447617531589</v>
      </c>
      <c r="H35" s="72">
        <v>55222</v>
      </c>
      <c r="I35" s="73">
        <f t="shared" si="1"/>
        <v>-15.45398573032487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</row>
    <row r="36" spans="1:25" ht="18" customHeight="1">
      <c r="A36" s="133"/>
      <c r="B36" s="133"/>
      <c r="C36" s="79"/>
      <c r="D36" s="79"/>
      <c r="E36" s="74" t="s">
        <v>102</v>
      </c>
      <c r="F36" s="72">
        <v>31821</v>
      </c>
      <c r="G36" s="73">
        <f t="shared" si="2"/>
        <v>6.5783788588876648</v>
      </c>
      <c r="H36" s="72">
        <v>31516</v>
      </c>
      <c r="I36" s="73">
        <f t="shared" si="1"/>
        <v>0.96776240639675493</v>
      </c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>
      <c r="A37" s="133"/>
      <c r="B37" s="133"/>
      <c r="C37" s="79"/>
      <c r="D37" s="78"/>
      <c r="E37" s="32" t="s">
        <v>33</v>
      </c>
      <c r="F37" s="72">
        <v>14867</v>
      </c>
      <c r="G37" s="73">
        <f t="shared" si="2"/>
        <v>3.0734659028654949</v>
      </c>
      <c r="H37" s="72">
        <v>23706</v>
      </c>
      <c r="I37" s="73">
        <f t="shared" si="1"/>
        <v>-37.285919176579775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133"/>
      <c r="B38" s="133"/>
      <c r="C38" s="79"/>
      <c r="D38" s="71" t="s">
        <v>34</v>
      </c>
      <c r="E38" s="71"/>
      <c r="F38" s="72">
        <v>0</v>
      </c>
      <c r="G38" s="73">
        <f t="shared" si="2"/>
        <v>0</v>
      </c>
      <c r="H38" s="72">
        <v>0</v>
      </c>
      <c r="I38" s="73">
        <v>0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133"/>
      <c r="B39" s="133"/>
      <c r="C39" s="78"/>
      <c r="D39" s="71" t="s">
        <v>35</v>
      </c>
      <c r="E39" s="71"/>
      <c r="F39" s="72">
        <v>0</v>
      </c>
      <c r="G39" s="73">
        <f t="shared" si="2"/>
        <v>0</v>
      </c>
      <c r="H39" s="72">
        <v>0</v>
      </c>
      <c r="I39" s="73">
        <v>0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133"/>
      <c r="B40" s="133"/>
      <c r="C40" s="32" t="s">
        <v>17</v>
      </c>
      <c r="D40" s="32"/>
      <c r="E40" s="32"/>
      <c r="F40" s="72">
        <f>SUM(F23,F27,F34)</f>
        <v>483721</v>
      </c>
      <c r="G40" s="73">
        <f t="shared" si="2"/>
        <v>100</v>
      </c>
      <c r="H40" s="72">
        <v>396836</v>
      </c>
      <c r="I40" s="73">
        <f t="shared" si="1"/>
        <v>21.894434980697319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28" t="s">
        <v>18</v>
      </c>
    </row>
    <row r="42" spans="1:25" ht="18" customHeight="1">
      <c r="A42" s="29" t="s">
        <v>19</v>
      </c>
    </row>
    <row r="52" spans="26:26">
      <c r="Z52" s="8"/>
    </row>
    <row r="53" spans="26:26">
      <c r="Z53" s="8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22" activePane="bottomRight" state="frozen"/>
      <selection activeCell="G46" sqref="G46"/>
      <selection pane="topRight" activeCell="G46" sqref="G46"/>
      <selection pane="bottomLeft" activeCell="G46" sqref="G46"/>
      <selection pane="bottomRight" activeCell="I30" sqref="I30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27" width="9" style="1"/>
    <col min="28" max="45" width="13.625" style="1" customWidth="1"/>
    <col min="46" max="16384" width="9" style="1"/>
  </cols>
  <sheetData>
    <row r="1" spans="1:45" ht="33.950000000000003" customHeight="1">
      <c r="A1" s="43" t="s">
        <v>0</v>
      </c>
      <c r="B1" s="43"/>
      <c r="C1" s="22" t="s">
        <v>289</v>
      </c>
      <c r="D1" s="44"/>
      <c r="E1" s="44"/>
      <c r="AA1" s="1" t="str">
        <f>C1</f>
        <v>新潟市</v>
      </c>
      <c r="AB1" s="1" t="s">
        <v>132</v>
      </c>
      <c r="AC1" s="1" t="s">
        <v>133</v>
      </c>
      <c r="AD1" s="45" t="s">
        <v>134</v>
      </c>
      <c r="AE1" s="1" t="s">
        <v>135</v>
      </c>
      <c r="AF1" s="1" t="s">
        <v>136</v>
      </c>
      <c r="AG1" s="1" t="s">
        <v>137</v>
      </c>
      <c r="AH1" s="1" t="s">
        <v>138</v>
      </c>
      <c r="AI1" s="1" t="s">
        <v>139</v>
      </c>
      <c r="AJ1" s="1" t="s">
        <v>140</v>
      </c>
      <c r="AK1" s="1" t="s">
        <v>141</v>
      </c>
      <c r="AL1" s="1" t="s">
        <v>142</v>
      </c>
      <c r="AM1" s="1" t="s">
        <v>143</v>
      </c>
      <c r="AN1" s="1" t="s">
        <v>144</v>
      </c>
      <c r="AO1" s="1" t="s">
        <v>145</v>
      </c>
      <c r="AP1" s="1" t="s">
        <v>123</v>
      </c>
      <c r="AQ1" s="1" t="s">
        <v>146</v>
      </c>
      <c r="AR1" s="1" t="s">
        <v>147</v>
      </c>
      <c r="AS1" s="1" t="s">
        <v>148</v>
      </c>
    </row>
    <row r="2" spans="1:45">
      <c r="AA2" s="1" t="s">
        <v>149</v>
      </c>
      <c r="AB2" s="46">
        <f>I7</f>
        <v>490300</v>
      </c>
      <c r="AC2" s="46">
        <f>I9</f>
        <v>483721</v>
      </c>
      <c r="AD2" s="46">
        <f>I10</f>
        <v>6578</v>
      </c>
      <c r="AE2" s="46">
        <f>I11</f>
        <v>3009</v>
      </c>
      <c r="AF2" s="46">
        <f>I12</f>
        <v>3570</v>
      </c>
      <c r="AG2" s="46">
        <f>I13</f>
        <v>-371</v>
      </c>
      <c r="AH2" s="1">
        <f>I14</f>
        <v>0</v>
      </c>
      <c r="AI2" s="46">
        <f>I15</f>
        <v>-1396</v>
      </c>
      <c r="AJ2" s="46">
        <f>I25</f>
        <v>233709954</v>
      </c>
      <c r="AK2" s="47">
        <f>I26</f>
        <v>0.69299999999999995</v>
      </c>
      <c r="AL2" s="48">
        <f>I27</f>
        <v>1.5</v>
      </c>
      <c r="AM2" s="48">
        <f>I28</f>
        <v>94.7</v>
      </c>
      <c r="AN2" s="48">
        <f>I29</f>
        <v>34.299999999999997</v>
      </c>
      <c r="AO2" s="48">
        <f>I33</f>
        <v>134.69999999999999</v>
      </c>
      <c r="AP2" s="46">
        <f>I16</f>
        <v>5446</v>
      </c>
      <c r="AQ2" s="46">
        <f>I17</f>
        <v>58557</v>
      </c>
      <c r="AR2" s="46">
        <f>I18</f>
        <v>639824</v>
      </c>
      <c r="AS2" s="49">
        <f>I21</f>
        <v>3.1049091740077248</v>
      </c>
    </row>
    <row r="3" spans="1:45">
      <c r="AA3" s="1" t="s">
        <v>150</v>
      </c>
      <c r="AB3" s="46">
        <f>H7</f>
        <v>401441</v>
      </c>
      <c r="AC3" s="46">
        <f>H9</f>
        <v>396836</v>
      </c>
      <c r="AD3" s="46">
        <f>H10</f>
        <v>4605</v>
      </c>
      <c r="AE3" s="46">
        <f>H11</f>
        <v>663</v>
      </c>
      <c r="AF3" s="46">
        <f>H12</f>
        <v>3941</v>
      </c>
      <c r="AG3" s="46">
        <f>H13</f>
        <v>-836</v>
      </c>
      <c r="AH3" s="1">
        <f>H14</f>
        <v>0</v>
      </c>
      <c r="AI3" s="46">
        <f>H15</f>
        <v>1665</v>
      </c>
      <c r="AJ3" s="46">
        <f>H25</f>
        <v>229508</v>
      </c>
      <c r="AK3" s="47">
        <f>H26</f>
        <v>0.69099999999999995</v>
      </c>
      <c r="AL3" s="48">
        <f>H27</f>
        <v>1.7</v>
      </c>
      <c r="AM3" s="48">
        <f>H28</f>
        <v>94.9</v>
      </c>
      <c r="AN3" s="48">
        <f>H29</f>
        <v>43.088765223283119</v>
      </c>
      <c r="AO3" s="48">
        <f>H33</f>
        <v>139.6</v>
      </c>
      <c r="AP3" s="46">
        <f>H16</f>
        <v>6216</v>
      </c>
      <c r="AQ3" s="46">
        <f>H17</f>
        <v>58856</v>
      </c>
      <c r="AR3" s="46">
        <f>H18</f>
        <v>630439</v>
      </c>
      <c r="AS3" s="49">
        <f>H21</f>
        <v>3.098215217144801</v>
      </c>
    </row>
    <row r="4" spans="1:45">
      <c r="A4" s="10" t="s">
        <v>151</v>
      </c>
      <c r="AP4" s="46"/>
      <c r="AQ4" s="46"/>
      <c r="AR4" s="46"/>
    </row>
    <row r="5" spans="1:45">
      <c r="I5" s="50" t="s">
        <v>152</v>
      </c>
    </row>
    <row r="6" spans="1:45" s="38" customFormat="1" ht="29.25" customHeight="1">
      <c r="A6" s="87" t="s">
        <v>153</v>
      </c>
      <c r="B6" s="88"/>
      <c r="C6" s="88"/>
      <c r="D6" s="88"/>
      <c r="E6" s="64" t="s">
        <v>270</v>
      </c>
      <c r="F6" s="64" t="s">
        <v>271</v>
      </c>
      <c r="G6" s="64" t="s">
        <v>272</v>
      </c>
      <c r="H6" s="64" t="s">
        <v>273</v>
      </c>
      <c r="I6" s="64" t="s">
        <v>281</v>
      </c>
    </row>
    <row r="7" spans="1:45" ht="27" customHeight="1">
      <c r="A7" s="132" t="s">
        <v>154</v>
      </c>
      <c r="B7" s="77" t="s">
        <v>155</v>
      </c>
      <c r="C7" s="71"/>
      <c r="D7" s="82" t="s">
        <v>156</v>
      </c>
      <c r="E7" s="36">
        <v>356388</v>
      </c>
      <c r="F7" s="64">
        <v>407247</v>
      </c>
      <c r="G7" s="64">
        <v>385811</v>
      </c>
      <c r="H7" s="64">
        <v>401441</v>
      </c>
      <c r="I7" s="64">
        <v>490300</v>
      </c>
    </row>
    <row r="8" spans="1:45" ht="27" customHeight="1">
      <c r="A8" s="133"/>
      <c r="B8" s="100"/>
      <c r="C8" s="107" t="s">
        <v>157</v>
      </c>
      <c r="D8" s="82" t="s">
        <v>37</v>
      </c>
      <c r="E8" s="89">
        <v>183589.00700000001</v>
      </c>
      <c r="F8" s="89">
        <v>213156</v>
      </c>
      <c r="G8" s="89">
        <v>215321</v>
      </c>
      <c r="H8" s="89">
        <v>220475</v>
      </c>
      <c r="I8" s="90">
        <v>223174</v>
      </c>
    </row>
    <row r="9" spans="1:45" ht="27" customHeight="1">
      <c r="A9" s="133"/>
      <c r="B9" s="71" t="s">
        <v>158</v>
      </c>
      <c r="C9" s="71"/>
      <c r="D9" s="82"/>
      <c r="E9" s="89">
        <v>354179</v>
      </c>
      <c r="F9" s="89">
        <v>403937</v>
      </c>
      <c r="G9" s="89">
        <v>379628</v>
      </c>
      <c r="H9" s="89">
        <v>396836</v>
      </c>
      <c r="I9" s="91">
        <v>483721</v>
      </c>
    </row>
    <row r="10" spans="1:45" ht="27" customHeight="1">
      <c r="A10" s="133"/>
      <c r="B10" s="71" t="s">
        <v>159</v>
      </c>
      <c r="C10" s="71"/>
      <c r="D10" s="82"/>
      <c r="E10" s="89">
        <v>2209</v>
      </c>
      <c r="F10" s="89">
        <v>3310</v>
      </c>
      <c r="G10" s="89">
        <v>6183</v>
      </c>
      <c r="H10" s="89">
        <v>4605</v>
      </c>
      <c r="I10" s="91">
        <v>6578</v>
      </c>
    </row>
    <row r="11" spans="1:45" ht="27" customHeight="1">
      <c r="A11" s="133"/>
      <c r="B11" s="71" t="s">
        <v>160</v>
      </c>
      <c r="C11" s="71"/>
      <c r="D11" s="82"/>
      <c r="E11" s="89">
        <v>1272</v>
      </c>
      <c r="F11" s="89">
        <v>253</v>
      </c>
      <c r="G11" s="89">
        <v>1406</v>
      </c>
      <c r="H11" s="89">
        <v>663</v>
      </c>
      <c r="I11" s="91">
        <v>3009</v>
      </c>
    </row>
    <row r="12" spans="1:45" ht="27" customHeight="1">
      <c r="A12" s="133"/>
      <c r="B12" s="71" t="s">
        <v>161</v>
      </c>
      <c r="C12" s="71"/>
      <c r="D12" s="82"/>
      <c r="E12" s="89">
        <v>937</v>
      </c>
      <c r="F12" s="89">
        <v>3057</v>
      </c>
      <c r="G12" s="89">
        <v>4777</v>
      </c>
      <c r="H12" s="89">
        <v>3941</v>
      </c>
      <c r="I12" s="91">
        <v>3570</v>
      </c>
    </row>
    <row r="13" spans="1:45" ht="27" customHeight="1">
      <c r="A13" s="133"/>
      <c r="B13" s="71" t="s">
        <v>162</v>
      </c>
      <c r="C13" s="71"/>
      <c r="D13" s="82"/>
      <c r="E13" s="89">
        <v>-144</v>
      </c>
      <c r="F13" s="89">
        <v>2120</v>
      </c>
      <c r="G13" s="89">
        <v>1720</v>
      </c>
      <c r="H13" s="89">
        <v>-836</v>
      </c>
      <c r="I13" s="91">
        <v>-371</v>
      </c>
    </row>
    <row r="14" spans="1:45" ht="27" customHeight="1">
      <c r="A14" s="133"/>
      <c r="B14" s="71" t="s">
        <v>163</v>
      </c>
      <c r="C14" s="71"/>
      <c r="D14" s="82"/>
      <c r="E14" s="89">
        <v>0</v>
      </c>
      <c r="F14" s="89">
        <v>0</v>
      </c>
      <c r="G14" s="89">
        <v>0</v>
      </c>
      <c r="H14" s="89">
        <v>0</v>
      </c>
      <c r="I14" s="91">
        <v>0</v>
      </c>
    </row>
    <row r="15" spans="1:45" ht="27" customHeight="1">
      <c r="A15" s="133"/>
      <c r="B15" s="71" t="s">
        <v>164</v>
      </c>
      <c r="C15" s="71"/>
      <c r="D15" s="82"/>
      <c r="E15" s="89">
        <v>-2143</v>
      </c>
      <c r="F15" s="89">
        <v>320</v>
      </c>
      <c r="G15" s="89">
        <v>1921</v>
      </c>
      <c r="H15" s="89">
        <v>1665</v>
      </c>
      <c r="I15" s="91">
        <v>-1396</v>
      </c>
    </row>
    <row r="16" spans="1:45" ht="27" customHeight="1">
      <c r="A16" s="133"/>
      <c r="B16" s="71" t="s">
        <v>165</v>
      </c>
      <c r="C16" s="71"/>
      <c r="D16" s="82" t="s">
        <v>38</v>
      </c>
      <c r="E16" s="89">
        <v>5668.7359999999999</v>
      </c>
      <c r="F16" s="89">
        <v>3378</v>
      </c>
      <c r="G16" s="89">
        <v>3675</v>
      </c>
      <c r="H16" s="89">
        <v>6216</v>
      </c>
      <c r="I16" s="91">
        <v>5446</v>
      </c>
    </row>
    <row r="17" spans="1:9" ht="27" customHeight="1">
      <c r="A17" s="133"/>
      <c r="B17" s="71" t="s">
        <v>166</v>
      </c>
      <c r="C17" s="71"/>
      <c r="D17" s="82" t="s">
        <v>39</v>
      </c>
      <c r="E17" s="89">
        <v>55552</v>
      </c>
      <c r="F17" s="89">
        <v>51786</v>
      </c>
      <c r="G17" s="89">
        <v>50596</v>
      </c>
      <c r="H17" s="89">
        <v>58856</v>
      </c>
      <c r="I17" s="91">
        <v>58557</v>
      </c>
    </row>
    <row r="18" spans="1:9" ht="27" customHeight="1">
      <c r="A18" s="133"/>
      <c r="B18" s="71" t="s">
        <v>167</v>
      </c>
      <c r="C18" s="71"/>
      <c r="D18" s="82" t="s">
        <v>40</v>
      </c>
      <c r="E18" s="89">
        <v>572533</v>
      </c>
      <c r="F18" s="89">
        <v>600079</v>
      </c>
      <c r="G18" s="89">
        <v>612971</v>
      </c>
      <c r="H18" s="89">
        <v>630439</v>
      </c>
      <c r="I18" s="91">
        <v>639824</v>
      </c>
    </row>
    <row r="19" spans="1:9" ht="27" customHeight="1">
      <c r="A19" s="133"/>
      <c r="B19" s="107" t="s">
        <v>168</v>
      </c>
      <c r="C19" s="107"/>
      <c r="D19" s="82" t="s">
        <v>169</v>
      </c>
      <c r="E19" s="89">
        <v>622416.26399999997</v>
      </c>
      <c r="F19" s="89">
        <v>648487</v>
      </c>
      <c r="G19" s="89">
        <v>659892</v>
      </c>
      <c r="H19" s="89">
        <v>683079</v>
      </c>
      <c r="I19" s="89">
        <f>I17+I18-I16</f>
        <v>692935</v>
      </c>
    </row>
    <row r="20" spans="1:9" ht="27" customHeight="1">
      <c r="A20" s="133"/>
      <c r="B20" s="107" t="s">
        <v>170</v>
      </c>
      <c r="C20" s="107"/>
      <c r="D20" s="82" t="s">
        <v>171</v>
      </c>
      <c r="E20" s="92">
        <v>3.1185581825168867</v>
      </c>
      <c r="F20" s="92">
        <v>2.8152104561917093</v>
      </c>
      <c r="G20" s="92">
        <v>2.8467776018131068</v>
      </c>
      <c r="H20" s="92">
        <v>2.859457988434063</v>
      </c>
      <c r="I20" s="92">
        <f>I18/I8</f>
        <v>2.8669289433356933</v>
      </c>
    </row>
    <row r="21" spans="1:9" ht="27" customHeight="1">
      <c r="A21" s="133"/>
      <c r="B21" s="107" t="s">
        <v>172</v>
      </c>
      <c r="C21" s="107"/>
      <c r="D21" s="82" t="s">
        <v>173</v>
      </c>
      <c r="E21" s="92">
        <v>3.390269788865953</v>
      </c>
      <c r="F21" s="92">
        <v>3.0423117341289947</v>
      </c>
      <c r="G21" s="92">
        <v>3.0646894636380102</v>
      </c>
      <c r="H21" s="92">
        <v>3.098215217144801</v>
      </c>
      <c r="I21" s="92">
        <f>I19/I8</f>
        <v>3.1049091740077248</v>
      </c>
    </row>
    <row r="22" spans="1:9" ht="27" customHeight="1">
      <c r="A22" s="133"/>
      <c r="B22" s="71" t="s">
        <v>174</v>
      </c>
      <c r="C22" s="71"/>
      <c r="D22" s="82" t="s">
        <v>175</v>
      </c>
      <c r="E22" s="89">
        <v>706382.61646313325</v>
      </c>
      <c r="F22" s="89">
        <v>740368.45754669257</v>
      </c>
      <c r="G22" s="89">
        <v>756274.41352030938</v>
      </c>
      <c r="H22" s="89">
        <v>777826.16956647264</v>
      </c>
      <c r="I22" s="89">
        <f>I18/I24*1000000</f>
        <v>810647.74634949793</v>
      </c>
    </row>
    <row r="23" spans="1:9" ht="27" customHeight="1">
      <c r="A23" s="133"/>
      <c r="B23" s="71" t="s">
        <v>176</v>
      </c>
      <c r="C23" s="71"/>
      <c r="D23" s="82" t="s">
        <v>177</v>
      </c>
      <c r="E23" s="89">
        <v>767927.83838403772</v>
      </c>
      <c r="F23" s="89">
        <v>800093.52090155135</v>
      </c>
      <c r="G23" s="89">
        <v>814164.8386085867</v>
      </c>
      <c r="H23" s="89">
        <v>842772.61096045235</v>
      </c>
      <c r="I23" s="89">
        <f>I19/I24*1000000</f>
        <v>877938.6145513287</v>
      </c>
    </row>
    <row r="24" spans="1:9" ht="27" customHeight="1">
      <c r="A24" s="133"/>
      <c r="B24" s="93" t="s">
        <v>178</v>
      </c>
      <c r="C24" s="94"/>
      <c r="D24" s="82" t="s">
        <v>179</v>
      </c>
      <c r="E24" s="89">
        <v>810514</v>
      </c>
      <c r="F24" s="89">
        <v>810514</v>
      </c>
      <c r="G24" s="89">
        <v>810514</v>
      </c>
      <c r="H24" s="89">
        <v>810514</v>
      </c>
      <c r="I24" s="91">
        <v>789275</v>
      </c>
    </row>
    <row r="25" spans="1:9" ht="27" customHeight="1">
      <c r="A25" s="133"/>
      <c r="B25" s="32" t="s">
        <v>180</v>
      </c>
      <c r="C25" s="32"/>
      <c r="D25" s="32"/>
      <c r="E25" s="89">
        <v>195004</v>
      </c>
      <c r="F25" s="89">
        <v>226767</v>
      </c>
      <c r="G25" s="89">
        <v>230122</v>
      </c>
      <c r="H25" s="89">
        <v>229508</v>
      </c>
      <c r="I25" s="83">
        <v>233709954</v>
      </c>
    </row>
    <row r="26" spans="1:9" ht="27" customHeight="1">
      <c r="A26" s="133"/>
      <c r="B26" s="32" t="s">
        <v>181</v>
      </c>
      <c r="C26" s="32"/>
      <c r="D26" s="32"/>
      <c r="E26" s="95">
        <v>0.73899999999999999</v>
      </c>
      <c r="F26" s="95">
        <v>0.70399999999999996</v>
      </c>
      <c r="G26" s="95">
        <v>0.70499999999999996</v>
      </c>
      <c r="H26" s="95">
        <v>0.69099999999999995</v>
      </c>
      <c r="I26" s="96">
        <v>0.69299999999999995</v>
      </c>
    </row>
    <row r="27" spans="1:9" ht="27" customHeight="1">
      <c r="A27" s="133"/>
      <c r="B27" s="32" t="s">
        <v>182</v>
      </c>
      <c r="C27" s="32"/>
      <c r="D27" s="32"/>
      <c r="E27" s="97">
        <v>0.5</v>
      </c>
      <c r="F27" s="97">
        <v>1.3</v>
      </c>
      <c r="G27" s="97">
        <v>2.1</v>
      </c>
      <c r="H27" s="97">
        <v>1.7</v>
      </c>
      <c r="I27" s="73">
        <v>1.5</v>
      </c>
    </row>
    <row r="28" spans="1:9" ht="27" customHeight="1">
      <c r="A28" s="133"/>
      <c r="B28" s="32" t="s">
        <v>183</v>
      </c>
      <c r="C28" s="32"/>
      <c r="D28" s="32"/>
      <c r="E28" s="97">
        <v>94.4</v>
      </c>
      <c r="F28" s="97">
        <v>92.4</v>
      </c>
      <c r="G28" s="97">
        <v>93.6</v>
      </c>
      <c r="H28" s="97">
        <v>94.9</v>
      </c>
      <c r="I28" s="98">
        <v>94.7</v>
      </c>
    </row>
    <row r="29" spans="1:9" ht="27" customHeight="1">
      <c r="A29" s="133"/>
      <c r="B29" s="32" t="s">
        <v>184</v>
      </c>
      <c r="C29" s="32"/>
      <c r="D29" s="32"/>
      <c r="E29" s="97">
        <v>46.868139780239517</v>
      </c>
      <c r="F29" s="97">
        <v>40.953196954182594</v>
      </c>
      <c r="G29" s="97">
        <v>44.119278351317099</v>
      </c>
      <c r="H29" s="97">
        <v>43.088765223283119</v>
      </c>
      <c r="I29" s="98">
        <v>34.299999999999997</v>
      </c>
    </row>
    <row r="30" spans="1:9" ht="27" customHeight="1">
      <c r="A30" s="133"/>
      <c r="B30" s="132" t="s">
        <v>185</v>
      </c>
      <c r="C30" s="32" t="s">
        <v>186</v>
      </c>
      <c r="D30" s="32"/>
      <c r="E30" s="97">
        <v>0</v>
      </c>
      <c r="F30" s="97">
        <v>0</v>
      </c>
      <c r="G30" s="97">
        <v>0</v>
      </c>
      <c r="H30" s="97">
        <v>0</v>
      </c>
      <c r="I30" s="98">
        <v>0</v>
      </c>
    </row>
    <row r="31" spans="1:9" ht="27" customHeight="1">
      <c r="A31" s="133"/>
      <c r="B31" s="133"/>
      <c r="C31" s="32" t="s">
        <v>187</v>
      </c>
      <c r="D31" s="32"/>
      <c r="E31" s="97">
        <v>0</v>
      </c>
      <c r="F31" s="97">
        <v>0</v>
      </c>
      <c r="G31" s="97">
        <v>0</v>
      </c>
      <c r="H31" s="97">
        <v>0</v>
      </c>
      <c r="I31" s="98">
        <v>0</v>
      </c>
    </row>
    <row r="32" spans="1:9" ht="27" customHeight="1">
      <c r="A32" s="133"/>
      <c r="B32" s="133"/>
      <c r="C32" s="32" t="s">
        <v>188</v>
      </c>
      <c r="D32" s="32"/>
      <c r="E32" s="97">
        <v>11.1</v>
      </c>
      <c r="F32" s="97">
        <v>10.9</v>
      </c>
      <c r="G32" s="97">
        <v>10.6</v>
      </c>
      <c r="H32" s="97">
        <v>10.5</v>
      </c>
      <c r="I32" s="98">
        <v>10.9</v>
      </c>
    </row>
    <row r="33" spans="1:9" ht="27" customHeight="1">
      <c r="A33" s="133"/>
      <c r="B33" s="133"/>
      <c r="C33" s="32" t="s">
        <v>189</v>
      </c>
      <c r="D33" s="32"/>
      <c r="E33" s="97">
        <v>139.6</v>
      </c>
      <c r="F33" s="97">
        <v>146.1</v>
      </c>
      <c r="G33" s="97">
        <v>138</v>
      </c>
      <c r="H33" s="97">
        <v>139.6</v>
      </c>
      <c r="I33" s="99">
        <v>134.69999999999999</v>
      </c>
    </row>
    <row r="34" spans="1:9" ht="27" customHeight="1">
      <c r="A34" s="61" t="s">
        <v>286</v>
      </c>
      <c r="B34" s="63"/>
      <c r="C34" s="63"/>
      <c r="D34" s="8"/>
      <c r="E34" s="51"/>
      <c r="F34" s="51"/>
      <c r="G34" s="51"/>
      <c r="H34" s="51"/>
      <c r="I34" s="52"/>
    </row>
    <row r="35" spans="1:9" ht="27" customHeight="1">
      <c r="A35" s="12" t="s">
        <v>190</v>
      </c>
    </row>
    <row r="36" spans="1:9">
      <c r="A36" s="53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Normal="100" zoomScaleSheetLayoutView="100" workbookViewId="0">
      <pane xSplit="5" ySplit="7" topLeftCell="F8" activePane="bottomRight" state="frozen"/>
      <selection activeCell="G46" sqref="G46"/>
      <selection pane="topRight" activeCell="G46" sqref="G46"/>
      <selection pane="bottomLeft" activeCell="G46" sqref="G46"/>
      <selection pane="bottomRight" activeCell="H31" sqref="H31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8" customWidth="1"/>
    <col min="13" max="21" width="13.625" style="1" customWidth="1"/>
    <col min="22" max="25" width="12" style="1" customWidth="1"/>
    <col min="26" max="16384" width="9" style="1"/>
  </cols>
  <sheetData>
    <row r="1" spans="1:25" ht="33.950000000000003" customHeight="1">
      <c r="A1" s="18" t="s">
        <v>0</v>
      </c>
      <c r="B1" s="14"/>
      <c r="C1" s="14"/>
      <c r="D1" s="23" t="s">
        <v>289</v>
      </c>
      <c r="E1" s="15"/>
      <c r="F1" s="15"/>
      <c r="G1" s="15"/>
    </row>
    <row r="2" spans="1:25" ht="15" customHeight="1"/>
    <row r="3" spans="1:25" ht="15" customHeight="1">
      <c r="A3" s="16" t="s">
        <v>191</v>
      </c>
      <c r="B3" s="16"/>
      <c r="C3" s="16"/>
      <c r="D3" s="16"/>
    </row>
    <row r="4" spans="1:25" ht="15" customHeight="1">
      <c r="A4" s="16"/>
      <c r="B4" s="16"/>
      <c r="C4" s="16"/>
      <c r="D4" s="16"/>
    </row>
    <row r="5" spans="1:25" ht="15.95" customHeight="1">
      <c r="A5" s="13" t="s">
        <v>282</v>
      </c>
      <c r="B5" s="13"/>
      <c r="C5" s="13"/>
      <c r="D5" s="13"/>
      <c r="K5" s="17"/>
      <c r="O5" s="17" t="s">
        <v>43</v>
      </c>
    </row>
    <row r="6" spans="1:25" ht="15.95" customHeight="1">
      <c r="A6" s="141" t="s">
        <v>44</v>
      </c>
      <c r="B6" s="142"/>
      <c r="C6" s="142"/>
      <c r="D6" s="142"/>
      <c r="E6" s="142"/>
      <c r="F6" s="152" t="s">
        <v>295</v>
      </c>
      <c r="G6" s="153"/>
      <c r="H6" s="152" t="s">
        <v>296</v>
      </c>
      <c r="I6" s="153"/>
      <c r="J6" s="148" t="s">
        <v>298</v>
      </c>
      <c r="K6" s="148"/>
      <c r="L6" s="148"/>
      <c r="M6" s="148"/>
      <c r="N6" s="148"/>
      <c r="O6" s="148"/>
    </row>
    <row r="7" spans="1:25" ht="15.95" customHeight="1">
      <c r="A7" s="142"/>
      <c r="B7" s="142"/>
      <c r="C7" s="142"/>
      <c r="D7" s="142"/>
      <c r="E7" s="142"/>
      <c r="F7" s="69" t="s">
        <v>279</v>
      </c>
      <c r="G7" s="101" t="s">
        <v>283</v>
      </c>
      <c r="H7" s="69" t="s">
        <v>279</v>
      </c>
      <c r="I7" s="102" t="s">
        <v>283</v>
      </c>
      <c r="J7" s="81" t="s">
        <v>299</v>
      </c>
      <c r="K7" s="81" t="s">
        <v>300</v>
      </c>
      <c r="L7" s="69" t="s">
        <v>279</v>
      </c>
      <c r="M7" s="102" t="s">
        <v>283</v>
      </c>
      <c r="N7" s="69" t="s">
        <v>279</v>
      </c>
      <c r="O7" s="102" t="s">
        <v>283</v>
      </c>
    </row>
    <row r="8" spans="1:25" ht="15.95" customHeight="1">
      <c r="A8" s="138" t="s">
        <v>83</v>
      </c>
      <c r="B8" s="77" t="s">
        <v>45</v>
      </c>
      <c r="C8" s="71"/>
      <c r="D8" s="71"/>
      <c r="E8" s="82" t="s">
        <v>36</v>
      </c>
      <c r="F8" s="112">
        <f>+SUM(F9:F10)</f>
        <v>16261</v>
      </c>
      <c r="G8" s="112">
        <f>+SUM(G9:G10)</f>
        <v>16395</v>
      </c>
      <c r="H8" s="112">
        <v>25788</v>
      </c>
      <c r="I8" s="112">
        <v>24554</v>
      </c>
      <c r="J8" s="72">
        <v>30666</v>
      </c>
      <c r="K8" s="112">
        <v>31118</v>
      </c>
      <c r="L8" s="83"/>
      <c r="M8" s="83"/>
      <c r="N8" s="83"/>
      <c r="O8" s="83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ht="15.95" customHeight="1">
      <c r="A9" s="138"/>
      <c r="B9" s="79"/>
      <c r="C9" s="71" t="s">
        <v>46</v>
      </c>
      <c r="D9" s="71"/>
      <c r="E9" s="82" t="s">
        <v>37</v>
      </c>
      <c r="F9" s="112">
        <f>15697</f>
        <v>15697</v>
      </c>
      <c r="G9" s="112">
        <v>15765</v>
      </c>
      <c r="H9" s="112">
        <v>25403</v>
      </c>
      <c r="I9" s="112">
        <v>24547</v>
      </c>
      <c r="J9" s="72">
        <v>30648</v>
      </c>
      <c r="K9" s="112">
        <v>30622</v>
      </c>
      <c r="L9" s="83"/>
      <c r="M9" s="83"/>
      <c r="N9" s="83"/>
      <c r="O9" s="83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5.95" customHeight="1">
      <c r="A10" s="138"/>
      <c r="B10" s="78"/>
      <c r="C10" s="71" t="s">
        <v>47</v>
      </c>
      <c r="D10" s="71"/>
      <c r="E10" s="82" t="s">
        <v>38</v>
      </c>
      <c r="F10" s="112">
        <f>565-1</f>
        <v>564</v>
      </c>
      <c r="G10" s="112">
        <v>630</v>
      </c>
      <c r="H10" s="112">
        <v>385</v>
      </c>
      <c r="I10" s="112">
        <v>7</v>
      </c>
      <c r="J10" s="72">
        <v>18</v>
      </c>
      <c r="K10" s="112">
        <v>496</v>
      </c>
      <c r="L10" s="83"/>
      <c r="M10" s="83"/>
      <c r="N10" s="83"/>
      <c r="O10" s="83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ht="15.95" customHeight="1">
      <c r="A11" s="138"/>
      <c r="B11" s="77" t="s">
        <v>48</v>
      </c>
      <c r="C11" s="71"/>
      <c r="D11" s="71"/>
      <c r="E11" s="82" t="s">
        <v>39</v>
      </c>
      <c r="F11" s="112">
        <f>+SUM(F12:F13)</f>
        <v>14696</v>
      </c>
      <c r="G11" s="112">
        <f>+SUM(G12:G13)</f>
        <v>14555</v>
      </c>
      <c r="H11" s="112">
        <v>26618</v>
      </c>
      <c r="I11" s="112">
        <v>26041</v>
      </c>
      <c r="J11" s="72">
        <v>30344</v>
      </c>
      <c r="K11" s="112">
        <v>31602</v>
      </c>
      <c r="L11" s="83"/>
      <c r="M11" s="83"/>
      <c r="N11" s="83"/>
      <c r="O11" s="83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.95" customHeight="1">
      <c r="A12" s="138"/>
      <c r="B12" s="79"/>
      <c r="C12" s="71" t="s">
        <v>49</v>
      </c>
      <c r="D12" s="71"/>
      <c r="E12" s="82" t="s">
        <v>40</v>
      </c>
      <c r="F12" s="112">
        <v>14234</v>
      </c>
      <c r="G12" s="112">
        <v>13996</v>
      </c>
      <c r="H12" s="112">
        <v>26239</v>
      </c>
      <c r="I12" s="112">
        <v>26037</v>
      </c>
      <c r="J12" s="72">
        <v>30341</v>
      </c>
      <c r="K12" s="112">
        <v>30418</v>
      </c>
      <c r="L12" s="83"/>
      <c r="M12" s="83"/>
      <c r="N12" s="83"/>
      <c r="O12" s="83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ht="15.95" customHeight="1">
      <c r="A13" s="138"/>
      <c r="B13" s="78"/>
      <c r="C13" s="71" t="s">
        <v>50</v>
      </c>
      <c r="D13" s="71"/>
      <c r="E13" s="82" t="s">
        <v>41</v>
      </c>
      <c r="F13" s="112">
        <v>462</v>
      </c>
      <c r="G13" s="112">
        <v>559</v>
      </c>
      <c r="H13" s="112">
        <v>379</v>
      </c>
      <c r="I13" s="112">
        <v>4</v>
      </c>
      <c r="J13" s="72">
        <v>3</v>
      </c>
      <c r="K13" s="112">
        <v>1184</v>
      </c>
      <c r="L13" s="83"/>
      <c r="M13" s="83"/>
      <c r="N13" s="83"/>
      <c r="O13" s="83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ht="15.95" customHeight="1">
      <c r="A14" s="138"/>
      <c r="B14" s="71" t="s">
        <v>51</v>
      </c>
      <c r="C14" s="71"/>
      <c r="D14" s="71"/>
      <c r="E14" s="82" t="s">
        <v>192</v>
      </c>
      <c r="F14" s="112">
        <f>F9-F12</f>
        <v>1463</v>
      </c>
      <c r="G14" s="112">
        <f t="shared" ref="F14:G15" si="0">G9-G12</f>
        <v>1769</v>
      </c>
      <c r="H14" s="112">
        <f>H9-H12</f>
        <v>-836</v>
      </c>
      <c r="I14" s="112">
        <f t="shared" ref="H14:K15" si="1">I9-I12</f>
        <v>-1490</v>
      </c>
      <c r="J14" s="72">
        <f>J9-J12</f>
        <v>307</v>
      </c>
      <c r="K14" s="112">
        <f>K9-K12</f>
        <v>204</v>
      </c>
      <c r="L14" s="83">
        <f t="shared" ref="L14:O15" si="2">L9-L12</f>
        <v>0</v>
      </c>
      <c r="M14" s="83">
        <f t="shared" si="2"/>
        <v>0</v>
      </c>
      <c r="N14" s="83">
        <f t="shared" si="2"/>
        <v>0</v>
      </c>
      <c r="O14" s="83">
        <f t="shared" si="2"/>
        <v>0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95" customHeight="1">
      <c r="A15" s="138"/>
      <c r="B15" s="71" t="s">
        <v>52</v>
      </c>
      <c r="C15" s="71"/>
      <c r="D15" s="71"/>
      <c r="E15" s="82" t="s">
        <v>193</v>
      </c>
      <c r="F15" s="112">
        <f t="shared" si="0"/>
        <v>102</v>
      </c>
      <c r="G15" s="112">
        <f t="shared" si="0"/>
        <v>71</v>
      </c>
      <c r="H15" s="112">
        <f t="shared" si="1"/>
        <v>6</v>
      </c>
      <c r="I15" s="112">
        <f t="shared" si="1"/>
        <v>3</v>
      </c>
      <c r="J15" s="72">
        <f t="shared" si="1"/>
        <v>15</v>
      </c>
      <c r="K15" s="112">
        <f t="shared" si="1"/>
        <v>-688</v>
      </c>
      <c r="L15" s="83">
        <f t="shared" si="2"/>
        <v>0</v>
      </c>
      <c r="M15" s="83">
        <f t="shared" si="2"/>
        <v>0</v>
      </c>
      <c r="N15" s="83">
        <f t="shared" si="2"/>
        <v>0</v>
      </c>
      <c r="O15" s="83">
        <f t="shared" si="2"/>
        <v>0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ht="15.95" customHeight="1">
      <c r="A16" s="138"/>
      <c r="B16" s="71" t="s">
        <v>53</v>
      </c>
      <c r="C16" s="71"/>
      <c r="D16" s="71"/>
      <c r="E16" s="82" t="s">
        <v>194</v>
      </c>
      <c r="F16" s="112">
        <f t="shared" ref="F16:K16" si="3">F8-F11</f>
        <v>1565</v>
      </c>
      <c r="G16" s="112">
        <f t="shared" si="3"/>
        <v>1840</v>
      </c>
      <c r="H16" s="112">
        <f t="shared" si="3"/>
        <v>-830</v>
      </c>
      <c r="I16" s="112">
        <f t="shared" si="3"/>
        <v>-1487</v>
      </c>
      <c r="J16" s="72">
        <f t="shared" si="3"/>
        <v>322</v>
      </c>
      <c r="K16" s="112">
        <f t="shared" si="3"/>
        <v>-484</v>
      </c>
      <c r="L16" s="83">
        <f t="shared" ref="L16:O16" si="4">L8-L11</f>
        <v>0</v>
      </c>
      <c r="M16" s="83">
        <f t="shared" si="4"/>
        <v>0</v>
      </c>
      <c r="N16" s="83">
        <f t="shared" si="4"/>
        <v>0</v>
      </c>
      <c r="O16" s="83">
        <f t="shared" si="4"/>
        <v>0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5.95" customHeight="1">
      <c r="A17" s="138"/>
      <c r="B17" s="71" t="s">
        <v>54</v>
      </c>
      <c r="C17" s="71"/>
      <c r="D17" s="71"/>
      <c r="E17" s="69"/>
      <c r="F17" s="84">
        <v>0</v>
      </c>
      <c r="G17" s="84">
        <v>0</v>
      </c>
      <c r="H17" s="84">
        <v>5011</v>
      </c>
      <c r="I17" s="84">
        <v>4181</v>
      </c>
      <c r="J17" s="116">
        <v>0</v>
      </c>
      <c r="K17" s="84">
        <v>0</v>
      </c>
      <c r="L17" s="83"/>
      <c r="M17" s="83"/>
      <c r="N17" s="84"/>
      <c r="O17" s="85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5.95" customHeight="1">
      <c r="A18" s="138"/>
      <c r="B18" s="71" t="s">
        <v>55</v>
      </c>
      <c r="C18" s="71"/>
      <c r="D18" s="71"/>
      <c r="E18" s="69"/>
      <c r="F18" s="85">
        <v>0</v>
      </c>
      <c r="G18" s="85">
        <v>0</v>
      </c>
      <c r="H18" s="85"/>
      <c r="I18" s="85"/>
      <c r="J18" s="117">
        <v>0</v>
      </c>
      <c r="K18" s="85">
        <v>0</v>
      </c>
      <c r="L18" s="85"/>
      <c r="M18" s="85"/>
      <c r="N18" s="85"/>
      <c r="O18" s="85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5.95" customHeight="1">
      <c r="A19" s="138" t="s">
        <v>84</v>
      </c>
      <c r="B19" s="77" t="s">
        <v>56</v>
      </c>
      <c r="C19" s="71"/>
      <c r="D19" s="71"/>
      <c r="E19" s="82"/>
      <c r="F19" s="112">
        <v>4537</v>
      </c>
      <c r="G19" s="112">
        <v>4573</v>
      </c>
      <c r="H19" s="112">
        <v>1467</v>
      </c>
      <c r="I19" s="112">
        <v>1558</v>
      </c>
      <c r="J19" s="72">
        <v>24229</v>
      </c>
      <c r="K19" s="112">
        <v>24970</v>
      </c>
      <c r="L19" s="83"/>
      <c r="M19" s="83"/>
      <c r="N19" s="83"/>
      <c r="O19" s="83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5.95" customHeight="1">
      <c r="A20" s="138"/>
      <c r="B20" s="78"/>
      <c r="C20" s="71" t="s">
        <v>57</v>
      </c>
      <c r="D20" s="71"/>
      <c r="E20" s="82"/>
      <c r="F20" s="112">
        <v>3596</v>
      </c>
      <c r="G20" s="112">
        <v>3663</v>
      </c>
      <c r="H20" s="112">
        <v>350</v>
      </c>
      <c r="I20" s="112">
        <v>673</v>
      </c>
      <c r="J20" s="72">
        <v>16706</v>
      </c>
      <c r="K20" s="112">
        <v>17609</v>
      </c>
      <c r="L20" s="83"/>
      <c r="M20" s="83"/>
      <c r="N20" s="83"/>
      <c r="O20" s="83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5.95" customHeight="1">
      <c r="A21" s="138"/>
      <c r="B21" s="71" t="s">
        <v>58</v>
      </c>
      <c r="C21" s="71"/>
      <c r="D21" s="71"/>
      <c r="E21" s="82" t="s">
        <v>195</v>
      </c>
      <c r="F21" s="112">
        <f>+F19</f>
        <v>4537</v>
      </c>
      <c r="G21" s="112">
        <f>+G19</f>
        <v>4573</v>
      </c>
      <c r="H21" s="112">
        <v>1467</v>
      </c>
      <c r="I21" s="112">
        <v>1558</v>
      </c>
      <c r="J21" s="72">
        <v>24229</v>
      </c>
      <c r="K21" s="72">
        <v>24970</v>
      </c>
      <c r="L21" s="83"/>
      <c r="M21" s="83"/>
      <c r="N21" s="83"/>
      <c r="O21" s="83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5.95" customHeight="1">
      <c r="A22" s="138"/>
      <c r="B22" s="77" t="s">
        <v>59</v>
      </c>
      <c r="C22" s="71"/>
      <c r="D22" s="71"/>
      <c r="E22" s="82" t="s">
        <v>196</v>
      </c>
      <c r="F22" s="112">
        <v>10914</v>
      </c>
      <c r="G22" s="112">
        <v>10723</v>
      </c>
      <c r="H22" s="112">
        <v>2549</v>
      </c>
      <c r="I22" s="112">
        <v>2354</v>
      </c>
      <c r="J22" s="72">
        <v>36539</v>
      </c>
      <c r="K22" s="112">
        <v>37227</v>
      </c>
      <c r="L22" s="83"/>
      <c r="M22" s="83"/>
      <c r="N22" s="83"/>
      <c r="O22" s="83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5.95" customHeight="1">
      <c r="A23" s="138"/>
      <c r="B23" s="78" t="s">
        <v>60</v>
      </c>
      <c r="C23" s="71" t="s">
        <v>61</v>
      </c>
      <c r="D23" s="71"/>
      <c r="E23" s="82"/>
      <c r="F23" s="112">
        <v>3129</v>
      </c>
      <c r="G23" s="112">
        <v>2732</v>
      </c>
      <c r="H23" s="112">
        <v>1983</v>
      </c>
      <c r="I23" s="112">
        <v>1514</v>
      </c>
      <c r="J23" s="72">
        <v>21425</v>
      </c>
      <c r="K23" s="112">
        <v>21489</v>
      </c>
      <c r="L23" s="83"/>
      <c r="M23" s="83"/>
      <c r="N23" s="83"/>
      <c r="O23" s="83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5.95" customHeight="1">
      <c r="A24" s="138"/>
      <c r="B24" s="71" t="s">
        <v>197</v>
      </c>
      <c r="C24" s="71"/>
      <c r="D24" s="71"/>
      <c r="E24" s="82" t="s">
        <v>198</v>
      </c>
      <c r="F24" s="112">
        <f>+F21-F22</f>
        <v>-6377</v>
      </c>
      <c r="G24" s="112">
        <f t="shared" ref="G24" si="5">G21-G22</f>
        <v>-6150</v>
      </c>
      <c r="H24" s="112">
        <f>H21-H22</f>
        <v>-1082</v>
      </c>
      <c r="I24" s="112">
        <f t="shared" ref="I24" si="6">I21-I22</f>
        <v>-796</v>
      </c>
      <c r="J24" s="72">
        <f>J21-J22</f>
        <v>-12310</v>
      </c>
      <c r="K24" s="112">
        <f>K21-K22</f>
        <v>-12257</v>
      </c>
      <c r="L24" s="83">
        <f t="shared" ref="L24:O24" si="7">L21-L22</f>
        <v>0</v>
      </c>
      <c r="M24" s="83">
        <f t="shared" si="7"/>
        <v>0</v>
      </c>
      <c r="N24" s="83">
        <f t="shared" si="7"/>
        <v>0</v>
      </c>
      <c r="O24" s="83">
        <f t="shared" si="7"/>
        <v>0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5.95" customHeight="1">
      <c r="A25" s="138"/>
      <c r="B25" s="77" t="s">
        <v>62</v>
      </c>
      <c r="C25" s="77"/>
      <c r="D25" s="77"/>
      <c r="E25" s="143" t="s">
        <v>199</v>
      </c>
      <c r="F25" s="136">
        <f>-F24</f>
        <v>6377</v>
      </c>
      <c r="G25" s="136">
        <v>6150</v>
      </c>
      <c r="H25" s="136">
        <v>1082</v>
      </c>
      <c r="I25" s="136">
        <v>796</v>
      </c>
      <c r="J25" s="154">
        <v>12310</v>
      </c>
      <c r="K25" s="136">
        <v>12257</v>
      </c>
      <c r="L25" s="136"/>
      <c r="M25" s="136"/>
      <c r="N25" s="136"/>
      <c r="O25" s="136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5.95" customHeight="1">
      <c r="A26" s="138"/>
      <c r="B26" s="100" t="s">
        <v>63</v>
      </c>
      <c r="C26" s="100"/>
      <c r="D26" s="100"/>
      <c r="E26" s="144"/>
      <c r="F26" s="137"/>
      <c r="G26" s="137"/>
      <c r="H26" s="137"/>
      <c r="I26" s="137"/>
      <c r="J26" s="155"/>
      <c r="K26" s="137"/>
      <c r="L26" s="137"/>
      <c r="M26" s="137"/>
      <c r="N26" s="137"/>
      <c r="O26" s="137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5.95" customHeight="1">
      <c r="A27" s="138"/>
      <c r="B27" s="71" t="s">
        <v>200</v>
      </c>
      <c r="C27" s="71"/>
      <c r="D27" s="71"/>
      <c r="E27" s="82" t="s">
        <v>201</v>
      </c>
      <c r="F27" s="112">
        <v>0</v>
      </c>
      <c r="G27" s="112">
        <f t="shared" ref="G27:K27" si="8">G24+G25</f>
        <v>0</v>
      </c>
      <c r="H27" s="112">
        <f t="shared" si="8"/>
        <v>0</v>
      </c>
      <c r="I27" s="112">
        <f t="shared" si="8"/>
        <v>0</v>
      </c>
      <c r="J27" s="72">
        <f t="shared" si="8"/>
        <v>0</v>
      </c>
      <c r="K27" s="112">
        <f t="shared" si="8"/>
        <v>0</v>
      </c>
      <c r="L27" s="83">
        <f t="shared" ref="L27:O27" si="9">L24+L25</f>
        <v>0</v>
      </c>
      <c r="M27" s="83">
        <f t="shared" si="9"/>
        <v>0</v>
      </c>
      <c r="N27" s="83">
        <f t="shared" si="9"/>
        <v>0</v>
      </c>
      <c r="O27" s="83">
        <f t="shared" si="9"/>
        <v>0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5.95" customHeight="1">
      <c r="A28" s="12"/>
      <c r="F28" s="19"/>
      <c r="G28" s="19"/>
      <c r="H28" s="19"/>
      <c r="I28" s="19"/>
      <c r="J28" s="19"/>
      <c r="K28" s="19"/>
      <c r="L28" s="20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5.95" customHeight="1">
      <c r="A29" s="13"/>
      <c r="F29" s="19"/>
      <c r="G29" s="19"/>
      <c r="H29" s="19"/>
      <c r="I29" s="19"/>
      <c r="J29" s="21"/>
      <c r="K29" s="21"/>
      <c r="L29" s="20"/>
      <c r="M29" s="19"/>
      <c r="N29" s="19"/>
      <c r="O29" s="21" t="s">
        <v>202</v>
      </c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15.95" customHeight="1">
      <c r="A30" s="140" t="s">
        <v>64</v>
      </c>
      <c r="B30" s="140"/>
      <c r="C30" s="140"/>
      <c r="D30" s="140"/>
      <c r="E30" s="140"/>
      <c r="F30" s="149" t="s">
        <v>297</v>
      </c>
      <c r="G30" s="149"/>
      <c r="H30" s="150" t="s">
        <v>302</v>
      </c>
      <c r="I30" s="151"/>
      <c r="J30" s="150" t="s">
        <v>301</v>
      </c>
      <c r="K30" s="151"/>
      <c r="L30" s="151"/>
      <c r="M30" s="151"/>
      <c r="N30" s="151"/>
      <c r="O30" s="151"/>
      <c r="P30" s="27"/>
      <c r="Q30" s="20"/>
      <c r="R30" s="27"/>
      <c r="S30" s="20"/>
      <c r="T30" s="27"/>
      <c r="U30" s="20"/>
      <c r="V30" s="27"/>
      <c r="W30" s="20"/>
      <c r="X30" s="27"/>
      <c r="Y30" s="20"/>
    </row>
    <row r="31" spans="1:25" ht="15.95" customHeight="1">
      <c r="A31" s="140"/>
      <c r="B31" s="140"/>
      <c r="C31" s="140"/>
      <c r="D31" s="140"/>
      <c r="E31" s="140"/>
      <c r="F31" s="69" t="s">
        <v>279</v>
      </c>
      <c r="G31" s="102" t="s">
        <v>283</v>
      </c>
      <c r="H31" s="69" t="s">
        <v>279</v>
      </c>
      <c r="I31" s="102" t="s">
        <v>283</v>
      </c>
      <c r="J31" s="69" t="s">
        <v>299</v>
      </c>
      <c r="K31" s="113" t="s">
        <v>300</v>
      </c>
      <c r="L31" s="69" t="s">
        <v>279</v>
      </c>
      <c r="M31" s="102" t="s">
        <v>283</v>
      </c>
      <c r="N31" s="69" t="s">
        <v>279</v>
      </c>
      <c r="O31" s="102" t="s">
        <v>283</v>
      </c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5.95" customHeight="1">
      <c r="A32" s="138" t="s">
        <v>85</v>
      </c>
      <c r="B32" s="77" t="s">
        <v>45</v>
      </c>
      <c r="C32" s="71"/>
      <c r="D32" s="71"/>
      <c r="E32" s="82" t="s">
        <v>36</v>
      </c>
      <c r="F32" s="112">
        <v>1.8</v>
      </c>
      <c r="G32" s="112">
        <v>2.1</v>
      </c>
      <c r="H32" s="112">
        <v>870</v>
      </c>
      <c r="I32" s="112">
        <v>839</v>
      </c>
      <c r="J32" s="112">
        <v>182</v>
      </c>
      <c r="K32" s="112">
        <v>183</v>
      </c>
      <c r="L32" s="83"/>
      <c r="M32" s="83"/>
      <c r="N32" s="83"/>
      <c r="O32" s="83"/>
      <c r="P32" s="24"/>
      <c r="Q32" s="24"/>
      <c r="R32" s="24"/>
      <c r="S32" s="24"/>
      <c r="T32" s="26"/>
      <c r="U32" s="26"/>
      <c r="V32" s="24"/>
      <c r="W32" s="24"/>
      <c r="X32" s="26"/>
      <c r="Y32" s="26"/>
    </row>
    <row r="33" spans="1:25" ht="15.95" customHeight="1">
      <c r="A33" s="147"/>
      <c r="B33" s="79"/>
      <c r="C33" s="77" t="s">
        <v>65</v>
      </c>
      <c r="D33" s="71"/>
      <c r="E33" s="82"/>
      <c r="F33" s="112">
        <v>0</v>
      </c>
      <c r="G33" s="112">
        <v>0</v>
      </c>
      <c r="H33" s="112">
        <v>534</v>
      </c>
      <c r="I33" s="112">
        <v>531</v>
      </c>
      <c r="J33" s="112">
        <v>136</v>
      </c>
      <c r="K33" s="112">
        <v>135</v>
      </c>
      <c r="L33" s="83"/>
      <c r="M33" s="83"/>
      <c r="N33" s="83"/>
      <c r="O33" s="83"/>
      <c r="P33" s="24"/>
      <c r="Q33" s="24"/>
      <c r="R33" s="24"/>
      <c r="S33" s="24"/>
      <c r="T33" s="26"/>
      <c r="U33" s="26"/>
      <c r="V33" s="24"/>
      <c r="W33" s="24"/>
      <c r="X33" s="26"/>
      <c r="Y33" s="26"/>
    </row>
    <row r="34" spans="1:25" ht="15.95" customHeight="1">
      <c r="A34" s="147"/>
      <c r="B34" s="79"/>
      <c r="C34" s="78"/>
      <c r="D34" s="71" t="s">
        <v>66</v>
      </c>
      <c r="E34" s="82"/>
      <c r="F34" s="112">
        <v>0</v>
      </c>
      <c r="G34" s="112">
        <v>0</v>
      </c>
      <c r="H34" s="112">
        <v>413</v>
      </c>
      <c r="I34" s="112">
        <v>406</v>
      </c>
      <c r="J34" s="112">
        <v>136</v>
      </c>
      <c r="K34" s="112">
        <v>135</v>
      </c>
      <c r="L34" s="83"/>
      <c r="M34" s="83"/>
      <c r="N34" s="83"/>
      <c r="O34" s="83"/>
      <c r="P34" s="24"/>
      <c r="Q34" s="24"/>
      <c r="R34" s="24"/>
      <c r="S34" s="24"/>
      <c r="T34" s="26"/>
      <c r="U34" s="26"/>
      <c r="V34" s="24"/>
      <c r="W34" s="24"/>
      <c r="X34" s="26"/>
      <c r="Y34" s="26"/>
    </row>
    <row r="35" spans="1:25" ht="15.95" customHeight="1">
      <c r="A35" s="147"/>
      <c r="B35" s="78"/>
      <c r="C35" s="71" t="s">
        <v>67</v>
      </c>
      <c r="D35" s="71"/>
      <c r="E35" s="82"/>
      <c r="F35" s="112">
        <v>1.8</v>
      </c>
      <c r="G35" s="112">
        <v>2.1</v>
      </c>
      <c r="H35" s="112">
        <v>336</v>
      </c>
      <c r="I35" s="112">
        <v>308</v>
      </c>
      <c r="J35" s="112">
        <v>47</v>
      </c>
      <c r="K35" s="112">
        <v>49</v>
      </c>
      <c r="L35" s="83"/>
      <c r="M35" s="83"/>
      <c r="N35" s="83"/>
      <c r="O35" s="83"/>
      <c r="P35" s="24"/>
      <c r="Q35" s="24"/>
      <c r="R35" s="24"/>
      <c r="S35" s="24"/>
      <c r="T35" s="26"/>
      <c r="U35" s="26"/>
      <c r="V35" s="24"/>
      <c r="W35" s="24"/>
      <c r="X35" s="26"/>
      <c r="Y35" s="26"/>
    </row>
    <row r="36" spans="1:25" ht="15.95" customHeight="1">
      <c r="A36" s="147"/>
      <c r="B36" s="77" t="s">
        <v>48</v>
      </c>
      <c r="C36" s="71"/>
      <c r="D36" s="71"/>
      <c r="E36" s="82" t="s">
        <v>37</v>
      </c>
      <c r="F36" s="112">
        <v>1.8</v>
      </c>
      <c r="G36" s="112">
        <v>2.1</v>
      </c>
      <c r="H36" s="112">
        <v>467</v>
      </c>
      <c r="I36" s="112">
        <v>439</v>
      </c>
      <c r="J36" s="112">
        <v>182</v>
      </c>
      <c r="K36" s="112">
        <v>183</v>
      </c>
      <c r="L36" s="83"/>
      <c r="M36" s="83"/>
      <c r="N36" s="83"/>
      <c r="O36" s="83"/>
      <c r="P36" s="24"/>
      <c r="Q36" s="24"/>
      <c r="R36" s="24"/>
      <c r="S36" s="24"/>
      <c r="T36" s="24"/>
      <c r="U36" s="24"/>
      <c r="V36" s="24"/>
      <c r="W36" s="24"/>
      <c r="X36" s="26"/>
      <c r="Y36" s="26"/>
    </row>
    <row r="37" spans="1:25" ht="15.95" customHeight="1">
      <c r="A37" s="147"/>
      <c r="B37" s="79"/>
      <c r="C37" s="71" t="s">
        <v>68</v>
      </c>
      <c r="D37" s="71"/>
      <c r="E37" s="82"/>
      <c r="F37" s="112">
        <v>1.8</v>
      </c>
      <c r="G37" s="112">
        <v>2.1</v>
      </c>
      <c r="H37" s="112">
        <v>382</v>
      </c>
      <c r="I37" s="112">
        <v>341</v>
      </c>
      <c r="J37" s="112">
        <v>177</v>
      </c>
      <c r="K37" s="112">
        <v>178</v>
      </c>
      <c r="L37" s="83"/>
      <c r="M37" s="83"/>
      <c r="N37" s="83"/>
      <c r="O37" s="83"/>
      <c r="P37" s="24"/>
      <c r="Q37" s="24"/>
      <c r="R37" s="24"/>
      <c r="S37" s="24"/>
      <c r="T37" s="24"/>
      <c r="U37" s="24"/>
      <c r="V37" s="24"/>
      <c r="W37" s="24"/>
      <c r="X37" s="26"/>
      <c r="Y37" s="26"/>
    </row>
    <row r="38" spans="1:25" ht="15.95" customHeight="1">
      <c r="A38" s="147"/>
      <c r="B38" s="78"/>
      <c r="C38" s="71" t="s">
        <v>69</v>
      </c>
      <c r="D38" s="71"/>
      <c r="E38" s="82"/>
      <c r="F38" s="112">
        <v>1.8</v>
      </c>
      <c r="G38" s="112">
        <v>2.1</v>
      </c>
      <c r="H38" s="112">
        <v>84</v>
      </c>
      <c r="I38" s="112">
        <v>99</v>
      </c>
      <c r="J38" s="112">
        <v>5</v>
      </c>
      <c r="K38" s="112">
        <v>5</v>
      </c>
      <c r="L38" s="83"/>
      <c r="M38" s="83"/>
      <c r="N38" s="83"/>
      <c r="O38" s="83"/>
      <c r="P38" s="24"/>
      <c r="Q38" s="24"/>
      <c r="R38" s="26"/>
      <c r="S38" s="26"/>
      <c r="T38" s="24"/>
      <c r="U38" s="24"/>
      <c r="V38" s="24"/>
      <c r="W38" s="24"/>
      <c r="X38" s="26"/>
      <c r="Y38" s="26"/>
    </row>
    <row r="39" spans="1:25" ht="15.95" customHeight="1">
      <c r="A39" s="147"/>
      <c r="B39" s="32" t="s">
        <v>70</v>
      </c>
      <c r="C39" s="32"/>
      <c r="D39" s="32"/>
      <c r="E39" s="82" t="s">
        <v>203</v>
      </c>
      <c r="F39" s="112">
        <f t="shared" ref="F39" si="10">F32-F36</f>
        <v>0</v>
      </c>
      <c r="G39" s="112">
        <v>0</v>
      </c>
      <c r="H39" s="112">
        <f t="shared" ref="H39:K39" si="11">H32-H36</f>
        <v>403</v>
      </c>
      <c r="I39" s="112">
        <f t="shared" si="11"/>
        <v>400</v>
      </c>
      <c r="J39" s="112">
        <f t="shared" si="11"/>
        <v>0</v>
      </c>
      <c r="K39" s="112">
        <f t="shared" si="11"/>
        <v>0</v>
      </c>
      <c r="L39" s="83">
        <f t="shared" ref="L39:O39" si="12">L32-L36</f>
        <v>0</v>
      </c>
      <c r="M39" s="83">
        <f t="shared" si="12"/>
        <v>0</v>
      </c>
      <c r="N39" s="83">
        <f t="shared" si="12"/>
        <v>0</v>
      </c>
      <c r="O39" s="83">
        <f t="shared" si="12"/>
        <v>0</v>
      </c>
      <c r="P39" s="24"/>
      <c r="Q39" s="24"/>
      <c r="R39" s="24"/>
      <c r="S39" s="24"/>
      <c r="T39" s="24"/>
      <c r="U39" s="24"/>
      <c r="V39" s="24"/>
      <c r="W39" s="24"/>
      <c r="X39" s="26"/>
      <c r="Y39" s="26"/>
    </row>
    <row r="40" spans="1:25" ht="15.95" customHeight="1">
      <c r="A40" s="138" t="s">
        <v>86</v>
      </c>
      <c r="B40" s="77" t="s">
        <v>71</v>
      </c>
      <c r="C40" s="71"/>
      <c r="D40" s="71"/>
      <c r="E40" s="82" t="s">
        <v>39</v>
      </c>
      <c r="F40" s="112">
        <v>16.399999999999999</v>
      </c>
      <c r="G40" s="112">
        <v>16.100000000000001</v>
      </c>
      <c r="H40" s="112">
        <v>555</v>
      </c>
      <c r="I40" s="112">
        <v>399</v>
      </c>
      <c r="J40" s="112">
        <v>56</v>
      </c>
      <c r="K40" s="112">
        <v>50</v>
      </c>
      <c r="L40" s="83"/>
      <c r="M40" s="83"/>
      <c r="N40" s="83"/>
      <c r="O40" s="83"/>
      <c r="P40" s="24"/>
      <c r="Q40" s="24"/>
      <c r="R40" s="24"/>
      <c r="S40" s="24"/>
      <c r="T40" s="26"/>
      <c r="U40" s="26"/>
      <c r="V40" s="26"/>
      <c r="W40" s="26"/>
      <c r="X40" s="24"/>
      <c r="Y40" s="24"/>
    </row>
    <row r="41" spans="1:25" ht="15.95" customHeight="1">
      <c r="A41" s="139"/>
      <c r="B41" s="78"/>
      <c r="C41" s="71" t="s">
        <v>72</v>
      </c>
      <c r="D41" s="71"/>
      <c r="E41" s="82"/>
      <c r="F41" s="85">
        <v>0</v>
      </c>
      <c r="G41" s="85">
        <v>0</v>
      </c>
      <c r="H41" s="85">
        <v>152</v>
      </c>
      <c r="I41" s="85"/>
      <c r="J41" s="85">
        <v>25</v>
      </c>
      <c r="K41" s="85">
        <v>16</v>
      </c>
      <c r="L41" s="83"/>
      <c r="M41" s="83"/>
      <c r="N41" s="83"/>
      <c r="O41" s="83"/>
      <c r="P41" s="26"/>
      <c r="Q41" s="26"/>
      <c r="R41" s="26"/>
      <c r="S41" s="26"/>
      <c r="T41" s="26"/>
      <c r="U41" s="26"/>
      <c r="V41" s="26"/>
      <c r="W41" s="26"/>
      <c r="X41" s="24"/>
      <c r="Y41" s="24"/>
    </row>
    <row r="42" spans="1:25" ht="15.95" customHeight="1">
      <c r="A42" s="139"/>
      <c r="B42" s="77" t="s">
        <v>59</v>
      </c>
      <c r="C42" s="71"/>
      <c r="D42" s="71"/>
      <c r="E42" s="82" t="s">
        <v>40</v>
      </c>
      <c r="F42" s="112">
        <v>16.399999999999999</v>
      </c>
      <c r="G42" s="112">
        <v>16.100000000000001</v>
      </c>
      <c r="H42" s="112">
        <v>958</v>
      </c>
      <c r="I42" s="112">
        <v>799</v>
      </c>
      <c r="J42" s="112">
        <v>56</v>
      </c>
      <c r="K42" s="112">
        <v>50</v>
      </c>
      <c r="L42" s="83"/>
      <c r="M42" s="83"/>
      <c r="N42" s="83"/>
      <c r="O42" s="83"/>
      <c r="P42" s="24"/>
      <c r="Q42" s="24"/>
      <c r="R42" s="24"/>
      <c r="S42" s="24"/>
      <c r="T42" s="26"/>
      <c r="U42" s="26"/>
      <c r="V42" s="24"/>
      <c r="W42" s="24"/>
      <c r="X42" s="24"/>
      <c r="Y42" s="24"/>
    </row>
    <row r="43" spans="1:25" ht="15.95" customHeight="1">
      <c r="A43" s="139"/>
      <c r="B43" s="78"/>
      <c r="C43" s="71" t="s">
        <v>73</v>
      </c>
      <c r="D43" s="71"/>
      <c r="E43" s="82"/>
      <c r="F43" s="112">
        <v>16.399999999999999</v>
      </c>
      <c r="G43" s="112">
        <v>16.100000000000001</v>
      </c>
      <c r="H43" s="112">
        <v>806</v>
      </c>
      <c r="I43" s="112">
        <v>799</v>
      </c>
      <c r="J43" s="112">
        <v>31</v>
      </c>
      <c r="K43" s="112">
        <v>35</v>
      </c>
      <c r="L43" s="83"/>
      <c r="M43" s="83"/>
      <c r="N43" s="83"/>
      <c r="O43" s="83"/>
      <c r="P43" s="24"/>
      <c r="Q43" s="24"/>
      <c r="R43" s="26"/>
      <c r="S43" s="24"/>
      <c r="T43" s="26"/>
      <c r="U43" s="26"/>
      <c r="V43" s="24"/>
      <c r="W43" s="24"/>
      <c r="X43" s="26"/>
      <c r="Y43" s="26"/>
    </row>
    <row r="44" spans="1:25" ht="15.95" customHeight="1">
      <c r="A44" s="139"/>
      <c r="B44" s="71" t="s">
        <v>70</v>
      </c>
      <c r="C44" s="71"/>
      <c r="D44" s="71"/>
      <c r="E44" s="82" t="s">
        <v>204</v>
      </c>
      <c r="F44" s="85">
        <f t="shared" ref="F44" si="13">F40-F42</f>
        <v>0</v>
      </c>
      <c r="G44" s="85">
        <v>0</v>
      </c>
      <c r="H44" s="85">
        <f t="shared" ref="H44:K44" si="14">H40-H42</f>
        <v>-403</v>
      </c>
      <c r="I44" s="85">
        <f t="shared" si="14"/>
        <v>-400</v>
      </c>
      <c r="J44" s="85">
        <f t="shared" si="14"/>
        <v>0</v>
      </c>
      <c r="K44" s="85">
        <f t="shared" si="14"/>
        <v>0</v>
      </c>
      <c r="L44" s="85">
        <f t="shared" ref="L44:O44" si="15">L40-L42</f>
        <v>0</v>
      </c>
      <c r="M44" s="85">
        <f t="shared" si="15"/>
        <v>0</v>
      </c>
      <c r="N44" s="85">
        <f t="shared" si="15"/>
        <v>0</v>
      </c>
      <c r="O44" s="85">
        <f t="shared" si="15"/>
        <v>0</v>
      </c>
      <c r="P44" s="26"/>
      <c r="Q44" s="26"/>
      <c r="R44" s="24"/>
      <c r="S44" s="24"/>
      <c r="T44" s="26"/>
      <c r="U44" s="26"/>
      <c r="V44" s="24"/>
      <c r="W44" s="24"/>
      <c r="X44" s="24"/>
      <c r="Y44" s="24"/>
    </row>
    <row r="45" spans="1:25" ht="15.95" customHeight="1">
      <c r="A45" s="138" t="s">
        <v>78</v>
      </c>
      <c r="B45" s="32" t="s">
        <v>74</v>
      </c>
      <c r="C45" s="32"/>
      <c r="D45" s="32"/>
      <c r="E45" s="82" t="s">
        <v>205</v>
      </c>
      <c r="F45" s="112">
        <f t="shared" ref="F45" si="16">F39+F44</f>
        <v>0</v>
      </c>
      <c r="G45" s="112">
        <v>0</v>
      </c>
      <c r="H45" s="112">
        <f t="shared" ref="H45:K45" si="17">H39+H44</f>
        <v>0</v>
      </c>
      <c r="I45" s="112">
        <f t="shared" si="17"/>
        <v>0</v>
      </c>
      <c r="J45" s="112">
        <f t="shared" si="17"/>
        <v>0</v>
      </c>
      <c r="K45" s="112">
        <f t="shared" si="17"/>
        <v>0</v>
      </c>
      <c r="L45" s="83">
        <f t="shared" ref="L45:O45" si="18">L39+L44</f>
        <v>0</v>
      </c>
      <c r="M45" s="83">
        <f t="shared" si="18"/>
        <v>0</v>
      </c>
      <c r="N45" s="83">
        <f t="shared" si="18"/>
        <v>0</v>
      </c>
      <c r="O45" s="83">
        <f t="shared" si="18"/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ht="15.95" customHeight="1">
      <c r="A46" s="139"/>
      <c r="B46" s="71" t="s">
        <v>75</v>
      </c>
      <c r="C46" s="71"/>
      <c r="D46" s="71"/>
      <c r="E46" s="71"/>
      <c r="F46" s="85"/>
      <c r="G46" s="85"/>
      <c r="H46" s="85"/>
      <c r="I46" s="85"/>
      <c r="J46" s="85"/>
      <c r="K46" s="85"/>
      <c r="L46" s="83"/>
      <c r="M46" s="83"/>
      <c r="N46" s="85"/>
      <c r="O46" s="85"/>
      <c r="P46" s="26"/>
      <c r="Q46" s="26"/>
      <c r="R46" s="26"/>
      <c r="S46" s="26"/>
      <c r="T46" s="26"/>
      <c r="U46" s="26"/>
      <c r="V46" s="26"/>
      <c r="W46" s="26"/>
      <c r="X46" s="26"/>
      <c r="Y46" s="26"/>
    </row>
    <row r="47" spans="1:25" ht="15.95" customHeight="1">
      <c r="A47" s="139"/>
      <c r="B47" s="71" t="s">
        <v>76</v>
      </c>
      <c r="C47" s="71"/>
      <c r="D47" s="71"/>
      <c r="E47" s="71"/>
      <c r="F47" s="112"/>
      <c r="G47" s="112"/>
      <c r="H47" s="112"/>
      <c r="I47" s="112"/>
      <c r="J47" s="112"/>
      <c r="K47" s="112"/>
      <c r="L47" s="83"/>
      <c r="M47" s="83"/>
      <c r="N47" s="83"/>
      <c r="O47" s="83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1:25" ht="15.95" customHeight="1">
      <c r="A48" s="139"/>
      <c r="B48" s="71" t="s">
        <v>77</v>
      </c>
      <c r="C48" s="71"/>
      <c r="D48" s="71"/>
      <c r="E48" s="71"/>
      <c r="F48" s="112"/>
      <c r="G48" s="112"/>
      <c r="H48" s="112"/>
      <c r="I48" s="112"/>
      <c r="J48" s="112"/>
      <c r="K48" s="112"/>
      <c r="L48" s="83"/>
      <c r="M48" s="83"/>
      <c r="N48" s="83"/>
      <c r="O48" s="83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1:15" ht="15.95" customHeight="1">
      <c r="A49" s="12" t="s">
        <v>206</v>
      </c>
      <c r="O49" s="4"/>
    </row>
    <row r="50" spans="1:15" ht="15.95" customHeight="1">
      <c r="A50" s="12"/>
      <c r="O50" s="8"/>
    </row>
  </sheetData>
  <mergeCells count="28">
    <mergeCell ref="O25:O26"/>
    <mergeCell ref="A30:E31"/>
    <mergeCell ref="F30:G30"/>
    <mergeCell ref="H30:I30"/>
    <mergeCell ref="J30:K30"/>
    <mergeCell ref="L30:M30"/>
    <mergeCell ref="N30:O30"/>
    <mergeCell ref="F6:G6"/>
    <mergeCell ref="H6:I6"/>
    <mergeCell ref="A32:A39"/>
    <mergeCell ref="A40:A44"/>
    <mergeCell ref="A45:A48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r:id="rId1"/>
  <headerFooter alignWithMargins="0">
    <oddHeader>&amp;R&amp;"明朝,斜体"&amp;9指定都市－4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26" activePane="bottomRight" state="frozen"/>
      <selection activeCell="G46" sqref="G46"/>
      <selection pane="topRight" activeCell="G46" sqref="G46"/>
      <selection pane="bottomLeft" activeCell="G46" sqref="G46"/>
      <selection pane="bottomRight" activeCell="E8" sqref="E8:K8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43" t="s">
        <v>0</v>
      </c>
      <c r="B1" s="43"/>
      <c r="C1" s="54" t="s">
        <v>289</v>
      </c>
      <c r="D1" s="55"/>
    </row>
    <row r="3" spans="1:14" ht="15" customHeight="1">
      <c r="A3" s="16" t="s">
        <v>207</v>
      </c>
      <c r="B3" s="16"/>
      <c r="C3" s="16"/>
      <c r="D3" s="16"/>
      <c r="E3" s="16"/>
      <c r="F3" s="16"/>
      <c r="I3" s="16"/>
      <c r="J3" s="16"/>
    </row>
    <row r="4" spans="1:14" ht="15" customHeight="1">
      <c r="A4" s="16"/>
      <c r="B4" s="16"/>
      <c r="C4" s="16"/>
      <c r="D4" s="16"/>
      <c r="E4" s="16"/>
      <c r="F4" s="16"/>
      <c r="I4" s="16"/>
      <c r="J4" s="16"/>
    </row>
    <row r="5" spans="1:14" ht="15" customHeight="1">
      <c r="A5" s="56"/>
      <c r="B5" s="56" t="s">
        <v>284</v>
      </c>
      <c r="C5" s="56"/>
      <c r="D5" s="56"/>
      <c r="H5" s="17"/>
      <c r="L5" s="17"/>
      <c r="N5" s="17" t="s">
        <v>208</v>
      </c>
    </row>
    <row r="6" spans="1:14" ht="15" customHeight="1">
      <c r="A6" s="57"/>
      <c r="B6" s="58"/>
      <c r="C6" s="58"/>
      <c r="D6" s="110"/>
      <c r="E6" s="118" t="s">
        <v>291</v>
      </c>
      <c r="F6" s="118"/>
      <c r="G6" s="118" t="s">
        <v>292</v>
      </c>
      <c r="H6" s="118"/>
      <c r="I6" s="118" t="s">
        <v>293</v>
      </c>
      <c r="J6" s="118"/>
      <c r="K6" s="118" t="s">
        <v>294</v>
      </c>
      <c r="L6" s="118"/>
      <c r="M6" s="118"/>
      <c r="N6" s="118"/>
    </row>
    <row r="7" spans="1:14" ht="15" customHeight="1">
      <c r="A7" s="59"/>
      <c r="B7" s="60"/>
      <c r="C7" s="60"/>
      <c r="D7" s="111"/>
      <c r="E7" s="64" t="s">
        <v>279</v>
      </c>
      <c r="F7" s="103" t="s">
        <v>283</v>
      </c>
      <c r="G7" s="64" t="s">
        <v>279</v>
      </c>
      <c r="H7" s="64" t="s">
        <v>283</v>
      </c>
      <c r="I7" s="64" t="s">
        <v>279</v>
      </c>
      <c r="J7" s="64" t="s">
        <v>283</v>
      </c>
      <c r="K7" s="64" t="s">
        <v>279</v>
      </c>
      <c r="L7" s="64" t="s">
        <v>283</v>
      </c>
      <c r="M7" s="64" t="s">
        <v>279</v>
      </c>
      <c r="N7" s="64" t="s">
        <v>283</v>
      </c>
    </row>
    <row r="8" spans="1:14" ht="18" customHeight="1">
      <c r="A8" s="133" t="s">
        <v>209</v>
      </c>
      <c r="B8" s="104" t="s">
        <v>210</v>
      </c>
      <c r="C8" s="105"/>
      <c r="D8" s="105"/>
      <c r="E8" s="114">
        <v>1</v>
      </c>
      <c r="F8" s="114">
        <v>1</v>
      </c>
      <c r="G8" s="114">
        <v>16</v>
      </c>
      <c r="H8" s="114">
        <v>16</v>
      </c>
      <c r="I8" s="114">
        <v>23</v>
      </c>
      <c r="J8" s="114">
        <v>25</v>
      </c>
      <c r="K8" s="114">
        <v>388</v>
      </c>
      <c r="L8" s="114">
        <v>388</v>
      </c>
      <c r="M8" s="106"/>
      <c r="N8" s="106"/>
    </row>
    <row r="9" spans="1:14" ht="18" customHeight="1">
      <c r="A9" s="133"/>
      <c r="B9" s="133" t="s">
        <v>211</v>
      </c>
      <c r="C9" s="71" t="s">
        <v>212</v>
      </c>
      <c r="D9" s="71"/>
      <c r="E9" s="106">
        <v>30</v>
      </c>
      <c r="F9" s="106">
        <v>30</v>
      </c>
      <c r="G9" s="106">
        <v>100</v>
      </c>
      <c r="H9" s="106">
        <v>100</v>
      </c>
      <c r="I9" s="106">
        <v>68</v>
      </c>
      <c r="J9" s="106">
        <v>68</v>
      </c>
      <c r="K9" s="106">
        <v>33</v>
      </c>
      <c r="L9" s="106">
        <v>33</v>
      </c>
      <c r="M9" s="106"/>
      <c r="N9" s="106"/>
    </row>
    <row r="10" spans="1:14" ht="18" customHeight="1">
      <c r="A10" s="133"/>
      <c r="B10" s="133"/>
      <c r="C10" s="71" t="s">
        <v>213</v>
      </c>
      <c r="D10" s="71"/>
      <c r="E10" s="106">
        <v>30</v>
      </c>
      <c r="F10" s="106">
        <v>30</v>
      </c>
      <c r="G10" s="106">
        <v>53</v>
      </c>
      <c r="H10" s="106">
        <v>53</v>
      </c>
      <c r="I10" s="106">
        <v>39</v>
      </c>
      <c r="J10" s="106">
        <v>39</v>
      </c>
      <c r="K10" s="106">
        <v>17</v>
      </c>
      <c r="L10" s="106">
        <v>17</v>
      </c>
      <c r="M10" s="106"/>
      <c r="N10" s="106"/>
    </row>
    <row r="11" spans="1:14" ht="18" customHeight="1">
      <c r="A11" s="133"/>
      <c r="B11" s="133"/>
      <c r="C11" s="71" t="s">
        <v>214</v>
      </c>
      <c r="D11" s="71"/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/>
      <c r="N11" s="106"/>
    </row>
    <row r="12" spans="1:14" ht="18" customHeight="1">
      <c r="A12" s="133"/>
      <c r="B12" s="133"/>
      <c r="C12" s="71" t="s">
        <v>215</v>
      </c>
      <c r="D12" s="71"/>
      <c r="E12" s="106">
        <v>0</v>
      </c>
      <c r="F12" s="106">
        <v>0</v>
      </c>
      <c r="G12" s="106">
        <v>47</v>
      </c>
      <c r="H12" s="106">
        <v>47</v>
      </c>
      <c r="I12" s="106">
        <v>19</v>
      </c>
      <c r="J12" s="106">
        <v>20</v>
      </c>
      <c r="K12" s="106">
        <v>16</v>
      </c>
      <c r="L12" s="106">
        <v>16</v>
      </c>
      <c r="M12" s="106"/>
      <c r="N12" s="106"/>
    </row>
    <row r="13" spans="1:14" ht="18" customHeight="1">
      <c r="A13" s="133"/>
      <c r="B13" s="133"/>
      <c r="C13" s="71" t="s">
        <v>216</v>
      </c>
      <c r="D13" s="71"/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/>
      <c r="N13" s="106"/>
    </row>
    <row r="14" spans="1:14" ht="18" customHeight="1">
      <c r="A14" s="133"/>
      <c r="B14" s="133"/>
      <c r="C14" s="71" t="s">
        <v>78</v>
      </c>
      <c r="D14" s="71"/>
      <c r="E14" s="106">
        <v>0</v>
      </c>
      <c r="F14" s="106">
        <v>0</v>
      </c>
      <c r="G14" s="106">
        <v>0</v>
      </c>
      <c r="H14" s="106">
        <v>0</v>
      </c>
      <c r="I14" s="106">
        <v>10</v>
      </c>
      <c r="J14" s="106">
        <v>9</v>
      </c>
      <c r="K14" s="106">
        <v>0</v>
      </c>
      <c r="L14" s="106">
        <v>0</v>
      </c>
      <c r="M14" s="106"/>
      <c r="N14" s="106"/>
    </row>
    <row r="15" spans="1:14" ht="18" customHeight="1">
      <c r="A15" s="132" t="s">
        <v>217</v>
      </c>
      <c r="B15" s="133" t="s">
        <v>218</v>
      </c>
      <c r="C15" s="71" t="s">
        <v>219</v>
      </c>
      <c r="D15" s="71"/>
      <c r="E15" s="83">
        <v>10296</v>
      </c>
      <c r="F15" s="83">
        <v>10534</v>
      </c>
      <c r="G15" s="83">
        <v>29</v>
      </c>
      <c r="H15" s="83">
        <v>28</v>
      </c>
      <c r="I15" s="83">
        <v>49</v>
      </c>
      <c r="J15" s="83">
        <v>35</v>
      </c>
      <c r="K15" s="83">
        <v>44</v>
      </c>
      <c r="L15" s="83">
        <v>50</v>
      </c>
      <c r="M15" s="83"/>
      <c r="N15" s="83"/>
    </row>
    <row r="16" spans="1:14" ht="18" customHeight="1">
      <c r="A16" s="133"/>
      <c r="B16" s="133"/>
      <c r="C16" s="71" t="s">
        <v>220</v>
      </c>
      <c r="D16" s="71"/>
      <c r="E16" s="83">
        <v>0</v>
      </c>
      <c r="F16" s="83">
        <v>0</v>
      </c>
      <c r="G16" s="83">
        <v>691</v>
      </c>
      <c r="H16" s="83">
        <v>749</v>
      </c>
      <c r="I16" s="83">
        <v>5</v>
      </c>
      <c r="J16" s="83">
        <v>3</v>
      </c>
      <c r="K16" s="83">
        <v>16</v>
      </c>
      <c r="L16" s="83">
        <v>15</v>
      </c>
      <c r="M16" s="83"/>
      <c r="N16" s="83"/>
    </row>
    <row r="17" spans="1:15" ht="18" customHeight="1">
      <c r="A17" s="133"/>
      <c r="B17" s="133"/>
      <c r="C17" s="71" t="s">
        <v>221</v>
      </c>
      <c r="D17" s="71"/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/>
      <c r="N17" s="83"/>
    </row>
    <row r="18" spans="1:15" ht="18" customHeight="1">
      <c r="A18" s="133"/>
      <c r="B18" s="133"/>
      <c r="C18" s="71" t="s">
        <v>222</v>
      </c>
      <c r="D18" s="71"/>
      <c r="E18" s="112">
        <f>SUM(E15:E17)</f>
        <v>10296</v>
      </c>
      <c r="F18" s="83">
        <f>SUM(F15:F17)</f>
        <v>10534</v>
      </c>
      <c r="G18" s="112">
        <f t="shared" ref="G18:L18" si="0">SUM(G15:G17)</f>
        <v>720</v>
      </c>
      <c r="H18" s="112">
        <f t="shared" si="0"/>
        <v>777</v>
      </c>
      <c r="I18" s="112">
        <f t="shared" si="0"/>
        <v>54</v>
      </c>
      <c r="J18" s="112">
        <f t="shared" si="0"/>
        <v>38</v>
      </c>
      <c r="K18" s="112">
        <f t="shared" si="0"/>
        <v>60</v>
      </c>
      <c r="L18" s="112">
        <f t="shared" si="0"/>
        <v>65</v>
      </c>
      <c r="M18" s="83"/>
      <c r="N18" s="83"/>
    </row>
    <row r="19" spans="1:15" ht="18" customHeight="1">
      <c r="A19" s="133"/>
      <c r="B19" s="133" t="s">
        <v>223</v>
      </c>
      <c r="C19" s="71" t="s">
        <v>224</v>
      </c>
      <c r="D19" s="71"/>
      <c r="E19" s="83">
        <v>7949</v>
      </c>
      <c r="F19" s="83">
        <v>8087</v>
      </c>
      <c r="G19" s="83">
        <v>102</v>
      </c>
      <c r="H19" s="83">
        <v>114</v>
      </c>
      <c r="I19" s="83">
        <v>5</v>
      </c>
      <c r="J19" s="83">
        <v>2</v>
      </c>
      <c r="K19" s="83">
        <v>5</v>
      </c>
      <c r="L19" s="83">
        <v>6</v>
      </c>
      <c r="M19" s="83"/>
      <c r="N19" s="83"/>
    </row>
    <row r="20" spans="1:15" ht="18" customHeight="1">
      <c r="A20" s="133"/>
      <c r="B20" s="133"/>
      <c r="C20" s="71" t="s">
        <v>225</v>
      </c>
      <c r="D20" s="71"/>
      <c r="E20" s="83">
        <v>85</v>
      </c>
      <c r="F20" s="83">
        <v>223</v>
      </c>
      <c r="G20" s="83">
        <v>997</v>
      </c>
      <c r="H20" s="83">
        <v>1010</v>
      </c>
      <c r="I20" s="83">
        <v>10</v>
      </c>
      <c r="J20" s="83">
        <v>0</v>
      </c>
      <c r="K20" s="83">
        <v>4</v>
      </c>
      <c r="L20" s="83">
        <v>4</v>
      </c>
      <c r="M20" s="83"/>
      <c r="N20" s="83"/>
    </row>
    <row r="21" spans="1:15" s="61" customFormat="1" ht="18" customHeight="1">
      <c r="A21" s="133"/>
      <c r="B21" s="133"/>
      <c r="C21" s="107" t="s">
        <v>226</v>
      </c>
      <c r="D21" s="107"/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/>
      <c r="N21" s="108"/>
    </row>
    <row r="22" spans="1:15" ht="18" customHeight="1">
      <c r="A22" s="133"/>
      <c r="B22" s="133"/>
      <c r="C22" s="32" t="s">
        <v>227</v>
      </c>
      <c r="D22" s="32"/>
      <c r="E22" s="112">
        <f>SUM(E19:E21)</f>
        <v>8034</v>
      </c>
      <c r="F22" s="83">
        <f>SUM(F19:F21)</f>
        <v>8310</v>
      </c>
      <c r="G22" s="112">
        <f t="shared" ref="G22:L22" si="1">SUM(G19:G21)</f>
        <v>1099</v>
      </c>
      <c r="H22" s="112">
        <f t="shared" si="1"/>
        <v>1124</v>
      </c>
      <c r="I22" s="112">
        <f t="shared" si="1"/>
        <v>15</v>
      </c>
      <c r="J22" s="112">
        <f t="shared" si="1"/>
        <v>2</v>
      </c>
      <c r="K22" s="112">
        <f t="shared" si="1"/>
        <v>9</v>
      </c>
      <c r="L22" s="112">
        <f t="shared" si="1"/>
        <v>10</v>
      </c>
      <c r="M22" s="83"/>
      <c r="N22" s="83"/>
    </row>
    <row r="23" spans="1:15" ht="18" customHeight="1">
      <c r="A23" s="133"/>
      <c r="B23" s="133" t="s">
        <v>228</v>
      </c>
      <c r="C23" s="71" t="s">
        <v>229</v>
      </c>
      <c r="D23" s="71"/>
      <c r="E23" s="83">
        <v>30</v>
      </c>
      <c r="F23" s="83">
        <v>30</v>
      </c>
      <c r="G23" s="83">
        <v>100</v>
      </c>
      <c r="H23" s="83">
        <v>100</v>
      </c>
      <c r="I23" s="83">
        <v>68</v>
      </c>
      <c r="J23" s="83">
        <v>68</v>
      </c>
      <c r="K23" s="83">
        <v>33</v>
      </c>
      <c r="L23" s="83">
        <v>33</v>
      </c>
      <c r="M23" s="83"/>
      <c r="N23" s="83"/>
    </row>
    <row r="24" spans="1:15" ht="18" customHeight="1">
      <c r="A24" s="133"/>
      <c r="B24" s="133"/>
      <c r="C24" s="71" t="s">
        <v>230</v>
      </c>
      <c r="D24" s="71"/>
      <c r="E24" s="83">
        <v>0</v>
      </c>
      <c r="F24" s="83">
        <v>0</v>
      </c>
      <c r="G24" s="83">
        <v>-479</v>
      </c>
      <c r="H24" s="83">
        <v>-447</v>
      </c>
      <c r="I24" s="83">
        <v>-25</v>
      </c>
      <c r="J24" s="83">
        <v>-28</v>
      </c>
      <c r="K24" s="83">
        <v>18</v>
      </c>
      <c r="L24" s="83">
        <v>22</v>
      </c>
      <c r="M24" s="83"/>
      <c r="N24" s="83"/>
    </row>
    <row r="25" spans="1:15" ht="18" customHeight="1">
      <c r="A25" s="133"/>
      <c r="B25" s="133"/>
      <c r="C25" s="71" t="s">
        <v>231</v>
      </c>
      <c r="D25" s="71"/>
      <c r="E25" s="83">
        <v>2232</v>
      </c>
      <c r="F25" s="83">
        <v>2194</v>
      </c>
      <c r="G25" s="83">
        <v>0</v>
      </c>
      <c r="H25" s="83">
        <v>0</v>
      </c>
      <c r="I25" s="83">
        <v>-4</v>
      </c>
      <c r="J25" s="83">
        <v>-4</v>
      </c>
      <c r="K25" s="83">
        <v>0</v>
      </c>
      <c r="L25" s="83">
        <v>0</v>
      </c>
      <c r="M25" s="83"/>
      <c r="N25" s="83"/>
    </row>
    <row r="26" spans="1:15" ht="18" customHeight="1">
      <c r="A26" s="133"/>
      <c r="B26" s="133"/>
      <c r="C26" s="71" t="s">
        <v>232</v>
      </c>
      <c r="D26" s="71"/>
      <c r="E26" s="112">
        <f>SUM(E23:E25)</f>
        <v>2262</v>
      </c>
      <c r="F26" s="83">
        <f>SUM(F23:F25)</f>
        <v>2224</v>
      </c>
      <c r="G26" s="112">
        <f t="shared" ref="G26:L26" si="2">SUM(G23:G25)</f>
        <v>-379</v>
      </c>
      <c r="H26" s="112">
        <f t="shared" si="2"/>
        <v>-347</v>
      </c>
      <c r="I26" s="112">
        <f t="shared" si="2"/>
        <v>39</v>
      </c>
      <c r="J26" s="112">
        <f t="shared" si="2"/>
        <v>36</v>
      </c>
      <c r="K26" s="112">
        <f t="shared" si="2"/>
        <v>51</v>
      </c>
      <c r="L26" s="112">
        <f t="shared" si="2"/>
        <v>55</v>
      </c>
      <c r="M26" s="83"/>
      <c r="N26" s="83"/>
    </row>
    <row r="27" spans="1:15" ht="18" customHeight="1">
      <c r="A27" s="133"/>
      <c r="B27" s="71" t="s">
        <v>233</v>
      </c>
      <c r="C27" s="71"/>
      <c r="D27" s="71"/>
      <c r="E27" s="112">
        <f>E22+E26</f>
        <v>10296</v>
      </c>
      <c r="F27" s="112">
        <f t="shared" ref="F27:L27" si="3">F22+F26</f>
        <v>10534</v>
      </c>
      <c r="G27" s="112">
        <f t="shared" si="3"/>
        <v>720</v>
      </c>
      <c r="H27" s="112">
        <f t="shared" si="3"/>
        <v>777</v>
      </c>
      <c r="I27" s="112">
        <f t="shared" si="3"/>
        <v>54</v>
      </c>
      <c r="J27" s="112">
        <f t="shared" si="3"/>
        <v>38</v>
      </c>
      <c r="K27" s="112">
        <f t="shared" si="3"/>
        <v>60</v>
      </c>
      <c r="L27" s="112">
        <f t="shared" si="3"/>
        <v>65</v>
      </c>
      <c r="M27" s="83"/>
      <c r="N27" s="83"/>
    </row>
    <row r="28" spans="1:15" ht="18" customHeight="1">
      <c r="A28" s="133" t="s">
        <v>234</v>
      </c>
      <c r="B28" s="133" t="s">
        <v>235</v>
      </c>
      <c r="C28" s="71" t="s">
        <v>236</v>
      </c>
      <c r="D28" s="109" t="s">
        <v>36</v>
      </c>
      <c r="E28" s="83">
        <v>379</v>
      </c>
      <c r="F28" s="83">
        <v>422</v>
      </c>
      <c r="G28" s="83">
        <v>99</v>
      </c>
      <c r="H28" s="83">
        <v>107</v>
      </c>
      <c r="I28" s="83">
        <v>38</v>
      </c>
      <c r="J28" s="83">
        <v>39</v>
      </c>
      <c r="K28" s="83">
        <v>81</v>
      </c>
      <c r="L28" s="83">
        <v>100</v>
      </c>
      <c r="M28" s="83"/>
      <c r="N28" s="83"/>
    </row>
    <row r="29" spans="1:15" ht="18" customHeight="1">
      <c r="A29" s="133"/>
      <c r="B29" s="133"/>
      <c r="C29" s="71" t="s">
        <v>237</v>
      </c>
      <c r="D29" s="109" t="s">
        <v>37</v>
      </c>
      <c r="E29" s="83">
        <v>337</v>
      </c>
      <c r="F29" s="83">
        <v>378</v>
      </c>
      <c r="G29" s="83">
        <v>0</v>
      </c>
      <c r="H29" s="83">
        <v>0</v>
      </c>
      <c r="I29" s="83">
        <v>22</v>
      </c>
      <c r="J29" s="83">
        <v>23</v>
      </c>
      <c r="K29" s="83">
        <v>49</v>
      </c>
      <c r="L29" s="83">
        <v>60</v>
      </c>
      <c r="M29" s="83"/>
      <c r="N29" s="83"/>
    </row>
    <row r="30" spans="1:15" ht="18" customHeight="1">
      <c r="A30" s="133"/>
      <c r="B30" s="133"/>
      <c r="C30" s="71" t="s">
        <v>238</v>
      </c>
      <c r="D30" s="109" t="s">
        <v>239</v>
      </c>
      <c r="E30" s="83">
        <v>1</v>
      </c>
      <c r="F30" s="83">
        <v>2</v>
      </c>
      <c r="G30" s="83">
        <v>139</v>
      </c>
      <c r="H30" s="83">
        <v>141</v>
      </c>
      <c r="I30" s="83">
        <v>14</v>
      </c>
      <c r="J30" s="83">
        <v>16</v>
      </c>
      <c r="K30" s="83">
        <v>40</v>
      </c>
      <c r="L30" s="83">
        <v>39</v>
      </c>
      <c r="M30" s="83"/>
      <c r="N30" s="83"/>
    </row>
    <row r="31" spans="1:15" ht="18" customHeight="1">
      <c r="A31" s="133"/>
      <c r="B31" s="133"/>
      <c r="C31" s="32" t="s">
        <v>240</v>
      </c>
      <c r="D31" s="109" t="s">
        <v>241</v>
      </c>
      <c r="E31" s="83">
        <f t="shared" ref="E31:N31" si="4">E28-E29-E30</f>
        <v>41</v>
      </c>
      <c r="F31" s="83">
        <f t="shared" si="4"/>
        <v>42</v>
      </c>
      <c r="G31" s="83">
        <f t="shared" si="4"/>
        <v>-40</v>
      </c>
      <c r="H31" s="83">
        <f t="shared" si="4"/>
        <v>-34</v>
      </c>
      <c r="I31" s="83">
        <f t="shared" si="4"/>
        <v>2</v>
      </c>
      <c r="J31" s="83">
        <f t="shared" si="4"/>
        <v>0</v>
      </c>
      <c r="K31" s="83">
        <f t="shared" si="4"/>
        <v>-8</v>
      </c>
      <c r="L31" s="83">
        <f t="shared" si="4"/>
        <v>1</v>
      </c>
      <c r="M31" s="83">
        <f t="shared" si="4"/>
        <v>0</v>
      </c>
      <c r="N31" s="83">
        <f t="shared" si="4"/>
        <v>0</v>
      </c>
      <c r="O31" s="7"/>
    </row>
    <row r="32" spans="1:15" ht="18" customHeight="1">
      <c r="A32" s="133"/>
      <c r="B32" s="133"/>
      <c r="C32" s="71" t="s">
        <v>242</v>
      </c>
      <c r="D32" s="109" t="s">
        <v>243</v>
      </c>
      <c r="E32" s="83">
        <v>0</v>
      </c>
      <c r="F32" s="83">
        <v>0</v>
      </c>
      <c r="G32" s="83">
        <v>0</v>
      </c>
      <c r="H32" s="83">
        <v>1</v>
      </c>
      <c r="I32" s="83">
        <v>0</v>
      </c>
      <c r="J32" s="83">
        <v>0</v>
      </c>
      <c r="K32" s="83">
        <v>4</v>
      </c>
      <c r="L32" s="83">
        <v>0</v>
      </c>
      <c r="M32" s="83"/>
      <c r="N32" s="83"/>
    </row>
    <row r="33" spans="1:14" ht="18" customHeight="1">
      <c r="A33" s="133"/>
      <c r="B33" s="133"/>
      <c r="C33" s="71" t="s">
        <v>244</v>
      </c>
      <c r="D33" s="109" t="s">
        <v>245</v>
      </c>
      <c r="E33" s="83">
        <v>2</v>
      </c>
      <c r="F33" s="83">
        <v>2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/>
      <c r="N33" s="83"/>
    </row>
    <row r="34" spans="1:14" ht="18" customHeight="1">
      <c r="A34" s="133"/>
      <c r="B34" s="133"/>
      <c r="C34" s="32" t="s">
        <v>246</v>
      </c>
      <c r="D34" s="109" t="s">
        <v>247</v>
      </c>
      <c r="E34" s="83">
        <f t="shared" ref="E34:N34" si="5">E31+E32-E33</f>
        <v>39</v>
      </c>
      <c r="F34" s="83">
        <f t="shared" si="5"/>
        <v>40</v>
      </c>
      <c r="G34" s="83">
        <f t="shared" si="5"/>
        <v>-40</v>
      </c>
      <c r="H34" s="83">
        <v>-34</v>
      </c>
      <c r="I34" s="83">
        <f t="shared" si="5"/>
        <v>2</v>
      </c>
      <c r="J34" s="83">
        <f t="shared" si="5"/>
        <v>0</v>
      </c>
      <c r="K34" s="83">
        <f t="shared" si="5"/>
        <v>-4</v>
      </c>
      <c r="L34" s="83">
        <f t="shared" si="5"/>
        <v>1</v>
      </c>
      <c r="M34" s="83">
        <f t="shared" si="5"/>
        <v>0</v>
      </c>
      <c r="N34" s="83">
        <f t="shared" si="5"/>
        <v>0</v>
      </c>
    </row>
    <row r="35" spans="1:14" ht="18" customHeight="1">
      <c r="A35" s="133"/>
      <c r="B35" s="133" t="s">
        <v>248</v>
      </c>
      <c r="C35" s="71" t="s">
        <v>249</v>
      </c>
      <c r="D35" s="109" t="s">
        <v>250</v>
      </c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/>
      <c r="N35" s="83"/>
    </row>
    <row r="36" spans="1:14" ht="18" customHeight="1">
      <c r="A36" s="133"/>
      <c r="B36" s="133"/>
      <c r="C36" s="71" t="s">
        <v>251</v>
      </c>
      <c r="D36" s="109" t="s">
        <v>252</v>
      </c>
      <c r="E36" s="83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/>
      <c r="N36" s="83"/>
    </row>
    <row r="37" spans="1:14" ht="18" customHeight="1">
      <c r="A37" s="133"/>
      <c r="B37" s="133"/>
      <c r="C37" s="71" t="s">
        <v>253</v>
      </c>
      <c r="D37" s="109" t="s">
        <v>254</v>
      </c>
      <c r="E37" s="83">
        <f t="shared" ref="E37:N37" si="6">E34+E35-E36</f>
        <v>39</v>
      </c>
      <c r="F37" s="83">
        <f t="shared" si="6"/>
        <v>40</v>
      </c>
      <c r="G37" s="83">
        <f t="shared" si="6"/>
        <v>-40</v>
      </c>
      <c r="H37" s="83">
        <f t="shared" si="6"/>
        <v>-34</v>
      </c>
      <c r="I37" s="83">
        <f t="shared" si="6"/>
        <v>2</v>
      </c>
      <c r="J37" s="83">
        <f t="shared" si="6"/>
        <v>0</v>
      </c>
      <c r="K37" s="83">
        <f t="shared" si="6"/>
        <v>-4</v>
      </c>
      <c r="L37" s="83">
        <v>2</v>
      </c>
      <c r="M37" s="83">
        <f t="shared" si="6"/>
        <v>0</v>
      </c>
      <c r="N37" s="83">
        <f t="shared" si="6"/>
        <v>0</v>
      </c>
    </row>
    <row r="38" spans="1:14" ht="18" customHeight="1">
      <c r="A38" s="133"/>
      <c r="B38" s="133"/>
      <c r="C38" s="71" t="s">
        <v>255</v>
      </c>
      <c r="D38" s="109" t="s">
        <v>256</v>
      </c>
      <c r="E38" s="83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/>
      <c r="N38" s="83"/>
    </row>
    <row r="39" spans="1:14" ht="18" customHeight="1">
      <c r="A39" s="133"/>
      <c r="B39" s="133"/>
      <c r="C39" s="71" t="s">
        <v>257</v>
      </c>
      <c r="D39" s="109" t="s">
        <v>258</v>
      </c>
      <c r="E39" s="83">
        <v>0</v>
      </c>
      <c r="F39" s="83">
        <v>0</v>
      </c>
      <c r="G39" s="83">
        <v>0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/>
      <c r="N39" s="83"/>
    </row>
    <row r="40" spans="1:14" ht="18" customHeight="1">
      <c r="A40" s="133"/>
      <c r="B40" s="133"/>
      <c r="C40" s="71" t="s">
        <v>259</v>
      </c>
      <c r="D40" s="109" t="s">
        <v>260</v>
      </c>
      <c r="E40" s="83">
        <v>0</v>
      </c>
      <c r="F40" s="83">
        <v>0</v>
      </c>
      <c r="G40" s="83">
        <v>-9</v>
      </c>
      <c r="H40" s="83">
        <v>-12</v>
      </c>
      <c r="I40" s="83">
        <v>0</v>
      </c>
      <c r="J40" s="83">
        <v>0</v>
      </c>
      <c r="K40" s="83">
        <v>0</v>
      </c>
      <c r="L40" s="83">
        <v>1</v>
      </c>
      <c r="M40" s="83"/>
      <c r="N40" s="83"/>
    </row>
    <row r="41" spans="1:14" ht="18" customHeight="1">
      <c r="A41" s="133"/>
      <c r="B41" s="133"/>
      <c r="C41" s="32" t="s">
        <v>261</v>
      </c>
      <c r="D41" s="109" t="s">
        <v>262</v>
      </c>
      <c r="E41" s="83">
        <f t="shared" ref="E41:N41" si="7">E34+E35-E36-E40</f>
        <v>39</v>
      </c>
      <c r="F41" s="83">
        <f t="shared" si="7"/>
        <v>40</v>
      </c>
      <c r="G41" s="83">
        <f t="shared" si="7"/>
        <v>-31</v>
      </c>
      <c r="H41" s="83">
        <f t="shared" si="7"/>
        <v>-22</v>
      </c>
      <c r="I41" s="83">
        <f t="shared" si="7"/>
        <v>2</v>
      </c>
      <c r="J41" s="83">
        <f t="shared" si="7"/>
        <v>0</v>
      </c>
      <c r="K41" s="83">
        <f t="shared" si="7"/>
        <v>-4</v>
      </c>
      <c r="L41" s="83">
        <v>1</v>
      </c>
      <c r="M41" s="83">
        <f t="shared" si="7"/>
        <v>0</v>
      </c>
      <c r="N41" s="83">
        <f t="shared" si="7"/>
        <v>0</v>
      </c>
    </row>
    <row r="42" spans="1:14" ht="18" customHeight="1">
      <c r="A42" s="133"/>
      <c r="B42" s="133"/>
      <c r="C42" s="156" t="s">
        <v>263</v>
      </c>
      <c r="D42" s="156"/>
      <c r="E42" s="83">
        <f t="shared" ref="E42:N42" si="8">E37+E38-E39-E40</f>
        <v>39</v>
      </c>
      <c r="F42" s="83">
        <f t="shared" si="8"/>
        <v>40</v>
      </c>
      <c r="G42" s="83">
        <f t="shared" si="8"/>
        <v>-31</v>
      </c>
      <c r="H42" s="83">
        <f t="shared" si="8"/>
        <v>-22</v>
      </c>
      <c r="I42" s="83">
        <f t="shared" si="8"/>
        <v>2</v>
      </c>
      <c r="J42" s="83">
        <f t="shared" si="8"/>
        <v>0</v>
      </c>
      <c r="K42" s="83">
        <f t="shared" si="8"/>
        <v>-4</v>
      </c>
      <c r="L42" s="83">
        <f t="shared" si="8"/>
        <v>1</v>
      </c>
      <c r="M42" s="83">
        <f t="shared" si="8"/>
        <v>0</v>
      </c>
      <c r="N42" s="83">
        <f t="shared" si="8"/>
        <v>0</v>
      </c>
    </row>
    <row r="43" spans="1:14" ht="18" customHeight="1">
      <c r="A43" s="133"/>
      <c r="B43" s="133"/>
      <c r="C43" s="71" t="s">
        <v>264</v>
      </c>
      <c r="D43" s="109" t="s">
        <v>265</v>
      </c>
      <c r="E43" s="83">
        <v>2191</v>
      </c>
      <c r="F43" s="83">
        <v>2151</v>
      </c>
      <c r="G43" s="83">
        <f>H44</f>
        <v>-448</v>
      </c>
      <c r="H43" s="83">
        <v>-426</v>
      </c>
      <c r="I43" s="83">
        <f>J44</f>
        <v>-28</v>
      </c>
      <c r="J43" s="83">
        <v>-28</v>
      </c>
      <c r="K43" s="83">
        <f>L44</f>
        <v>21</v>
      </c>
      <c r="L43" s="83">
        <v>20</v>
      </c>
      <c r="M43" s="83"/>
      <c r="N43" s="83"/>
    </row>
    <row r="44" spans="1:14" ht="18" customHeight="1">
      <c r="A44" s="133"/>
      <c r="B44" s="133"/>
      <c r="C44" s="32" t="s">
        <v>266</v>
      </c>
      <c r="D44" s="82" t="s">
        <v>267</v>
      </c>
      <c r="E44" s="83">
        <f t="shared" ref="E44:N44" si="9">E41+E43</f>
        <v>2230</v>
      </c>
      <c r="F44" s="83">
        <f t="shared" si="9"/>
        <v>2191</v>
      </c>
      <c r="G44" s="83">
        <f t="shared" si="9"/>
        <v>-479</v>
      </c>
      <c r="H44" s="83">
        <f t="shared" si="9"/>
        <v>-448</v>
      </c>
      <c r="I44" s="83">
        <f t="shared" si="9"/>
        <v>-26</v>
      </c>
      <c r="J44" s="83">
        <f t="shared" si="9"/>
        <v>-28</v>
      </c>
      <c r="K44" s="83">
        <f t="shared" si="9"/>
        <v>17</v>
      </c>
      <c r="L44" s="83">
        <f t="shared" si="9"/>
        <v>21</v>
      </c>
      <c r="M44" s="83">
        <f t="shared" si="9"/>
        <v>0</v>
      </c>
      <c r="N44" s="83">
        <f t="shared" si="9"/>
        <v>0</v>
      </c>
    </row>
    <row r="45" spans="1:14" ht="14.1" customHeight="1">
      <c r="A45" s="12" t="s">
        <v>268</v>
      </c>
    </row>
    <row r="46" spans="1:14" ht="14.1" customHeight="1">
      <c r="A46" s="12" t="s">
        <v>269</v>
      </c>
    </row>
    <row r="47" spans="1:14">
      <c r="A47" s="62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1.普通会計予算（R3-4年度）</vt:lpstr>
      <vt:lpstr>2.公営企業会計予算（R3-4年度）</vt:lpstr>
      <vt:lpstr>3.(1)普通会計決算（R元-2年度）</vt:lpstr>
      <vt:lpstr>3.(2)財政指標等（H28‐R2年度）</vt:lpstr>
      <vt:lpstr>4.公営企業会計決算（R元-2年度）</vt:lpstr>
      <vt:lpstr>5.三セク決算（R元-2年度）</vt:lpstr>
      <vt:lpstr>'1.普通会計予算（R3-4年度）'!Print_Area</vt:lpstr>
      <vt:lpstr>'2.公営企業会計予算（R3-4年度）'!Print_Area</vt:lpstr>
      <vt:lpstr>'3.(1)普通会計決算（R元-2年度）'!Print_Area</vt:lpstr>
      <vt:lpstr>'3.(2)財政指標等（H28‐R2年度）'!Print_Area</vt:lpstr>
      <vt:lpstr>'4.公営企業会計決算（R元-2年度）'!Print_Area</vt:lpstr>
      <vt:lpstr>'5.三セク決算（R元-2年度）'!Print_Area</vt:lpstr>
      <vt:lpstr>'2.公営企業会計予算（R3-4年度）'!Print_Titles</vt:lpstr>
      <vt:lpstr>'4.公営企業会計決算（R元-2年度）'!Print_Titles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kishimoto</cp:lastModifiedBy>
  <dcterms:modified xsi:type="dcterms:W3CDTF">2022-09-20T11:19:16Z</dcterms:modified>
</cp:coreProperties>
</file>