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52715828-AD19-40D9-A255-89CB454F6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普通会計予算（R3-4年度）" sheetId="2" r:id="rId1"/>
    <sheet name="2.公営企業会計予算（R3-4年度）" sheetId="6" r:id="rId2"/>
    <sheet name="3.(1)普通会計決算（R元-2年度）" sheetId="7" r:id="rId3"/>
    <sheet name="3.(2)財政指標等（H28‐R2年度）" sheetId="8" r:id="rId4"/>
    <sheet name="4.公営企業会計決算（R元-2年度）" sheetId="9" r:id="rId5"/>
    <sheet name="5.三セク決算（R元-2年度）" sheetId="10" r:id="rId6"/>
  </sheets>
  <definedNames>
    <definedName name="_xlnm.Print_Area" localSheetId="0">'1.普通会計予算（R3-4年度）'!$A$1:$I$42</definedName>
    <definedName name="_xlnm.Print_Area" localSheetId="1">'2.公営企業会計予算（R3-4年度）'!$A$1:$O$50</definedName>
    <definedName name="_xlnm.Print_Area" localSheetId="2">'3.(1)普通会計決算（R元-2年度）'!$A$1:$I$42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  <definedName name="_xlnm.Print_Titles" localSheetId="1">'2.公営企業会計予算（R3-4年度）'!$1:$4</definedName>
    <definedName name="_xlnm.Print_Titles" localSheetId="4">'4.公営企業会計決算（R元-2年度）'!$1:$4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9" l="1"/>
  <c r="J45" i="9"/>
  <c r="K44" i="9"/>
  <c r="J44" i="9"/>
  <c r="I44" i="9"/>
  <c r="H44" i="9"/>
  <c r="G44" i="9"/>
  <c r="F44" i="9"/>
  <c r="K39" i="9"/>
  <c r="J39" i="9"/>
  <c r="H39" i="9"/>
  <c r="H45" i="9" s="1"/>
  <c r="G39" i="9"/>
  <c r="G45" i="9" s="1"/>
  <c r="F39" i="9"/>
  <c r="F45" i="9" s="1"/>
  <c r="I36" i="9"/>
  <c r="I32" i="9"/>
  <c r="I39" i="9" s="1"/>
  <c r="I45" i="9" s="1"/>
  <c r="K44" i="6"/>
  <c r="J44" i="6"/>
  <c r="I44" i="6"/>
  <c r="H44" i="6"/>
  <c r="G44" i="6"/>
  <c r="F44" i="6"/>
  <c r="K39" i="6"/>
  <c r="K45" i="6" s="1"/>
  <c r="J39" i="6"/>
  <c r="J45" i="6" s="1"/>
  <c r="H39" i="6"/>
  <c r="H45" i="6" s="1"/>
  <c r="G39" i="6"/>
  <c r="G45" i="6" s="1"/>
  <c r="F39" i="6"/>
  <c r="F45" i="6" s="1"/>
  <c r="I32" i="6"/>
  <c r="I39" i="6" s="1"/>
  <c r="I45" i="6" s="1"/>
  <c r="I27" i="9" l="1"/>
  <c r="I24" i="9"/>
  <c r="H24" i="9"/>
  <c r="H27" i="9" s="1"/>
  <c r="G24" i="9"/>
  <c r="G27" i="9" s="1"/>
  <c r="F24" i="9"/>
  <c r="F27" i="9" s="1"/>
  <c r="I16" i="9"/>
  <c r="H16" i="9"/>
  <c r="G16" i="9"/>
  <c r="F16" i="9"/>
  <c r="I15" i="9"/>
  <c r="H15" i="9"/>
  <c r="G15" i="9"/>
  <c r="F15" i="9"/>
  <c r="I14" i="9"/>
  <c r="H14" i="9"/>
  <c r="G14" i="9"/>
  <c r="F14" i="9"/>
  <c r="I24" i="6"/>
  <c r="I27" i="6" s="1"/>
  <c r="H24" i="6"/>
  <c r="H27" i="6" s="1"/>
  <c r="G24" i="6"/>
  <c r="G27" i="6" s="1"/>
  <c r="F24" i="6"/>
  <c r="F27" i="6" s="1"/>
  <c r="F21" i="6"/>
  <c r="I16" i="6"/>
  <c r="H16" i="6"/>
  <c r="G16" i="6"/>
  <c r="F16" i="6"/>
  <c r="I15" i="6"/>
  <c r="H15" i="6"/>
  <c r="G15" i="6"/>
  <c r="F15" i="6"/>
  <c r="I14" i="6"/>
  <c r="H14" i="6"/>
  <c r="G14" i="6"/>
  <c r="F14" i="6"/>
  <c r="M27" i="9" l="1"/>
  <c r="L27" i="9"/>
  <c r="M24" i="9"/>
  <c r="L24" i="9"/>
  <c r="K24" i="9"/>
  <c r="K27" i="9" s="1"/>
  <c r="J24" i="9"/>
  <c r="J27" i="9" s="1"/>
  <c r="M16" i="9"/>
  <c r="L16" i="9"/>
  <c r="K16" i="9"/>
  <c r="J16" i="9"/>
  <c r="M15" i="9"/>
  <c r="L15" i="9"/>
  <c r="K15" i="9"/>
  <c r="J15" i="9"/>
  <c r="M14" i="9"/>
  <c r="L14" i="9"/>
  <c r="K14" i="9"/>
  <c r="J14" i="9"/>
  <c r="M27" i="6"/>
  <c r="L27" i="6"/>
  <c r="M24" i="6"/>
  <c r="L24" i="6"/>
  <c r="K24" i="6"/>
  <c r="K27" i="6" s="1"/>
  <c r="J24" i="6"/>
  <c r="J27" i="6" s="1"/>
  <c r="M16" i="6"/>
  <c r="L16" i="6"/>
  <c r="K16" i="6"/>
  <c r="J16" i="6"/>
  <c r="M15" i="6"/>
  <c r="L15" i="6"/>
  <c r="K15" i="6"/>
  <c r="J15" i="6"/>
  <c r="M14" i="6"/>
  <c r="L14" i="6"/>
  <c r="K14" i="6"/>
  <c r="J14" i="6"/>
  <c r="M11" i="6"/>
  <c r="M8" i="6"/>
  <c r="I22" i="8" l="1"/>
  <c r="I20" i="8"/>
  <c r="I19" i="8"/>
  <c r="I23" i="8" s="1"/>
  <c r="I10" i="8"/>
  <c r="F34" i="7"/>
  <c r="F28" i="7"/>
  <c r="F27" i="7" s="1"/>
  <c r="F23" i="7"/>
  <c r="F40" i="7" s="1"/>
  <c r="F21" i="7"/>
  <c r="F22" i="7" s="1"/>
  <c r="F34" i="2"/>
  <c r="F40" i="2" s="1"/>
  <c r="F28" i="2"/>
  <c r="F27" i="2"/>
  <c r="F23" i="2"/>
  <c r="F21" i="2"/>
  <c r="F22" i="2" s="1"/>
  <c r="I21" i="8" l="1"/>
  <c r="N44" i="10" l="1"/>
  <c r="K44" i="10"/>
  <c r="J44" i="10"/>
  <c r="I44" i="10"/>
  <c r="H44" i="10"/>
  <c r="G44" i="10"/>
  <c r="N42" i="10"/>
  <c r="K42" i="10"/>
  <c r="I42" i="10"/>
  <c r="H42" i="10"/>
  <c r="G42" i="10"/>
  <c r="N41" i="10"/>
  <c r="J41" i="10"/>
  <c r="I41" i="10"/>
  <c r="H41" i="10"/>
  <c r="G41" i="10"/>
  <c r="N37" i="10"/>
  <c r="M37" i="10"/>
  <c r="M42" i="10" s="1"/>
  <c r="I37" i="10"/>
  <c r="H37" i="10"/>
  <c r="G37" i="10"/>
  <c r="N34" i="10"/>
  <c r="M34" i="10"/>
  <c r="M41" i="10" s="1"/>
  <c r="M44" i="10" s="1"/>
  <c r="L34" i="10"/>
  <c r="L37" i="10" s="1"/>
  <c r="L42" i="10" s="1"/>
  <c r="J34" i="10"/>
  <c r="J37" i="10" s="1"/>
  <c r="J42" i="10" s="1"/>
  <c r="H34" i="10"/>
  <c r="G34" i="10"/>
  <c r="N31" i="10"/>
  <c r="M31" i="10"/>
  <c r="L31" i="10"/>
  <c r="K31" i="10"/>
  <c r="K34" i="10" s="1"/>
  <c r="J31" i="10"/>
  <c r="H31" i="10"/>
  <c r="G31" i="10"/>
  <c r="L41" i="10" l="1"/>
  <c r="L44" i="10" s="1"/>
  <c r="F31" i="10" l="1"/>
  <c r="F34" i="10" s="1"/>
  <c r="M44" i="9"/>
  <c r="M45" i="9" s="1"/>
  <c r="M39" i="9"/>
  <c r="E22" i="8"/>
  <c r="F24" i="8"/>
  <c r="H20" i="8"/>
  <c r="G20" i="8"/>
  <c r="F20" i="8"/>
  <c r="E20" i="8"/>
  <c r="H19" i="8"/>
  <c r="G19" i="8"/>
  <c r="F19" i="8"/>
  <c r="E19" i="8"/>
  <c r="E23" i="8" s="1"/>
  <c r="F41" i="10" l="1"/>
  <c r="F44" i="10" s="1"/>
  <c r="F37" i="10"/>
  <c r="F42" i="10" s="1"/>
  <c r="F22" i="8"/>
  <c r="G24" i="8"/>
  <c r="F23" i="8"/>
  <c r="E21" i="8"/>
  <c r="F21" i="8"/>
  <c r="G21" i="8"/>
  <c r="H21" i="8"/>
  <c r="G22" i="8" l="1"/>
  <c r="H24" i="8"/>
  <c r="G23" i="8"/>
  <c r="H22" i="8" l="1"/>
  <c r="H23" i="8"/>
  <c r="H40" i="7" l="1"/>
  <c r="H22" i="7"/>
  <c r="I16" i="2" l="1"/>
  <c r="G9" i="7"/>
  <c r="AD5" i="7" s="1"/>
  <c r="H40" i="2"/>
  <c r="G38" i="2"/>
  <c r="H22" i="2"/>
  <c r="G20" i="2"/>
  <c r="I36" i="2"/>
  <c r="O44" i="9"/>
  <c r="O45" i="9" s="1"/>
  <c r="N44" i="9"/>
  <c r="L44" i="9"/>
  <c r="O39" i="9"/>
  <c r="N39" i="9"/>
  <c r="L39" i="9"/>
  <c r="O24" i="9"/>
  <c r="O27" i="9" s="1"/>
  <c r="N24" i="9"/>
  <c r="N27" i="9" s="1"/>
  <c r="O16" i="9"/>
  <c r="N16" i="9"/>
  <c r="O15" i="9"/>
  <c r="N15" i="9"/>
  <c r="O14" i="9"/>
  <c r="N14" i="9"/>
  <c r="AS2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O39" i="6"/>
  <c r="O45" i="6" s="1"/>
  <c r="N39" i="6"/>
  <c r="M39" i="6"/>
  <c r="L39" i="6"/>
  <c r="L45" i="6" s="1"/>
  <c r="O24" i="6"/>
  <c r="O27" i="6" s="1"/>
  <c r="N24" i="6"/>
  <c r="N27" i="6" s="1"/>
  <c r="O16" i="6"/>
  <c r="N16" i="6"/>
  <c r="O15" i="6"/>
  <c r="N15" i="6"/>
  <c r="O14" i="6"/>
  <c r="N14" i="6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G31" i="2"/>
  <c r="G34" i="2" l="1"/>
  <c r="G40" i="2"/>
  <c r="G21" i="2"/>
  <c r="N45" i="6"/>
  <c r="I40" i="7"/>
  <c r="AC14" i="7" s="1"/>
  <c r="G13" i="2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2"/>
  <c r="G26" i="7"/>
  <c r="AF13" i="7" s="1"/>
  <c r="G30" i="7"/>
  <c r="G34" i="7"/>
  <c r="AJ13" i="7" s="1"/>
  <c r="G38" i="7"/>
  <c r="G17" i="7"/>
  <c r="AI5" i="7" s="1"/>
  <c r="G19" i="7"/>
  <c r="G23" i="7"/>
  <c r="AD13" i="7" s="1"/>
  <c r="G14" i="7"/>
  <c r="AG5" i="7" s="1"/>
  <c r="G12" i="7"/>
  <c r="AC12" i="7"/>
  <c r="G27" i="7"/>
  <c r="AG13" i="7" s="1"/>
  <c r="G35" i="7"/>
  <c r="AK13" i="7" s="1"/>
  <c r="G9" i="2"/>
  <c r="I22" i="2"/>
  <c r="G22" i="2"/>
  <c r="G10" i="2"/>
  <c r="L45" i="9"/>
  <c r="G16" i="2"/>
  <c r="G14" i="2"/>
  <c r="M45" i="6"/>
  <c r="G19" i="2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AC6" i="7" s="1"/>
  <c r="AC4" i="7"/>
  <c r="G15" i="2"/>
  <c r="G32" i="2"/>
  <c r="G27" i="2"/>
  <c r="G12" i="2"/>
  <c r="G13" i="7"/>
  <c r="AF5" i="7" s="1"/>
  <c r="G18" i="2"/>
  <c r="G15" i="7"/>
  <c r="AH5" i="7" s="1"/>
  <c r="G22" i="7"/>
  <c r="G11" i="2"/>
  <c r="G33" i="2"/>
  <c r="G23" i="2"/>
  <c r="G25" i="2"/>
  <c r="G36" i="2"/>
</calcChain>
</file>

<file path=xl/sharedStrings.xml><?xml version="1.0" encoding="utf-8"?>
<sst xmlns="http://schemas.openxmlformats.org/spreadsheetml/2006/main" count="480" uniqueCount="301">
  <si>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</si>
  <si>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</si>
  <si>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</si>
  <si>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</si>
  <si>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</si>
  <si>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</si>
  <si>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</si>
  <si>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</si>
  <si>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</si>
  <si>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</si>
  <si>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</si>
  <si>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</si>
  <si>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</si>
  <si>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</si>
  <si>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</si>
  <si>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</si>
  <si>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</si>
  <si>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</si>
  <si>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</si>
  <si>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</si>
  <si>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</si>
  <si>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</si>
  <si>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</si>
  <si>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</si>
  <si>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</si>
  <si>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</si>
  <si>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</si>
  <si>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</si>
  <si>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</si>
  <si>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</si>
  <si>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</si>
  <si>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</si>
  <si>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</si>
  <si>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</si>
  <si>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</si>
  <si>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</si>
  <si>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</si>
  <si>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</si>
  <si>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</si>
  <si>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</si>
  <si>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</si>
  <si>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</si>
  <si>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</si>
  <si>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</si>
  <si>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</si>
  <si>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</si>
  <si>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</si>
  <si>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</si>
  <si>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</si>
  <si>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</si>
  <si>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</si>
  <si>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</si>
  <si>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</si>
  <si>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</si>
  <si>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</si>
  <si>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</si>
  <si>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</si>
  <si>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</si>
  <si>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</si>
  <si>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</si>
  <si>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</si>
  <si>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</si>
  <si>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</si>
  <si>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</si>
  <si>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</si>
  <si>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</si>
  <si>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</si>
  <si>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</si>
  <si>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</si>
  <si>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</si>
  <si>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</si>
  <si>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</si>
  <si>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</si>
  <si>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</si>
  <si>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</si>
  <si>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</si>
  <si>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</si>
  <si>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</si>
  <si>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</si>
  <si>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</si>
  <si>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</si>
  <si>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</si>
  <si>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</si>
  <si>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</si>
  <si>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</si>
  <si>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</si>
  <si>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</si>
  <si>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</si>
  <si>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</si>
  <si>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</si>
  <si>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</si>
  <si>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</si>
  <si>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</si>
  <si>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</si>
  <si>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</si>
  <si>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</si>
  <si>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</si>
  <si>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</si>
  <si>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</si>
  <si>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</si>
  <si>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</si>
  <si>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</si>
  <si>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</si>
  <si>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</si>
  <si>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</si>
  <si>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</si>
  <si>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</si>
  <si>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</si>
  <si>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</si>
  <si>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</si>
  <si>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</si>
  <si>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</si>
  <si>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</si>
  <si>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</si>
  <si>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</si>
  <si>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</si>
  <si>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</si>
  <si>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</si>
  <si>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</si>
  <si>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</si>
  <si>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</si>
  <si>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</si>
  <si>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</si>
  <si>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</si>
  <si>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</si>
  <si>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</si>
  <si>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</si>
  <si>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</si>
  <si>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</si>
  <si>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</si>
  <si>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</si>
  <si>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</si>
  <si>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</si>
  <si>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</si>
  <si>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</si>
  <si>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</si>
  <si>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</si>
  <si>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</si>
  <si>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</si>
  <si>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</si>
  <si>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</si>
  <si>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</si>
  <si>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</si>
  <si>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</si>
  <si>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</si>
  <si>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</si>
  <si>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</si>
  <si>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</si>
  <si>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</si>
  <si>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</si>
  <si>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</si>
  <si>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</si>
  <si>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</si>
  <si>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</si>
  <si>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</si>
  <si>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</si>
  <si>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</si>
  <si>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</si>
  <si>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</si>
  <si>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</si>
  <si>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</si>
  <si>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</si>
  <si>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</si>
  <si>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</si>
  <si>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</si>
  <si>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</si>
  <si>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</si>
  <si>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</si>
  <si>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</si>
  <si>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</si>
  <si>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</si>
  <si>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</si>
  <si>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</si>
  <si>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</si>
  <si>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</si>
  <si>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</si>
  <si>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</si>
  <si>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</si>
  <si>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</si>
  <si>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</si>
  <si>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</si>
  <si>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</si>
  <si>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</si>
  <si>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</si>
  <si>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</si>
  <si>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</si>
  <si>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</si>
  <si>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</si>
  <si>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</si>
  <si>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</si>
  <si>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</si>
  <si>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</si>
  <si>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</si>
  <si>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</si>
  <si>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</si>
  <si>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</si>
  <si>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</si>
  <si>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</si>
  <si>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</si>
  <si>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</si>
  <si>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</si>
  <si>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</si>
  <si>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</si>
  <si>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</si>
  <si>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</si>
  <si>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</si>
  <si>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</si>
  <si>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</si>
  <si>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</si>
  <si>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</si>
  <si>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</si>
  <si>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</si>
  <si>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</si>
  <si>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</si>
  <si>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</si>
  <si>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</si>
  <si>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</si>
  <si>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</si>
  <si>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</si>
  <si>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</si>
  <si>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</si>
  <si>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</si>
  <si>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</si>
  <si>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</si>
  <si>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</si>
  <si>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</si>
  <si>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</si>
  <si>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</si>
  <si>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</si>
  <si>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</si>
  <si>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</si>
  <si>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</si>
  <si>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</si>
  <si>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</si>
  <si>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</si>
  <si>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</si>
  <si>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</si>
  <si>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</si>
  <si>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</si>
  <si>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</si>
  <si>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</si>
  <si>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</si>
  <si>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</si>
  <si>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</si>
  <si>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</si>
  <si>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</si>
  <si>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</si>
  <si>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</si>
  <si>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</si>
  <si>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</si>
  <si>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</si>
  <si>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</si>
  <si>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</si>
  <si>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</si>
  <si>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</si>
  <si>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</si>
  <si>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</si>
  <si>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</si>
  <si>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</si>
  <si>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</si>
  <si>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</si>
  <si>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</si>
  <si>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</si>
  <si>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</si>
  <si>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</si>
  <si>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</si>
  <si>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</si>
  <si>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</si>
  <si>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</si>
  <si>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</si>
  <si>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</si>
  <si>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</si>
  <si>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</si>
  <si>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</si>
  <si>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</si>
  <si>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</si>
  <si>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</si>
  <si>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</si>
  <si>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</si>
  <si>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</si>
  <si>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(令和２年度決算ﾍﾞｰｽ）</t>
    <rPh sb="1" eb="3">
      <t>レイワ</t>
    </rPh>
    <rPh sb="4" eb="6">
      <t>ネンド</t>
    </rPh>
    <phoneticPr fontId="15"/>
  </si>
  <si>
    <t>令和元年度</t>
    <rPh sb="0" eb="2">
      <t>レイワ</t>
    </rPh>
    <rPh sb="2" eb="5">
      <t>ガンネンド</t>
    </rPh>
    <phoneticPr fontId="15"/>
  </si>
  <si>
    <t>(令和２年度決算額）</t>
    <rPh sb="1" eb="3">
      <t>レイワ</t>
    </rPh>
    <rPh sb="4" eb="6">
      <t>ネンド</t>
    </rPh>
    <phoneticPr fontId="15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</si>
  <si>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</si>
  <si>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</si>
  <si>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</si>
  <si>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</si>
  <si>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水道事業</t>
    <rPh sb="0" eb="2">
      <t>スイドウ</t>
    </rPh>
    <rPh sb="2" eb="4">
      <t>ジギョウ</t>
    </rPh>
    <phoneticPr fontId="7"/>
  </si>
  <si>
    <t>公共下水道事業</t>
    <rPh sb="0" eb="2">
      <t>コウキョウ</t>
    </rPh>
    <rPh sb="2" eb="5">
      <t>ゲスイドウ</t>
    </rPh>
    <rPh sb="5" eb="7">
      <t>ジギョウ</t>
    </rPh>
    <phoneticPr fontId="7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</si>
  <si>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</si>
  <si>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高速鉄道事業</t>
    <rPh sb="0" eb="2">
      <t>コウソク</t>
    </rPh>
    <rPh sb="2" eb="4">
      <t>テツドウ</t>
    </rPh>
    <rPh sb="4" eb="6">
      <t>ジギョウ</t>
    </rPh>
    <phoneticPr fontId="7"/>
  </si>
  <si>
    <t>中央卸売市場第一市場事業</t>
    <rPh sb="0" eb="2">
      <t>チュウオウ</t>
    </rPh>
    <rPh sb="2" eb="4">
      <t>オロシウリ</t>
    </rPh>
    <rPh sb="4" eb="6">
      <t>イチバ</t>
    </rPh>
    <rPh sb="6" eb="8">
      <t>ダイイチ</t>
    </rPh>
    <rPh sb="8" eb="10">
      <t>イチバ</t>
    </rPh>
    <rPh sb="10" eb="12">
      <t>ジギョウ</t>
    </rPh>
    <phoneticPr fontId="7"/>
  </si>
  <si>
    <t>中央卸売市場二市場・と畜場事業</t>
    <rPh sb="0" eb="2">
      <t>チュウオウ</t>
    </rPh>
    <rPh sb="2" eb="4">
      <t>オロシウリ</t>
    </rPh>
    <rPh sb="4" eb="6">
      <t>イチバ</t>
    </rPh>
    <rPh sb="6" eb="7">
      <t>ニ</t>
    </rPh>
    <rPh sb="7" eb="9">
      <t>イチバ</t>
    </rPh>
    <rPh sb="11" eb="12">
      <t>チク</t>
    </rPh>
    <rPh sb="12" eb="13">
      <t>バ</t>
    </rPh>
    <rPh sb="13" eb="15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</si>
  <si>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8"/>
  </si>
  <si>
    <t>京都市土地開発公社</t>
    <rPh sb="0" eb="3">
      <t>キョウトシ</t>
    </rPh>
    <rPh sb="3" eb="5">
      <t>トチ</t>
    </rPh>
    <rPh sb="5" eb="7">
      <t>カイハツ</t>
    </rPh>
    <rPh sb="7" eb="9">
      <t>コウシャ</t>
    </rPh>
    <phoneticPr fontId="19"/>
  </si>
  <si>
    <t>京都市住宅供給公社</t>
    <rPh sb="0" eb="3">
      <t>キョウトシ</t>
    </rPh>
    <rPh sb="3" eb="5">
      <t>ジュウタク</t>
    </rPh>
    <rPh sb="5" eb="7">
      <t>キョウキュウ</t>
    </rPh>
    <rPh sb="7" eb="9">
      <t>コウシャ</t>
    </rPh>
    <phoneticPr fontId="19"/>
  </si>
  <si>
    <t>株式会社京都産業振興センター</t>
    <rPh sb="0" eb="2">
      <t>カブシキ</t>
    </rPh>
    <rPh sb="2" eb="4">
      <t>カイシャ</t>
    </rPh>
    <rPh sb="4" eb="6">
      <t>キョウト</t>
    </rPh>
    <rPh sb="6" eb="8">
      <t>サンギョウ</t>
    </rPh>
    <rPh sb="8" eb="10">
      <t>シンコウ</t>
    </rPh>
    <phoneticPr fontId="19"/>
  </si>
  <si>
    <t>京都御池地下街株式会社</t>
    <rPh sb="0" eb="1">
      <t>キョウ</t>
    </rPh>
    <rPh sb="1" eb="2">
      <t>ト</t>
    </rPh>
    <rPh sb="2" eb="4">
      <t>オイケ</t>
    </rPh>
    <rPh sb="4" eb="7">
      <t>チカガイ</t>
    </rPh>
    <rPh sb="7" eb="9">
      <t>カブシキ</t>
    </rPh>
    <rPh sb="9" eb="11">
      <t>カイシャ</t>
    </rPh>
    <phoneticPr fontId="19"/>
  </si>
  <si>
    <t>京都地下鉄整備株式会社</t>
    <rPh sb="0" eb="2">
      <t>キョウト</t>
    </rPh>
    <rPh sb="2" eb="5">
      <t>チカテツ</t>
    </rPh>
    <rPh sb="5" eb="7">
      <t>セイビ</t>
    </rPh>
    <rPh sb="7" eb="9">
      <t>カブシキ</t>
    </rPh>
    <rPh sb="9" eb="11">
      <t>カイシャ</t>
    </rPh>
    <phoneticPr fontId="19"/>
  </si>
  <si>
    <t>京都市</t>
    <rPh sb="0" eb="3">
      <t>キョウトシ</t>
    </rPh>
    <phoneticPr fontId="7"/>
  </si>
  <si>
    <t>京都市</t>
    <rPh sb="0" eb="3">
      <t>キョウトシ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</si>
</sst>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b/>
      <sz val="12"/>
      <name val="ＭＳ Ｐゴシック"/>
      <family val="1"/>
      <charset val="128"/>
    </font>
    <font>
      <b/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44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9" fontId="0" fillId="0" borderId="8" xfId="1" applyNumberFormat="1" applyFont="1" applyBorder="1" applyAlignment="1">
      <alignment vertical="center"/>
    </xf>
    <xf numFmtId="180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horizontal="right" vertical="center"/>
    </xf>
    <xf numFmtId="179" fontId="2" fillId="0" borderId="8" xfId="1" applyNumberFormat="1" applyBorder="1" applyAlignment="1">
      <alignment horizontal="right" vertical="center"/>
    </xf>
    <xf numFmtId="182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3" fontId="0" fillId="0" borderId="8" xfId="0" applyNumberFormat="1" applyBorder="1" applyAlignment="1">
      <alignment vertical="center"/>
    </xf>
    <xf numFmtId="183" fontId="2" fillId="0" borderId="8" xfId="1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2" fillId="0" borderId="8" xfId="1" applyNumberFormat="1" applyBorder="1" applyAlignment="1">
      <alignment vertical="center"/>
    </xf>
    <xf numFmtId="180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9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0" fontId="20" fillId="0" borderId="4" xfId="0" applyNumberFormat="1" applyFont="1" applyBorder="1" applyAlignment="1">
      <alignment horizontal="distributed" vertical="center" justifyLastLine="1"/>
    </xf>
    <xf numFmtId="0" fontId="21" fillId="0" borderId="4" xfId="0" applyNumberFormat="1" applyFont="1" applyBorder="1" applyAlignment="1">
      <alignment horizontal="distributed" vertical="center" justifyLastLine="1"/>
    </xf>
    <xf numFmtId="41" fontId="20" fillId="0" borderId="4" xfId="0" applyNumberFormat="1" applyFont="1" applyBorder="1" applyAlignment="1">
      <alignment horizontal="distributed" vertical="center" justifyLastLine="1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1" fontId="9" fillId="0" borderId="8" xfId="1" applyNumberFormat="1" applyFont="1" applyBorder="1" applyAlignment="1">
      <alignment vertical="center" textRotation="255"/>
    </xf>
    <xf numFmtId="0" fontId="12" fillId="0" borderId="8" xfId="3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0" fontId="10" fillId="0" borderId="8" xfId="2" applyNumberFormat="1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Font="1" applyBorder="1" applyAlignment="1">
      <alignment vertical="center" textRotation="255"/>
    </xf>
    <xf numFmtId="41" fontId="16" fillId="0" borderId="8" xfId="0" applyNumberFormat="1" applyFont="1" applyBorder="1" applyAlignment="1">
      <alignment horizontal="right" vertical="center"/>
    </xf>
    <xf numFmtId="41" fontId="17" fillId="0" borderId="0" xfId="0" applyNumberFormat="1" applyFont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="118" zoomScaleNormal="100" zoomScaleSheetLayoutView="118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F2" sqref="F2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12" t="s">
        <v>0</v>
      </c>
      <c r="B1" s="112"/>
      <c r="C1" s="112"/>
      <c r="D1" s="112"/>
      <c r="E1" s="109" t="s">
        <v>299</v>
      </c>
      <c r="F1" s="2"/>
      <c r="AA1" s="117"/>
      <c r="AB1" s="117"/>
    </row>
    <row r="2" spans="1:38">
      <c r="AA2" s="118"/>
      <c r="AB2" s="118"/>
      <c r="AC2" s="119"/>
      <c r="AD2" s="121"/>
      <c r="AE2" s="122"/>
      <c r="AF2" s="123"/>
      <c r="AG2" s="118"/>
      <c r="AH2" s="118"/>
      <c r="AI2" s="118"/>
      <c r="AJ2" s="118"/>
      <c r="AK2" s="118"/>
    </row>
    <row r="3" spans="1:38" ht="14.25">
      <c r="A3" s="11" t="s">
        <v>103</v>
      </c>
      <c r="AA3" s="118"/>
      <c r="AB3" s="118"/>
      <c r="AC3" s="120"/>
      <c r="AD3" s="29"/>
      <c r="AE3" s="28"/>
      <c r="AF3" s="28"/>
      <c r="AG3" s="118"/>
      <c r="AH3" s="118"/>
      <c r="AI3" s="118"/>
      <c r="AJ3" s="118"/>
      <c r="AK3" s="118"/>
    </row>
    <row r="4" spans="1:38" ht="18.75">
      <c r="F4" s="143"/>
      <c r="AA4" s="119"/>
      <c r="AB4" s="30"/>
      <c r="AC4" s="31"/>
      <c r="AD4" s="31"/>
      <c r="AE4" s="31"/>
      <c r="AF4" s="31"/>
      <c r="AG4" s="31"/>
      <c r="AH4" s="31"/>
      <c r="AI4" s="31"/>
      <c r="AJ4" s="31"/>
      <c r="AK4" s="31"/>
      <c r="AL4" s="32"/>
    </row>
    <row r="5" spans="1:38">
      <c r="A5" s="10" t="s">
        <v>272</v>
      </c>
      <c r="AA5" s="125"/>
      <c r="AB5" s="30"/>
      <c r="AC5" s="33"/>
      <c r="AD5" s="33"/>
      <c r="AE5" s="33"/>
      <c r="AF5" s="33"/>
      <c r="AG5" s="33"/>
      <c r="AH5" s="33"/>
      <c r="AI5" s="33"/>
      <c r="AJ5" s="33"/>
      <c r="AK5" s="33"/>
    </row>
    <row r="6" spans="1:38" ht="14.25">
      <c r="A6" s="3"/>
      <c r="G6" s="115" t="s">
        <v>125</v>
      </c>
      <c r="H6" s="116"/>
      <c r="I6" s="116"/>
      <c r="AA6" s="120"/>
      <c r="AB6" s="30"/>
      <c r="AC6" s="33"/>
      <c r="AD6" s="33"/>
      <c r="AE6" s="33"/>
      <c r="AF6" s="33"/>
      <c r="AG6" s="33"/>
      <c r="AH6" s="33"/>
      <c r="AI6" s="33"/>
      <c r="AJ6" s="33"/>
      <c r="AK6" s="33"/>
    </row>
    <row r="7" spans="1:38" ht="27" customHeight="1">
      <c r="A7" s="9"/>
      <c r="B7" s="4"/>
      <c r="C7" s="4"/>
      <c r="D7" s="4"/>
      <c r="E7" s="72"/>
      <c r="F7" s="64" t="s">
        <v>283</v>
      </c>
      <c r="G7" s="64"/>
      <c r="H7" s="64" t="s">
        <v>275</v>
      </c>
      <c r="I7" s="65" t="s">
        <v>20</v>
      </c>
    </row>
    <row r="8" spans="1:38" ht="17.100000000000001" customHeight="1">
      <c r="A8" s="5"/>
      <c r="B8" s="6"/>
      <c r="C8" s="6"/>
      <c r="D8" s="6"/>
      <c r="E8" s="73"/>
      <c r="F8" s="66" t="s">
        <v>101</v>
      </c>
      <c r="G8" s="66" t="s">
        <v>1</v>
      </c>
      <c r="H8" s="66" t="s">
        <v>285</v>
      </c>
      <c r="I8" s="67"/>
    </row>
    <row r="9" spans="1:38" ht="18" customHeight="1">
      <c r="A9" s="113" t="s">
        <v>79</v>
      </c>
      <c r="B9" s="113" t="s">
        <v>80</v>
      </c>
      <c r="C9" s="74" t="s">
        <v>2</v>
      </c>
      <c r="D9" s="68"/>
      <c r="E9" s="68"/>
      <c r="F9" s="69">
        <v>302928</v>
      </c>
      <c r="G9" s="70">
        <f t="shared" ref="G9:G22" si="0">F9/$F$22*100</f>
        <v>32.858667638559865</v>
      </c>
      <c r="H9" s="69">
        <v>284751</v>
      </c>
      <c r="I9" s="70">
        <f t="shared" ref="I9:I21" si="1">(F9/H9-1)*100</f>
        <v>6.383471875428004</v>
      </c>
      <c r="AA9" s="127"/>
      <c r="AB9" s="128"/>
      <c r="AC9" s="129"/>
    </row>
    <row r="10" spans="1:38" ht="18" customHeight="1">
      <c r="A10" s="114"/>
      <c r="B10" s="114"/>
      <c r="C10" s="76"/>
      <c r="D10" s="74" t="s">
        <v>21</v>
      </c>
      <c r="E10" s="68"/>
      <c r="F10" s="69">
        <v>143830</v>
      </c>
      <c r="G10" s="70">
        <f t="shared" si="0"/>
        <v>15.601272138772465</v>
      </c>
      <c r="H10" s="69">
        <v>133783</v>
      </c>
      <c r="I10" s="70">
        <f t="shared" si="1"/>
        <v>7.5099227854062089</v>
      </c>
      <c r="AA10" s="118"/>
      <c r="AB10" s="118"/>
      <c r="AC10" s="129"/>
      <c r="AD10" s="121"/>
      <c r="AE10" s="122"/>
      <c r="AF10" s="123"/>
      <c r="AG10" s="121"/>
      <c r="AH10" s="126"/>
      <c r="AI10" s="124"/>
      <c r="AJ10" s="121"/>
      <c r="AK10" s="124"/>
    </row>
    <row r="11" spans="1:38" ht="18" customHeight="1">
      <c r="A11" s="114"/>
      <c r="B11" s="114"/>
      <c r="C11" s="63"/>
      <c r="D11" s="63"/>
      <c r="E11" s="30" t="s">
        <v>22</v>
      </c>
      <c r="F11" s="69">
        <v>110639</v>
      </c>
      <c r="G11" s="70">
        <f t="shared" si="0"/>
        <v>12.001036975329532</v>
      </c>
      <c r="H11" s="69">
        <v>106347</v>
      </c>
      <c r="I11" s="70">
        <f t="shared" si="1"/>
        <v>4.0358449227528848</v>
      </c>
      <c r="AA11" s="118"/>
      <c r="AB11" s="118"/>
      <c r="AC11" s="127"/>
      <c r="AD11" s="29"/>
      <c r="AE11" s="28"/>
      <c r="AF11" s="28"/>
      <c r="AG11" s="29"/>
      <c r="AH11" s="28"/>
      <c r="AI11" s="28"/>
      <c r="AJ11" s="29"/>
      <c r="AK11" s="34"/>
    </row>
    <row r="12" spans="1:38" ht="18" customHeight="1">
      <c r="A12" s="114"/>
      <c r="B12" s="114"/>
      <c r="C12" s="63"/>
      <c r="D12" s="62"/>
      <c r="E12" s="30" t="s">
        <v>23</v>
      </c>
      <c r="F12" s="69">
        <v>23930</v>
      </c>
      <c r="G12" s="70">
        <f>F12/$F$22*100</f>
        <v>2.5956924305139752</v>
      </c>
      <c r="H12" s="69">
        <v>18509</v>
      </c>
      <c r="I12" s="70">
        <f t="shared" si="1"/>
        <v>29.288454265492469</v>
      </c>
      <c r="AA12" s="119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5"/>
    </row>
    <row r="13" spans="1:38" ht="18" customHeight="1">
      <c r="A13" s="114"/>
      <c r="B13" s="114"/>
      <c r="C13" s="75"/>
      <c r="D13" s="68" t="s">
        <v>24</v>
      </c>
      <c r="E13" s="68"/>
      <c r="F13" s="69">
        <v>113778</v>
      </c>
      <c r="G13" s="70">
        <f t="shared" si="0"/>
        <v>12.341525004555749</v>
      </c>
      <c r="H13" s="69">
        <v>107295</v>
      </c>
      <c r="I13" s="70">
        <f t="shared" si="1"/>
        <v>6.0422200475324983</v>
      </c>
      <c r="AA13" s="125"/>
      <c r="AB13" s="30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8" ht="18" customHeight="1">
      <c r="A14" s="114"/>
      <c r="B14" s="114"/>
      <c r="C14" s="68" t="s">
        <v>3</v>
      </c>
      <c r="D14" s="68"/>
      <c r="E14" s="68"/>
      <c r="F14" s="69">
        <v>3491</v>
      </c>
      <c r="G14" s="70">
        <f t="shared" si="0"/>
        <v>0.37866954763578303</v>
      </c>
      <c r="H14" s="69">
        <v>3349</v>
      </c>
      <c r="I14" s="70">
        <f t="shared" si="1"/>
        <v>4.2400716631830315</v>
      </c>
      <c r="AA14" s="120"/>
      <c r="AB14" s="30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8" ht="18" customHeight="1">
      <c r="A15" s="114"/>
      <c r="B15" s="114"/>
      <c r="C15" s="68" t="s">
        <v>4</v>
      </c>
      <c r="D15" s="68"/>
      <c r="E15" s="68"/>
      <c r="F15" s="69">
        <v>53415</v>
      </c>
      <c r="G15" s="70">
        <f t="shared" si="0"/>
        <v>5.7939369484289172</v>
      </c>
      <c r="H15" s="69">
        <v>51082</v>
      </c>
      <c r="I15" s="70">
        <f t="shared" si="1"/>
        <v>4.5671665165811781</v>
      </c>
    </row>
    <row r="16" spans="1:38" ht="18" customHeight="1">
      <c r="A16" s="114"/>
      <c r="B16" s="114"/>
      <c r="C16" s="68" t="s">
        <v>25</v>
      </c>
      <c r="D16" s="68"/>
      <c r="E16" s="68"/>
      <c r="F16" s="69">
        <v>20520</v>
      </c>
      <c r="G16" s="70">
        <f t="shared" si="0"/>
        <v>2.2258089709213027</v>
      </c>
      <c r="H16" s="69">
        <v>21465</v>
      </c>
      <c r="I16" s="70">
        <f>(F16/H16-1)*100</f>
        <v>-4.4025157232704393</v>
      </c>
    </row>
    <row r="17" spans="1:9" ht="18" customHeight="1">
      <c r="A17" s="114"/>
      <c r="B17" s="114"/>
      <c r="C17" s="68" t="s">
        <v>5</v>
      </c>
      <c r="D17" s="68"/>
      <c r="E17" s="68"/>
      <c r="F17" s="69">
        <v>165561</v>
      </c>
      <c r="G17" s="70">
        <f t="shared" si="0"/>
        <v>17.958438549449404</v>
      </c>
      <c r="H17" s="69">
        <v>169573</v>
      </c>
      <c r="I17" s="70">
        <f t="shared" si="1"/>
        <v>-2.3659426913482662</v>
      </c>
    </row>
    <row r="18" spans="1:9" ht="18" customHeight="1">
      <c r="A18" s="114"/>
      <c r="B18" s="114"/>
      <c r="C18" s="68" t="s">
        <v>26</v>
      </c>
      <c r="D18" s="68"/>
      <c r="E18" s="68"/>
      <c r="F18" s="69">
        <v>44419</v>
      </c>
      <c r="G18" s="70">
        <f t="shared" si="0"/>
        <v>4.81813882452989</v>
      </c>
      <c r="H18" s="69">
        <v>42834</v>
      </c>
      <c r="I18" s="70">
        <f t="shared" si="1"/>
        <v>3.700331512350008</v>
      </c>
    </row>
    <row r="19" spans="1:9" ht="18" customHeight="1">
      <c r="A19" s="114"/>
      <c r="B19" s="114"/>
      <c r="C19" s="68" t="s">
        <v>27</v>
      </c>
      <c r="D19" s="68"/>
      <c r="E19" s="68"/>
      <c r="F19" s="69">
        <v>4784</v>
      </c>
      <c r="G19" s="70">
        <f t="shared" si="0"/>
        <v>0.51892154565728621</v>
      </c>
      <c r="H19" s="69">
        <v>5727</v>
      </c>
      <c r="I19" s="70">
        <f t="shared" si="1"/>
        <v>-16.465863453815267</v>
      </c>
    </row>
    <row r="20" spans="1:9" ht="18" customHeight="1">
      <c r="A20" s="114"/>
      <c r="B20" s="114"/>
      <c r="C20" s="68" t="s">
        <v>6</v>
      </c>
      <c r="D20" s="68"/>
      <c r="E20" s="68"/>
      <c r="F20" s="69">
        <v>79852</v>
      </c>
      <c r="G20" s="70">
        <f t="shared" si="0"/>
        <v>8.6615642273882987</v>
      </c>
      <c r="H20" s="69">
        <v>91080</v>
      </c>
      <c r="I20" s="70">
        <f t="shared" si="1"/>
        <v>-12.327624066754506</v>
      </c>
    </row>
    <row r="21" spans="1:9" ht="18" customHeight="1">
      <c r="A21" s="114"/>
      <c r="B21" s="114"/>
      <c r="C21" s="68" t="s">
        <v>7</v>
      </c>
      <c r="D21" s="68"/>
      <c r="E21" s="68"/>
      <c r="F21" s="69">
        <f>921912-SUM(F9,F14:F20)</f>
        <v>246942</v>
      </c>
      <c r="G21" s="70">
        <f t="shared" si="0"/>
        <v>26.785853747429258</v>
      </c>
      <c r="H21" s="69">
        <v>332552</v>
      </c>
      <c r="I21" s="70">
        <f t="shared" si="1"/>
        <v>-25.743342394572878</v>
      </c>
    </row>
    <row r="22" spans="1:9" ht="18" customHeight="1">
      <c r="A22" s="114"/>
      <c r="B22" s="114"/>
      <c r="C22" s="68" t="s">
        <v>8</v>
      </c>
      <c r="D22" s="68"/>
      <c r="E22" s="68"/>
      <c r="F22" s="69">
        <f>SUM(F9,F14:F21)</f>
        <v>921912</v>
      </c>
      <c r="G22" s="70">
        <f t="shared" si="0"/>
        <v>100</v>
      </c>
      <c r="H22" s="69">
        <f>SUM(H9,H14:H21)</f>
        <v>1002413</v>
      </c>
      <c r="I22" s="70">
        <f t="shared" ref="I22:I40" si="2">(F22/H22-1)*100</f>
        <v>-8.0307218681321952</v>
      </c>
    </row>
    <row r="23" spans="1:9" ht="18" customHeight="1">
      <c r="A23" s="114"/>
      <c r="B23" s="113" t="s">
        <v>81</v>
      </c>
      <c r="C23" s="77" t="s">
        <v>9</v>
      </c>
      <c r="D23" s="30"/>
      <c r="E23" s="30"/>
      <c r="F23" s="69">
        <f>SUM(F24:F26)</f>
        <v>481428</v>
      </c>
      <c r="G23" s="70">
        <f t="shared" ref="G23:G37" si="3">F23/$F$40*100</f>
        <v>52.22060240022909</v>
      </c>
      <c r="H23" s="69">
        <v>491903</v>
      </c>
      <c r="I23" s="70">
        <f t="shared" si="2"/>
        <v>-2.1294848781162168</v>
      </c>
    </row>
    <row r="24" spans="1:9" ht="18" customHeight="1">
      <c r="A24" s="114"/>
      <c r="B24" s="114"/>
      <c r="C24" s="76"/>
      <c r="D24" s="30" t="s">
        <v>10</v>
      </c>
      <c r="E24" s="30"/>
      <c r="F24" s="69">
        <v>163512</v>
      </c>
      <c r="G24" s="70">
        <f t="shared" si="3"/>
        <v>17.736183063025539</v>
      </c>
      <c r="H24" s="69">
        <v>164628</v>
      </c>
      <c r="I24" s="70">
        <f t="shared" si="2"/>
        <v>-0.67789197463371531</v>
      </c>
    </row>
    <row r="25" spans="1:9" ht="18" customHeight="1">
      <c r="A25" s="114"/>
      <c r="B25" s="114"/>
      <c r="C25" s="76"/>
      <c r="D25" s="30" t="s">
        <v>28</v>
      </c>
      <c r="E25" s="30"/>
      <c r="F25" s="69">
        <v>225836</v>
      </c>
      <c r="G25" s="70">
        <f t="shared" si="3"/>
        <v>24.496481225973845</v>
      </c>
      <c r="H25" s="69">
        <v>229968</v>
      </c>
      <c r="I25" s="70">
        <f t="shared" si="2"/>
        <v>-1.7967717247617032</v>
      </c>
    </row>
    <row r="26" spans="1:9" ht="18" customHeight="1">
      <c r="A26" s="114"/>
      <c r="B26" s="114"/>
      <c r="C26" s="75"/>
      <c r="D26" s="30" t="s">
        <v>11</v>
      </c>
      <c r="E26" s="30"/>
      <c r="F26" s="69">
        <v>92080</v>
      </c>
      <c r="G26" s="70">
        <f t="shared" si="3"/>
        <v>9.9879381112297043</v>
      </c>
      <c r="H26" s="69">
        <v>97307</v>
      </c>
      <c r="I26" s="70">
        <f t="shared" si="2"/>
        <v>-5.3716587706948093</v>
      </c>
    </row>
    <row r="27" spans="1:9" ht="18" customHeight="1">
      <c r="A27" s="114"/>
      <c r="B27" s="114"/>
      <c r="C27" s="77" t="s">
        <v>12</v>
      </c>
      <c r="D27" s="30"/>
      <c r="E27" s="30"/>
      <c r="F27" s="69">
        <f>373257+1000</f>
        <v>374257</v>
      </c>
      <c r="G27" s="70">
        <f t="shared" si="3"/>
        <v>40.595740157411988</v>
      </c>
      <c r="H27" s="69">
        <v>448821</v>
      </c>
      <c r="I27" s="70">
        <f t="shared" si="2"/>
        <v>-16.613304635923896</v>
      </c>
    </row>
    <row r="28" spans="1:9" ht="18" customHeight="1">
      <c r="A28" s="114"/>
      <c r="B28" s="114"/>
      <c r="C28" s="76"/>
      <c r="D28" s="30" t="s">
        <v>13</v>
      </c>
      <c r="E28" s="30"/>
      <c r="F28" s="69">
        <f>373257-SUM(F29:F33)</f>
        <v>75350</v>
      </c>
      <c r="G28" s="70">
        <f t="shared" si="3"/>
        <v>8.1732312845477662</v>
      </c>
      <c r="H28" s="69">
        <v>73195</v>
      </c>
      <c r="I28" s="70">
        <f t="shared" si="2"/>
        <v>2.9441901769246437</v>
      </c>
    </row>
    <row r="29" spans="1:9" ht="18" customHeight="1">
      <c r="A29" s="114"/>
      <c r="B29" s="114"/>
      <c r="C29" s="76"/>
      <c r="D29" s="30" t="s">
        <v>29</v>
      </c>
      <c r="E29" s="30"/>
      <c r="F29" s="69">
        <v>8923</v>
      </c>
      <c r="G29" s="70">
        <f t="shared" si="3"/>
        <v>0.9678797976379524</v>
      </c>
      <c r="H29" s="69">
        <v>8874</v>
      </c>
      <c r="I29" s="70">
        <f t="shared" si="2"/>
        <v>0.55217489294567823</v>
      </c>
    </row>
    <row r="30" spans="1:9" ht="18" customHeight="1">
      <c r="A30" s="114"/>
      <c r="B30" s="114"/>
      <c r="C30" s="76"/>
      <c r="D30" s="30" t="s">
        <v>30</v>
      </c>
      <c r="E30" s="30"/>
      <c r="F30" s="69">
        <v>54918</v>
      </c>
      <c r="G30" s="70">
        <f t="shared" si="3"/>
        <v>5.9569676932288544</v>
      </c>
      <c r="H30" s="69">
        <v>55426</v>
      </c>
      <c r="I30" s="70">
        <f t="shared" si="2"/>
        <v>-0.91653736513549466</v>
      </c>
    </row>
    <row r="31" spans="1:9" ht="18" customHeight="1">
      <c r="A31" s="114"/>
      <c r="B31" s="114"/>
      <c r="C31" s="76"/>
      <c r="D31" s="30" t="s">
        <v>31</v>
      </c>
      <c r="E31" s="30"/>
      <c r="F31" s="69">
        <v>65195</v>
      </c>
      <c r="G31" s="70">
        <f t="shared" si="3"/>
        <v>7.0717161724763322</v>
      </c>
      <c r="H31" s="69">
        <v>63964</v>
      </c>
      <c r="I31" s="70">
        <f t="shared" si="2"/>
        <v>1.9245200425239251</v>
      </c>
    </row>
    <row r="32" spans="1:9" ht="18" customHeight="1">
      <c r="A32" s="114"/>
      <c r="B32" s="114"/>
      <c r="C32" s="76"/>
      <c r="D32" s="30" t="s">
        <v>14</v>
      </c>
      <c r="E32" s="30"/>
      <c r="F32" s="69">
        <v>10887</v>
      </c>
      <c r="G32" s="70">
        <f t="shared" si="3"/>
        <v>1.1809153151276912</v>
      </c>
      <c r="H32" s="69">
        <v>10773</v>
      </c>
      <c r="I32" s="70">
        <f t="shared" si="2"/>
        <v>1.0582010582010692</v>
      </c>
    </row>
    <row r="33" spans="1:9" ht="18" customHeight="1">
      <c r="A33" s="114"/>
      <c r="B33" s="114"/>
      <c r="C33" s="75"/>
      <c r="D33" s="30" t="s">
        <v>32</v>
      </c>
      <c r="E33" s="30"/>
      <c r="F33" s="69">
        <v>157984</v>
      </c>
      <c r="G33" s="70">
        <f t="shared" si="3"/>
        <v>17.136559671638942</v>
      </c>
      <c r="H33" s="69">
        <v>235589</v>
      </c>
      <c r="I33" s="70">
        <f t="shared" si="2"/>
        <v>-32.940841889901485</v>
      </c>
    </row>
    <row r="34" spans="1:9" ht="18" customHeight="1">
      <c r="A34" s="114"/>
      <c r="B34" s="114"/>
      <c r="C34" s="77" t="s">
        <v>15</v>
      </c>
      <c r="D34" s="30"/>
      <c r="E34" s="30"/>
      <c r="F34" s="69">
        <f>SUM(F35,F38)</f>
        <v>66227</v>
      </c>
      <c r="G34" s="70">
        <f t="shared" si="3"/>
        <v>7.183657442358923</v>
      </c>
      <c r="H34" s="69">
        <v>61689</v>
      </c>
      <c r="I34" s="70">
        <f t="shared" si="2"/>
        <v>7.3562547617889829</v>
      </c>
    </row>
    <row r="35" spans="1:9" ht="18" customHeight="1">
      <c r="A35" s="114"/>
      <c r="B35" s="114"/>
      <c r="C35" s="76"/>
      <c r="D35" s="77" t="s">
        <v>16</v>
      </c>
      <c r="E35" s="30"/>
      <c r="F35" s="69">
        <v>64767</v>
      </c>
      <c r="G35" s="70">
        <f t="shared" si="3"/>
        <v>7.0252909171374274</v>
      </c>
      <c r="H35" s="69">
        <v>60083</v>
      </c>
      <c r="I35" s="70">
        <f t="shared" si="2"/>
        <v>7.7958823627315654</v>
      </c>
    </row>
    <row r="36" spans="1:9" ht="18" customHeight="1">
      <c r="A36" s="114"/>
      <c r="B36" s="114"/>
      <c r="C36" s="76"/>
      <c r="D36" s="76"/>
      <c r="E36" s="71" t="s">
        <v>102</v>
      </c>
      <c r="F36" s="69">
        <v>15582</v>
      </c>
      <c r="G36" s="70">
        <f t="shared" si="3"/>
        <v>1.6901830109598313</v>
      </c>
      <c r="H36" s="69">
        <v>22995</v>
      </c>
      <c r="I36" s="70">
        <f>(F36/H36-1)*100</f>
        <v>-32.237442922374427</v>
      </c>
    </row>
    <row r="37" spans="1:9" ht="18" customHeight="1">
      <c r="A37" s="114"/>
      <c r="B37" s="114"/>
      <c r="C37" s="76"/>
      <c r="D37" s="75"/>
      <c r="E37" s="30" t="s">
        <v>33</v>
      </c>
      <c r="F37" s="69">
        <v>49185</v>
      </c>
      <c r="G37" s="70">
        <f t="shared" si="3"/>
        <v>5.3351079061775959</v>
      </c>
      <c r="H37" s="69">
        <v>37088</v>
      </c>
      <c r="I37" s="70">
        <f t="shared" si="2"/>
        <v>32.617018981880939</v>
      </c>
    </row>
    <row r="38" spans="1:9" ht="18" customHeight="1">
      <c r="A38" s="114"/>
      <c r="B38" s="114"/>
      <c r="C38" s="76"/>
      <c r="D38" s="68" t="s">
        <v>34</v>
      </c>
      <c r="E38" s="68"/>
      <c r="F38" s="69">
        <v>1460</v>
      </c>
      <c r="G38" s="70">
        <f>F38/$F$40*100</f>
        <v>0.15836652522149619</v>
      </c>
      <c r="H38" s="69">
        <v>1606</v>
      </c>
      <c r="I38" s="70">
        <f t="shared" si="2"/>
        <v>-9.0909090909090935</v>
      </c>
    </row>
    <row r="39" spans="1:9" ht="18" customHeight="1">
      <c r="A39" s="114"/>
      <c r="B39" s="114"/>
      <c r="C39" s="75"/>
      <c r="D39" s="68" t="s">
        <v>35</v>
      </c>
      <c r="E39" s="68"/>
      <c r="F39" s="69">
        <v>0</v>
      </c>
      <c r="G39" s="70">
        <f>F39/$F$40*100</f>
        <v>0</v>
      </c>
      <c r="H39" s="69">
        <v>0</v>
      </c>
      <c r="I39" s="70">
        <v>0</v>
      </c>
    </row>
    <row r="40" spans="1:9" ht="18" customHeight="1">
      <c r="A40" s="114"/>
      <c r="B40" s="114"/>
      <c r="C40" s="30" t="s">
        <v>17</v>
      </c>
      <c r="D40" s="30"/>
      <c r="E40" s="30"/>
      <c r="F40" s="69">
        <f>SUM(F23,F27,F34)</f>
        <v>921912</v>
      </c>
      <c r="G40" s="70">
        <f>F40/$F$40*100</f>
        <v>100</v>
      </c>
      <c r="H40" s="69">
        <f>SUM(H23,H27,H34)</f>
        <v>1002413</v>
      </c>
      <c r="I40" s="70">
        <f t="shared" si="2"/>
        <v>-8.0307218681321952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  <row r="52" spans="10:10">
      <c r="J52" s="8"/>
    </row>
    <row r="53" spans="10:10">
      <c r="J53" s="8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9" activePane="bottomRight" state="frozen"/>
      <selection activeCell="G46" sqref="G46"/>
      <selection pane="topRight" activeCell="G46" sqref="G46"/>
      <selection pane="bottomLeft" activeCell="G46" sqref="G46"/>
      <selection pane="bottomRight" activeCell="G1" sqref="G1:G2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110" t="s">
        <v>299</v>
      </c>
      <c r="E1" s="15"/>
      <c r="F1" s="15"/>
      <c r="G1" s="15"/>
    </row>
    <row r="2" spans="1:25" ht="15" customHeight="1"/>
    <row r="3" spans="1:25" ht="15" customHeight="1">
      <c r="A3" s="16" t="s">
        <v>42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273</v>
      </c>
      <c r="B5" s="13"/>
      <c r="C5" s="13"/>
      <c r="D5" s="13"/>
      <c r="K5" s="17"/>
      <c r="O5" s="17" t="s">
        <v>43</v>
      </c>
    </row>
    <row r="6" spans="1:25" ht="15.95" customHeight="1">
      <c r="A6" s="137" t="s">
        <v>44</v>
      </c>
      <c r="B6" s="138"/>
      <c r="C6" s="138"/>
      <c r="D6" s="138"/>
      <c r="E6" s="138"/>
      <c r="F6" s="130" t="s">
        <v>287</v>
      </c>
      <c r="G6" s="130"/>
      <c r="H6" s="130" t="s">
        <v>288</v>
      </c>
      <c r="I6" s="130"/>
      <c r="J6" s="130" t="s">
        <v>289</v>
      </c>
      <c r="K6" s="130"/>
      <c r="L6" s="130" t="s">
        <v>290</v>
      </c>
      <c r="M6" s="130"/>
      <c r="N6" s="130"/>
      <c r="O6" s="130"/>
    </row>
    <row r="7" spans="1:25" ht="15.95" customHeight="1">
      <c r="A7" s="138"/>
      <c r="B7" s="138"/>
      <c r="C7" s="138"/>
      <c r="D7" s="138"/>
      <c r="E7" s="138"/>
      <c r="F7" s="66" t="s">
        <v>274</v>
      </c>
      <c r="G7" s="78" t="s">
        <v>275</v>
      </c>
      <c r="H7" s="66" t="s">
        <v>274</v>
      </c>
      <c r="I7" s="78" t="s">
        <v>275</v>
      </c>
      <c r="J7" s="66" t="s">
        <v>274</v>
      </c>
      <c r="K7" s="78" t="s">
        <v>275</v>
      </c>
      <c r="L7" s="66" t="s">
        <v>274</v>
      </c>
      <c r="M7" s="78" t="s">
        <v>275</v>
      </c>
      <c r="N7" s="66" t="s">
        <v>274</v>
      </c>
      <c r="O7" s="78" t="s">
        <v>275</v>
      </c>
    </row>
    <row r="8" spans="1:25" ht="15.95" customHeight="1">
      <c r="A8" s="134" t="s">
        <v>83</v>
      </c>
      <c r="B8" s="74" t="s">
        <v>45</v>
      </c>
      <c r="C8" s="68"/>
      <c r="D8" s="68"/>
      <c r="E8" s="79" t="s">
        <v>36</v>
      </c>
      <c r="F8" s="80">
        <v>34410</v>
      </c>
      <c r="G8" s="80">
        <v>34574</v>
      </c>
      <c r="H8" s="80">
        <v>50221</v>
      </c>
      <c r="I8" s="80">
        <v>49974</v>
      </c>
      <c r="J8" s="80">
        <v>18563</v>
      </c>
      <c r="K8" s="80">
        <v>17818</v>
      </c>
      <c r="L8" s="80">
        <v>28701</v>
      </c>
      <c r="M8" s="80">
        <f>28544+75</f>
        <v>28619</v>
      </c>
      <c r="N8" s="80"/>
      <c r="O8" s="80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34"/>
      <c r="B9" s="76"/>
      <c r="C9" s="68" t="s">
        <v>46</v>
      </c>
      <c r="D9" s="68"/>
      <c r="E9" s="79" t="s">
        <v>37</v>
      </c>
      <c r="F9" s="80">
        <v>34410</v>
      </c>
      <c r="G9" s="80">
        <v>34574</v>
      </c>
      <c r="H9" s="80">
        <v>50221</v>
      </c>
      <c r="I9" s="80">
        <v>49974</v>
      </c>
      <c r="J9" s="80">
        <v>18563</v>
      </c>
      <c r="K9" s="80">
        <v>17818</v>
      </c>
      <c r="L9" s="80">
        <v>28701</v>
      </c>
      <c r="M9" s="80">
        <v>28544</v>
      </c>
      <c r="N9" s="80"/>
      <c r="O9" s="80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34"/>
      <c r="B10" s="75"/>
      <c r="C10" s="68" t="s">
        <v>47</v>
      </c>
      <c r="D10" s="68"/>
      <c r="E10" s="79" t="s">
        <v>38</v>
      </c>
      <c r="F10" s="80">
        <v>0</v>
      </c>
      <c r="G10" s="80">
        <v>0</v>
      </c>
      <c r="H10" s="80">
        <v>0</v>
      </c>
      <c r="I10" s="80">
        <v>0</v>
      </c>
      <c r="J10" s="81">
        <v>0</v>
      </c>
      <c r="K10" s="81">
        <v>0</v>
      </c>
      <c r="L10" s="80">
        <v>0</v>
      </c>
      <c r="M10" s="80">
        <v>75</v>
      </c>
      <c r="N10" s="80"/>
      <c r="O10" s="80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34"/>
      <c r="B11" s="74" t="s">
        <v>48</v>
      </c>
      <c r="C11" s="68"/>
      <c r="D11" s="68"/>
      <c r="E11" s="79" t="s">
        <v>39</v>
      </c>
      <c r="F11" s="80">
        <v>30593</v>
      </c>
      <c r="G11" s="80">
        <v>30613</v>
      </c>
      <c r="H11" s="80">
        <v>46540</v>
      </c>
      <c r="I11" s="80">
        <v>46316</v>
      </c>
      <c r="J11" s="80">
        <v>22530</v>
      </c>
      <c r="K11" s="80">
        <v>23154</v>
      </c>
      <c r="L11" s="80">
        <v>33148</v>
      </c>
      <c r="M11" s="80">
        <f>33397+10</f>
        <v>33407</v>
      </c>
      <c r="N11" s="80"/>
      <c r="O11" s="80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34"/>
      <c r="B12" s="76"/>
      <c r="C12" s="68" t="s">
        <v>49</v>
      </c>
      <c r="D12" s="68"/>
      <c r="E12" s="79" t="s">
        <v>40</v>
      </c>
      <c r="F12" s="80">
        <v>30593</v>
      </c>
      <c r="G12" s="80">
        <v>30613</v>
      </c>
      <c r="H12" s="80">
        <v>46540</v>
      </c>
      <c r="I12" s="80">
        <v>46316</v>
      </c>
      <c r="J12" s="80">
        <v>22530</v>
      </c>
      <c r="K12" s="80">
        <v>23154</v>
      </c>
      <c r="L12" s="80">
        <v>33148</v>
      </c>
      <c r="M12" s="80">
        <v>33397</v>
      </c>
      <c r="N12" s="80"/>
      <c r="O12" s="80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34"/>
      <c r="B13" s="75"/>
      <c r="C13" s="68" t="s">
        <v>50</v>
      </c>
      <c r="D13" s="68"/>
      <c r="E13" s="79" t="s">
        <v>41</v>
      </c>
      <c r="F13" s="80">
        <v>0</v>
      </c>
      <c r="G13" s="80">
        <v>0</v>
      </c>
      <c r="H13" s="81">
        <v>0</v>
      </c>
      <c r="I13" s="81">
        <v>0</v>
      </c>
      <c r="J13" s="81">
        <v>0</v>
      </c>
      <c r="K13" s="81">
        <v>0</v>
      </c>
      <c r="L13" s="80">
        <v>0</v>
      </c>
      <c r="M13" s="80">
        <v>10</v>
      </c>
      <c r="N13" s="80"/>
      <c r="O13" s="80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34"/>
      <c r="B14" s="68" t="s">
        <v>51</v>
      </c>
      <c r="C14" s="68"/>
      <c r="D14" s="68"/>
      <c r="E14" s="79" t="s">
        <v>87</v>
      </c>
      <c r="F14" s="80">
        <f t="shared" ref="F14:I15" si="0">F9-F12</f>
        <v>3817</v>
      </c>
      <c r="G14" s="80">
        <f t="shared" si="0"/>
        <v>3961</v>
      </c>
      <c r="H14" s="80">
        <f t="shared" si="0"/>
        <v>3681</v>
      </c>
      <c r="I14" s="80">
        <f>I9-I12</f>
        <v>3658</v>
      </c>
      <c r="J14" s="80">
        <f t="shared" ref="J14:L15" si="1">J9-J12</f>
        <v>-3967</v>
      </c>
      <c r="K14" s="80">
        <f t="shared" si="1"/>
        <v>-5336</v>
      </c>
      <c r="L14" s="80">
        <f t="shared" si="1"/>
        <v>-4447</v>
      </c>
      <c r="M14" s="80">
        <f>M9-M12</f>
        <v>-4853</v>
      </c>
      <c r="N14" s="80">
        <f t="shared" ref="N14:O14" si="2">N9-N12</f>
        <v>0</v>
      </c>
      <c r="O14" s="80">
        <f t="shared" si="2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34"/>
      <c r="B15" s="68" t="s">
        <v>52</v>
      </c>
      <c r="C15" s="68"/>
      <c r="D15" s="68"/>
      <c r="E15" s="79" t="s">
        <v>88</v>
      </c>
      <c r="F15" s="80">
        <f t="shared" si="0"/>
        <v>0</v>
      </c>
      <c r="G15" s="80">
        <f t="shared" si="0"/>
        <v>0</v>
      </c>
      <c r="H15" s="80">
        <f t="shared" si="0"/>
        <v>0</v>
      </c>
      <c r="I15" s="80">
        <f t="shared" si="0"/>
        <v>0</v>
      </c>
      <c r="J15" s="80">
        <f t="shared" si="1"/>
        <v>0</v>
      </c>
      <c r="K15" s="80">
        <f t="shared" si="1"/>
        <v>0</v>
      </c>
      <c r="L15" s="80">
        <f t="shared" si="1"/>
        <v>0</v>
      </c>
      <c r="M15" s="80">
        <f>M10-M13</f>
        <v>65</v>
      </c>
      <c r="N15" s="80">
        <f t="shared" ref="N15:O15" si="3">N10-N13</f>
        <v>0</v>
      </c>
      <c r="O15" s="80">
        <f t="shared" si="3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34"/>
      <c r="B16" s="68" t="s">
        <v>53</v>
      </c>
      <c r="C16" s="68"/>
      <c r="D16" s="68"/>
      <c r="E16" s="79" t="s">
        <v>89</v>
      </c>
      <c r="F16" s="80">
        <f t="shared" ref="F16:I16" si="4">F8-F11</f>
        <v>3817</v>
      </c>
      <c r="G16" s="80">
        <f t="shared" si="4"/>
        <v>3961</v>
      </c>
      <c r="H16" s="80">
        <f t="shared" si="4"/>
        <v>3681</v>
      </c>
      <c r="I16" s="80">
        <f t="shared" si="4"/>
        <v>3658</v>
      </c>
      <c r="J16" s="80">
        <f t="shared" ref="J16:O16" si="5">J8-J11</f>
        <v>-3967</v>
      </c>
      <c r="K16" s="80">
        <f t="shared" si="5"/>
        <v>-5336</v>
      </c>
      <c r="L16" s="80">
        <f t="shared" si="5"/>
        <v>-4447</v>
      </c>
      <c r="M16" s="80">
        <f>M8-M11</f>
        <v>-4788</v>
      </c>
      <c r="N16" s="80">
        <f t="shared" si="5"/>
        <v>0</v>
      </c>
      <c r="O16" s="80">
        <f t="shared" si="5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34"/>
      <c r="B17" s="68" t="s">
        <v>54</v>
      </c>
      <c r="C17" s="68"/>
      <c r="D17" s="68"/>
      <c r="E17" s="66"/>
      <c r="F17" s="80">
        <v>0</v>
      </c>
      <c r="G17" s="80">
        <v>0</v>
      </c>
      <c r="H17" s="81">
        <v>0</v>
      </c>
      <c r="I17" s="81">
        <v>0</v>
      </c>
      <c r="J17" s="80">
        <v>-6574</v>
      </c>
      <c r="K17" s="80">
        <v>-4266</v>
      </c>
      <c r="L17" s="80">
        <v>317859</v>
      </c>
      <c r="M17" s="80">
        <v>314643</v>
      </c>
      <c r="N17" s="81"/>
      <c r="O17" s="82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34"/>
      <c r="B18" s="68" t="s">
        <v>55</v>
      </c>
      <c r="C18" s="68"/>
      <c r="D18" s="68"/>
      <c r="E18" s="66"/>
      <c r="F18" s="82">
        <v>0</v>
      </c>
      <c r="G18" s="82">
        <v>0</v>
      </c>
      <c r="H18" s="82">
        <v>0</v>
      </c>
      <c r="I18" s="82">
        <v>0</v>
      </c>
      <c r="J18" s="82">
        <v>-4896</v>
      </c>
      <c r="K18" s="82">
        <v>-3001</v>
      </c>
      <c r="L18" s="82">
        <v>48410</v>
      </c>
      <c r="M18" s="82">
        <v>44325</v>
      </c>
      <c r="N18" s="82"/>
      <c r="O18" s="82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34" t="s">
        <v>84</v>
      </c>
      <c r="B19" s="74" t="s">
        <v>56</v>
      </c>
      <c r="C19" s="68"/>
      <c r="D19" s="68"/>
      <c r="E19" s="79"/>
      <c r="F19" s="80">
        <v>19386</v>
      </c>
      <c r="G19" s="80">
        <v>16963</v>
      </c>
      <c r="H19" s="80">
        <v>22521</v>
      </c>
      <c r="I19" s="80">
        <v>21246</v>
      </c>
      <c r="J19" s="80">
        <v>2096</v>
      </c>
      <c r="K19" s="80">
        <v>2550</v>
      </c>
      <c r="L19" s="80">
        <v>24912</v>
      </c>
      <c r="M19" s="80">
        <v>30587</v>
      </c>
      <c r="N19" s="80"/>
      <c r="O19" s="80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34"/>
      <c r="B20" s="75"/>
      <c r="C20" s="68" t="s">
        <v>57</v>
      </c>
      <c r="D20" s="68"/>
      <c r="E20" s="79"/>
      <c r="F20" s="80">
        <v>11400</v>
      </c>
      <c r="G20" s="80">
        <v>12784</v>
      </c>
      <c r="H20" s="80">
        <v>16901</v>
      </c>
      <c r="I20" s="80">
        <v>16390</v>
      </c>
      <c r="J20" s="80">
        <v>2027</v>
      </c>
      <c r="K20" s="81">
        <v>2505</v>
      </c>
      <c r="L20" s="80">
        <v>21074</v>
      </c>
      <c r="M20" s="80">
        <v>26171</v>
      </c>
      <c r="N20" s="80"/>
      <c r="O20" s="80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34"/>
      <c r="B21" s="68" t="s">
        <v>58</v>
      </c>
      <c r="C21" s="68"/>
      <c r="D21" s="68"/>
      <c r="E21" s="79" t="s">
        <v>90</v>
      </c>
      <c r="F21" s="80">
        <f>F19</f>
        <v>19386</v>
      </c>
      <c r="G21" s="80">
        <v>16963</v>
      </c>
      <c r="H21" s="80">
        <v>22521</v>
      </c>
      <c r="I21" s="80">
        <v>21246</v>
      </c>
      <c r="J21" s="80">
        <v>2096</v>
      </c>
      <c r="K21" s="80">
        <v>2550</v>
      </c>
      <c r="L21" s="80">
        <v>24912</v>
      </c>
      <c r="M21" s="80">
        <v>30587</v>
      </c>
      <c r="N21" s="80"/>
      <c r="O21" s="80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34"/>
      <c r="B22" s="74" t="s">
        <v>59</v>
      </c>
      <c r="C22" s="68"/>
      <c r="D22" s="68"/>
      <c r="E22" s="79" t="s">
        <v>91</v>
      </c>
      <c r="F22" s="80">
        <v>40188</v>
      </c>
      <c r="G22" s="80">
        <v>35940</v>
      </c>
      <c r="H22" s="80">
        <v>48720</v>
      </c>
      <c r="I22" s="80">
        <v>45015</v>
      </c>
      <c r="J22" s="80">
        <v>3468</v>
      </c>
      <c r="K22" s="80">
        <v>3844</v>
      </c>
      <c r="L22" s="80">
        <v>38081</v>
      </c>
      <c r="M22" s="80">
        <v>43469</v>
      </c>
      <c r="N22" s="80"/>
      <c r="O22" s="80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34"/>
      <c r="B23" s="75" t="s">
        <v>60</v>
      </c>
      <c r="C23" s="68" t="s">
        <v>61</v>
      </c>
      <c r="D23" s="68"/>
      <c r="E23" s="79"/>
      <c r="F23" s="80">
        <v>13706</v>
      </c>
      <c r="G23" s="80">
        <v>13615</v>
      </c>
      <c r="H23" s="80">
        <v>24554</v>
      </c>
      <c r="I23" s="80">
        <v>24671</v>
      </c>
      <c r="J23" s="80">
        <v>1362</v>
      </c>
      <c r="K23" s="80">
        <v>1289</v>
      </c>
      <c r="L23" s="80">
        <v>24281</v>
      </c>
      <c r="M23" s="80">
        <v>28240</v>
      </c>
      <c r="N23" s="80"/>
      <c r="O23" s="80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34"/>
      <c r="B24" s="68" t="s">
        <v>92</v>
      </c>
      <c r="C24" s="68"/>
      <c r="D24" s="68"/>
      <c r="E24" s="79" t="s">
        <v>93</v>
      </c>
      <c r="F24" s="80">
        <f t="shared" ref="F24:H24" si="6">F21-F22</f>
        <v>-20802</v>
      </c>
      <c r="G24" s="80">
        <f t="shared" si="6"/>
        <v>-18977</v>
      </c>
      <c r="H24" s="80">
        <f t="shared" si="6"/>
        <v>-26199</v>
      </c>
      <c r="I24" s="80">
        <f>I21-I22</f>
        <v>-23769</v>
      </c>
      <c r="J24" s="80">
        <f t="shared" ref="J24:L24" si="7">J21-J22</f>
        <v>-1372</v>
      </c>
      <c r="K24" s="80">
        <f t="shared" si="7"/>
        <v>-1294</v>
      </c>
      <c r="L24" s="80">
        <f t="shared" si="7"/>
        <v>-13169</v>
      </c>
      <c r="M24" s="80">
        <f>M21-M22</f>
        <v>-12882</v>
      </c>
      <c r="N24" s="80">
        <f t="shared" ref="N24:O24" si="8">N21-N22</f>
        <v>0</v>
      </c>
      <c r="O24" s="80">
        <f t="shared" si="8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34"/>
      <c r="B25" s="74" t="s">
        <v>62</v>
      </c>
      <c r="C25" s="74"/>
      <c r="D25" s="74"/>
      <c r="E25" s="139" t="s">
        <v>94</v>
      </c>
      <c r="F25" s="132">
        <v>20802</v>
      </c>
      <c r="G25" s="132">
        <v>18977</v>
      </c>
      <c r="H25" s="132">
        <v>26199</v>
      </c>
      <c r="I25" s="132">
        <v>23769</v>
      </c>
      <c r="J25" s="132">
        <v>181</v>
      </c>
      <c r="K25" s="132">
        <v>224</v>
      </c>
      <c r="L25" s="132">
        <v>943</v>
      </c>
      <c r="M25" s="132">
        <v>898</v>
      </c>
      <c r="N25" s="132"/>
      <c r="O25" s="132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34"/>
      <c r="B26" s="97" t="s">
        <v>63</v>
      </c>
      <c r="C26" s="97"/>
      <c r="D26" s="97"/>
      <c r="E26" s="140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34"/>
      <c r="B27" s="68" t="s">
        <v>95</v>
      </c>
      <c r="C27" s="68"/>
      <c r="D27" s="68"/>
      <c r="E27" s="79" t="s">
        <v>96</v>
      </c>
      <c r="F27" s="80">
        <f t="shared" ref="F27:I27" si="9">F24+F25</f>
        <v>0</v>
      </c>
      <c r="G27" s="80">
        <f t="shared" si="9"/>
        <v>0</v>
      </c>
      <c r="H27" s="80">
        <f t="shared" si="9"/>
        <v>0</v>
      </c>
      <c r="I27" s="80">
        <f t="shared" si="9"/>
        <v>0</v>
      </c>
      <c r="J27" s="80">
        <f t="shared" ref="J27:O27" si="10">J24+J25</f>
        <v>-1191</v>
      </c>
      <c r="K27" s="80">
        <f t="shared" si="10"/>
        <v>-1070</v>
      </c>
      <c r="L27" s="80">
        <f t="shared" si="10"/>
        <v>-12226</v>
      </c>
      <c r="M27" s="80">
        <f>M24+M25</f>
        <v>-11984</v>
      </c>
      <c r="N27" s="80">
        <f t="shared" si="10"/>
        <v>0</v>
      </c>
      <c r="O27" s="80">
        <f t="shared" si="10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36" t="s">
        <v>64</v>
      </c>
      <c r="B30" s="136"/>
      <c r="C30" s="136"/>
      <c r="D30" s="136"/>
      <c r="E30" s="136"/>
      <c r="F30" s="131" t="s">
        <v>291</v>
      </c>
      <c r="G30" s="131"/>
      <c r="H30" s="131" t="s">
        <v>292</v>
      </c>
      <c r="I30" s="131"/>
      <c r="J30" s="131" t="s">
        <v>293</v>
      </c>
      <c r="K30" s="131"/>
      <c r="L30" s="131"/>
      <c r="M30" s="131"/>
      <c r="N30" s="131"/>
      <c r="O30" s="131"/>
      <c r="P30" s="25"/>
      <c r="Q30" s="20"/>
      <c r="R30" s="25"/>
      <c r="S30" s="20"/>
      <c r="T30" s="25"/>
      <c r="U30" s="20"/>
      <c r="V30" s="25"/>
      <c r="W30" s="20"/>
      <c r="X30" s="25"/>
      <c r="Y30" s="20"/>
    </row>
    <row r="31" spans="1:25" ht="15.95" customHeight="1">
      <c r="A31" s="136"/>
      <c r="B31" s="136"/>
      <c r="C31" s="136"/>
      <c r="D31" s="136"/>
      <c r="E31" s="136"/>
      <c r="F31" s="66" t="s">
        <v>274</v>
      </c>
      <c r="G31" s="78" t="s">
        <v>275</v>
      </c>
      <c r="H31" s="66" t="s">
        <v>274</v>
      </c>
      <c r="I31" s="78" t="s">
        <v>275</v>
      </c>
      <c r="J31" s="66" t="s">
        <v>274</v>
      </c>
      <c r="K31" s="78" t="s">
        <v>275</v>
      </c>
      <c r="L31" s="66" t="s">
        <v>274</v>
      </c>
      <c r="M31" s="78" t="s">
        <v>275</v>
      </c>
      <c r="N31" s="66" t="s">
        <v>274</v>
      </c>
      <c r="O31" s="78" t="s">
        <v>275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34" t="s">
        <v>85</v>
      </c>
      <c r="B32" s="74" t="s">
        <v>45</v>
      </c>
      <c r="C32" s="68"/>
      <c r="D32" s="68"/>
      <c r="E32" s="79" t="s">
        <v>36</v>
      </c>
      <c r="F32" s="80">
        <v>2265</v>
      </c>
      <c r="G32" s="80">
        <v>2266</v>
      </c>
      <c r="H32" s="80">
        <v>754</v>
      </c>
      <c r="I32" s="80">
        <f>SUM(I33,I35)</f>
        <v>734</v>
      </c>
      <c r="J32" s="80">
        <v>52</v>
      </c>
      <c r="K32" s="80">
        <v>47</v>
      </c>
      <c r="L32" s="80"/>
      <c r="M32" s="80"/>
      <c r="N32" s="80"/>
      <c r="O32" s="80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41"/>
      <c r="B33" s="76"/>
      <c r="C33" s="74" t="s">
        <v>65</v>
      </c>
      <c r="D33" s="68"/>
      <c r="E33" s="79"/>
      <c r="F33" s="80">
        <v>1958</v>
      </c>
      <c r="G33" s="80">
        <v>1977</v>
      </c>
      <c r="H33" s="80">
        <v>399</v>
      </c>
      <c r="I33" s="80">
        <v>337</v>
      </c>
      <c r="J33" s="80">
        <v>4</v>
      </c>
      <c r="K33" s="80">
        <v>5</v>
      </c>
      <c r="L33" s="80"/>
      <c r="M33" s="80"/>
      <c r="N33" s="80"/>
      <c r="O33" s="80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41"/>
      <c r="B34" s="76"/>
      <c r="C34" s="75"/>
      <c r="D34" s="68" t="s">
        <v>66</v>
      </c>
      <c r="E34" s="79"/>
      <c r="F34" s="80">
        <v>1466</v>
      </c>
      <c r="G34" s="80">
        <v>1539</v>
      </c>
      <c r="H34" s="80">
        <v>279</v>
      </c>
      <c r="I34" s="80">
        <v>216</v>
      </c>
      <c r="J34" s="80">
        <v>4</v>
      </c>
      <c r="K34" s="80">
        <v>4</v>
      </c>
      <c r="L34" s="80"/>
      <c r="M34" s="80"/>
      <c r="N34" s="80"/>
      <c r="O34" s="80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41"/>
      <c r="B35" s="75"/>
      <c r="C35" s="68" t="s">
        <v>67</v>
      </c>
      <c r="D35" s="68"/>
      <c r="E35" s="79"/>
      <c r="F35" s="80">
        <v>307</v>
      </c>
      <c r="G35" s="80">
        <v>289</v>
      </c>
      <c r="H35" s="80">
        <v>355</v>
      </c>
      <c r="I35" s="80">
        <v>397</v>
      </c>
      <c r="J35" s="82">
        <v>48</v>
      </c>
      <c r="K35" s="82">
        <v>43</v>
      </c>
      <c r="L35" s="80"/>
      <c r="M35" s="80"/>
      <c r="N35" s="80"/>
      <c r="O35" s="80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41"/>
      <c r="B36" s="74" t="s">
        <v>48</v>
      </c>
      <c r="C36" s="68"/>
      <c r="D36" s="68"/>
      <c r="E36" s="79" t="s">
        <v>37</v>
      </c>
      <c r="F36" s="80">
        <v>2548</v>
      </c>
      <c r="G36" s="80">
        <v>2403</v>
      </c>
      <c r="H36" s="80">
        <v>754</v>
      </c>
      <c r="I36" s="80">
        <v>734</v>
      </c>
      <c r="J36" s="80">
        <v>39</v>
      </c>
      <c r="K36" s="80">
        <v>36</v>
      </c>
      <c r="L36" s="80"/>
      <c r="M36" s="80"/>
      <c r="N36" s="80"/>
      <c r="O36" s="80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41"/>
      <c r="B37" s="76"/>
      <c r="C37" s="68" t="s">
        <v>68</v>
      </c>
      <c r="D37" s="68"/>
      <c r="E37" s="79"/>
      <c r="F37" s="80">
        <v>2504</v>
      </c>
      <c r="G37" s="80">
        <v>2359</v>
      </c>
      <c r="H37" s="80">
        <v>728</v>
      </c>
      <c r="I37" s="80">
        <v>706</v>
      </c>
      <c r="J37" s="80">
        <v>35</v>
      </c>
      <c r="K37" s="80">
        <v>32</v>
      </c>
      <c r="L37" s="80"/>
      <c r="M37" s="80"/>
      <c r="N37" s="80"/>
      <c r="O37" s="80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41"/>
      <c r="B38" s="75"/>
      <c r="C38" s="68" t="s">
        <v>69</v>
      </c>
      <c r="D38" s="68"/>
      <c r="E38" s="79"/>
      <c r="F38" s="80">
        <v>44</v>
      </c>
      <c r="G38" s="80">
        <v>44</v>
      </c>
      <c r="H38" s="80">
        <v>26</v>
      </c>
      <c r="I38" s="80">
        <v>29</v>
      </c>
      <c r="J38" s="80">
        <v>3</v>
      </c>
      <c r="K38" s="82">
        <v>3</v>
      </c>
      <c r="L38" s="80"/>
      <c r="M38" s="80"/>
      <c r="N38" s="80"/>
      <c r="O38" s="80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41"/>
      <c r="B39" s="30" t="s">
        <v>70</v>
      </c>
      <c r="C39" s="30"/>
      <c r="D39" s="30"/>
      <c r="E39" s="79" t="s">
        <v>97</v>
      </c>
      <c r="F39" s="80">
        <f t="shared" ref="F39:G39" si="11">F32-F36</f>
        <v>-283</v>
      </c>
      <c r="G39" s="80">
        <f t="shared" si="11"/>
        <v>-137</v>
      </c>
      <c r="H39" s="80">
        <f>H32-H36</f>
        <v>0</v>
      </c>
      <c r="I39" s="80">
        <f>I32-I36</f>
        <v>0</v>
      </c>
      <c r="J39" s="80">
        <f t="shared" ref="J39" si="12">J32-J36</f>
        <v>13</v>
      </c>
      <c r="K39" s="80">
        <f>K32-K36</f>
        <v>11</v>
      </c>
      <c r="L39" s="80">
        <f t="shared" ref="L39:O39" si="13">L32-L36</f>
        <v>0</v>
      </c>
      <c r="M39" s="80">
        <f t="shared" si="13"/>
        <v>0</v>
      </c>
      <c r="N39" s="80">
        <f t="shared" si="13"/>
        <v>0</v>
      </c>
      <c r="O39" s="80">
        <f t="shared" si="13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34" t="s">
        <v>86</v>
      </c>
      <c r="B40" s="74" t="s">
        <v>71</v>
      </c>
      <c r="C40" s="68"/>
      <c r="D40" s="68"/>
      <c r="E40" s="79" t="s">
        <v>39</v>
      </c>
      <c r="F40" s="80">
        <v>7883</v>
      </c>
      <c r="G40" s="80">
        <v>7784</v>
      </c>
      <c r="H40" s="80">
        <v>129</v>
      </c>
      <c r="I40" s="80">
        <v>621</v>
      </c>
      <c r="J40" s="80">
        <v>71</v>
      </c>
      <c r="K40" s="80">
        <v>23</v>
      </c>
      <c r="L40" s="80"/>
      <c r="M40" s="80"/>
      <c r="N40" s="80"/>
      <c r="O40" s="80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35"/>
      <c r="B41" s="75"/>
      <c r="C41" s="68" t="s">
        <v>72</v>
      </c>
      <c r="D41" s="68"/>
      <c r="E41" s="79"/>
      <c r="F41" s="82">
        <v>4759</v>
      </c>
      <c r="G41" s="82">
        <v>4610</v>
      </c>
      <c r="H41" s="82">
        <v>0</v>
      </c>
      <c r="I41" s="82">
        <v>62</v>
      </c>
      <c r="J41" s="80">
        <v>33</v>
      </c>
      <c r="K41" s="80">
        <v>16</v>
      </c>
      <c r="L41" s="80"/>
      <c r="M41" s="80"/>
      <c r="N41" s="80"/>
      <c r="O41" s="80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35"/>
      <c r="B42" s="74" t="s">
        <v>59</v>
      </c>
      <c r="C42" s="68"/>
      <c r="D42" s="68"/>
      <c r="E42" s="79" t="s">
        <v>40</v>
      </c>
      <c r="F42" s="80">
        <v>8079</v>
      </c>
      <c r="G42" s="80">
        <v>7839</v>
      </c>
      <c r="H42" s="80">
        <v>767</v>
      </c>
      <c r="I42" s="80">
        <v>621</v>
      </c>
      <c r="J42" s="80">
        <v>84</v>
      </c>
      <c r="K42" s="80">
        <v>34</v>
      </c>
      <c r="L42" s="80"/>
      <c r="M42" s="80"/>
      <c r="N42" s="80"/>
      <c r="O42" s="80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35"/>
      <c r="B43" s="75"/>
      <c r="C43" s="68" t="s">
        <v>73</v>
      </c>
      <c r="D43" s="68"/>
      <c r="E43" s="79"/>
      <c r="F43" s="80">
        <v>738</v>
      </c>
      <c r="G43" s="80">
        <v>896</v>
      </c>
      <c r="H43" s="80">
        <v>129</v>
      </c>
      <c r="I43" s="80">
        <v>235</v>
      </c>
      <c r="J43" s="82">
        <v>18</v>
      </c>
      <c r="K43" s="82">
        <v>18</v>
      </c>
      <c r="L43" s="80"/>
      <c r="M43" s="80"/>
      <c r="N43" s="80"/>
      <c r="O43" s="80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35"/>
      <c r="B44" s="68" t="s">
        <v>70</v>
      </c>
      <c r="C44" s="68"/>
      <c r="D44" s="68"/>
      <c r="E44" s="79" t="s">
        <v>98</v>
      </c>
      <c r="F44" s="82">
        <f t="shared" ref="F44:G44" si="14">F40-F42</f>
        <v>-196</v>
      </c>
      <c r="G44" s="82">
        <f t="shared" si="14"/>
        <v>-55</v>
      </c>
      <c r="H44" s="82">
        <f>H40-H42</f>
        <v>-638</v>
      </c>
      <c r="I44" s="82">
        <f>I40-I42</f>
        <v>0</v>
      </c>
      <c r="J44" s="82">
        <f t="shared" ref="J44" si="15">J40-J42</f>
        <v>-13</v>
      </c>
      <c r="K44" s="82">
        <f>K40-K42</f>
        <v>-11</v>
      </c>
      <c r="L44" s="82">
        <f t="shared" ref="L44:O44" si="16">L40-L42</f>
        <v>0</v>
      </c>
      <c r="M44" s="82">
        <f t="shared" si="16"/>
        <v>0</v>
      </c>
      <c r="N44" s="82">
        <f t="shared" si="16"/>
        <v>0</v>
      </c>
      <c r="O44" s="82">
        <f t="shared" si="16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34" t="s">
        <v>78</v>
      </c>
      <c r="B45" s="30" t="s">
        <v>74</v>
      </c>
      <c r="C45" s="30"/>
      <c r="D45" s="30"/>
      <c r="E45" s="79" t="s">
        <v>99</v>
      </c>
      <c r="F45" s="80">
        <f t="shared" ref="F45:K45" si="17">F39+F44</f>
        <v>-479</v>
      </c>
      <c r="G45" s="80">
        <f t="shared" si="17"/>
        <v>-192</v>
      </c>
      <c r="H45" s="80">
        <f>H39+H44</f>
        <v>-638</v>
      </c>
      <c r="I45" s="80">
        <f t="shared" si="17"/>
        <v>0</v>
      </c>
      <c r="J45" s="80">
        <f t="shared" si="17"/>
        <v>0</v>
      </c>
      <c r="K45" s="80">
        <f t="shared" si="17"/>
        <v>0</v>
      </c>
      <c r="L45" s="80">
        <f t="shared" ref="L45:O45" si="18">L39+L44</f>
        <v>0</v>
      </c>
      <c r="M45" s="80">
        <f t="shared" si="18"/>
        <v>0</v>
      </c>
      <c r="N45" s="80">
        <f t="shared" si="18"/>
        <v>0</v>
      </c>
      <c r="O45" s="80">
        <f t="shared" si="18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35"/>
      <c r="B46" s="68" t="s">
        <v>75</v>
      </c>
      <c r="C46" s="68"/>
      <c r="D46" s="68"/>
      <c r="E46" s="68"/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0"/>
      <c r="M46" s="80"/>
      <c r="N46" s="82"/>
      <c r="O46" s="82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35"/>
      <c r="B47" s="68" t="s">
        <v>76</v>
      </c>
      <c r="C47" s="68"/>
      <c r="D47" s="68"/>
      <c r="E47" s="68"/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/>
      <c r="M47" s="80"/>
      <c r="N47" s="80"/>
      <c r="O47" s="80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35"/>
      <c r="B48" s="68" t="s">
        <v>77</v>
      </c>
      <c r="C48" s="68"/>
      <c r="D48" s="68"/>
      <c r="E48" s="68"/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/>
      <c r="M48" s="80"/>
      <c r="N48" s="80"/>
      <c r="O48" s="80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6" ht="15.95" customHeight="1">
      <c r="A49" s="12" t="s">
        <v>82</v>
      </c>
      <c r="O49" s="8"/>
      <c r="P49" s="8"/>
    </row>
    <row r="50" spans="1:16" ht="15.95" customHeight="1">
      <c r="A50" s="12"/>
      <c r="O50" s="8"/>
      <c r="P50" s="8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33" activePane="bottomRight" state="frozen"/>
      <selection activeCell="G46" sqref="G46"/>
      <selection pane="topRight" activeCell="G46" sqref="G46"/>
      <selection pane="bottomLeft" activeCell="G46" sqref="G46"/>
      <selection pane="bottomRight" activeCell="I41" sqref="I4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12" t="s">
        <v>0</v>
      </c>
      <c r="B1" s="112"/>
      <c r="C1" s="112"/>
      <c r="D1" s="112"/>
      <c r="E1" s="109" t="s">
        <v>300</v>
      </c>
      <c r="F1" s="2"/>
      <c r="AA1" s="117" t="s">
        <v>126</v>
      </c>
      <c r="AB1" s="117"/>
    </row>
    <row r="2" spans="1:38">
      <c r="AA2" s="118" t="s">
        <v>104</v>
      </c>
      <c r="AB2" s="118"/>
      <c r="AC2" s="119" t="s">
        <v>105</v>
      </c>
      <c r="AD2" s="121" t="s">
        <v>106</v>
      </c>
      <c r="AE2" s="122"/>
      <c r="AF2" s="123"/>
      <c r="AG2" s="118" t="s">
        <v>107</v>
      </c>
      <c r="AH2" s="118" t="s">
        <v>108</v>
      </c>
      <c r="AI2" s="118" t="s">
        <v>109</v>
      </c>
      <c r="AJ2" s="118" t="s">
        <v>110</v>
      </c>
      <c r="AK2" s="118" t="s">
        <v>111</v>
      </c>
    </row>
    <row r="3" spans="1:38" ht="14.25">
      <c r="A3" s="11" t="s">
        <v>127</v>
      </c>
      <c r="AA3" s="118"/>
      <c r="AB3" s="118"/>
      <c r="AC3" s="120"/>
      <c r="AD3" s="29"/>
      <c r="AE3" s="28" t="s">
        <v>123</v>
      </c>
      <c r="AF3" s="28" t="s">
        <v>124</v>
      </c>
      <c r="AG3" s="118"/>
      <c r="AH3" s="118"/>
      <c r="AI3" s="118"/>
      <c r="AJ3" s="118"/>
      <c r="AK3" s="118"/>
    </row>
    <row r="4" spans="1:38">
      <c r="AA4" s="30" t="str">
        <f>E1</f>
        <v>京都市</v>
      </c>
      <c r="AB4" s="30" t="s">
        <v>128</v>
      </c>
      <c r="AC4" s="31">
        <f>SUM(F22)</f>
        <v>1070395</v>
      </c>
      <c r="AD4" s="31">
        <f>F9</f>
        <v>295943</v>
      </c>
      <c r="AE4" s="31">
        <f>F10</f>
        <v>143965</v>
      </c>
      <c r="AF4" s="31">
        <f>F13</f>
        <v>108732</v>
      </c>
      <c r="AG4" s="31">
        <f>F14</f>
        <v>3367</v>
      </c>
      <c r="AH4" s="31">
        <f>F15</f>
        <v>54851</v>
      </c>
      <c r="AI4" s="31">
        <f>F17</f>
        <v>320735</v>
      </c>
      <c r="AJ4" s="31">
        <f>F20</f>
        <v>81333</v>
      </c>
      <c r="AK4" s="31">
        <f>F21</f>
        <v>249693</v>
      </c>
      <c r="AL4" s="32"/>
    </row>
    <row r="5" spans="1:38" ht="14.25">
      <c r="A5" s="10" t="s">
        <v>276</v>
      </c>
      <c r="E5" s="3"/>
      <c r="AA5" s="30" t="str">
        <f>E1</f>
        <v>京都市</v>
      </c>
      <c r="AB5" s="30" t="s">
        <v>112</v>
      </c>
      <c r="AC5" s="33"/>
      <c r="AD5" s="33">
        <f>G9</f>
        <v>27.648017787825989</v>
      </c>
      <c r="AE5" s="33">
        <f>G10</f>
        <v>13.449707818141901</v>
      </c>
      <c r="AF5" s="33">
        <f>G13</f>
        <v>10.15811919898729</v>
      </c>
      <c r="AG5" s="33">
        <f>G14</f>
        <v>0.31455677576969249</v>
      </c>
      <c r="AH5" s="33">
        <f>G15</f>
        <v>5.124369975569766</v>
      </c>
      <c r="AI5" s="33">
        <f>G17</f>
        <v>29.964172104690324</v>
      </c>
      <c r="AJ5" s="33">
        <f>G20</f>
        <v>7.5984099327818226</v>
      </c>
      <c r="AK5" s="33">
        <f>G21</f>
        <v>23.327182955824718</v>
      </c>
    </row>
    <row r="6" spans="1:38" ht="14.25">
      <c r="A6" s="3"/>
      <c r="G6" s="115" t="s">
        <v>129</v>
      </c>
      <c r="H6" s="116"/>
      <c r="I6" s="11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AA6" s="30" t="str">
        <f>E1</f>
        <v>京都市</v>
      </c>
      <c r="AB6" s="30" t="s">
        <v>113</v>
      </c>
      <c r="AC6" s="33">
        <f>SUM(I22)</f>
        <v>39.268265709062767</v>
      </c>
      <c r="AD6" s="33">
        <f>I9</f>
        <v>-3.1283142389525342</v>
      </c>
      <c r="AE6" s="33">
        <f>I10</f>
        <v>-5.0901203802592221</v>
      </c>
      <c r="AF6" s="33">
        <f>I13</f>
        <v>5.3461739686476717</v>
      </c>
      <c r="AG6" s="33">
        <f>I14</f>
        <v>1.0201020102010183</v>
      </c>
      <c r="AH6" s="33">
        <f>I15</f>
        <v>-8.3096519675035942</v>
      </c>
      <c r="AI6" s="33">
        <f>I17</f>
        <v>115.22949939605422</v>
      </c>
      <c r="AJ6" s="33">
        <f>I20</f>
        <v>-0.90888046881663076</v>
      </c>
      <c r="AK6" s="33">
        <f>I21</f>
        <v>134.44691698825383</v>
      </c>
    </row>
    <row r="7" spans="1:38" ht="27" customHeight="1">
      <c r="A7" s="9"/>
      <c r="B7" s="4"/>
      <c r="C7" s="4"/>
      <c r="D7" s="4"/>
      <c r="E7" s="72"/>
      <c r="F7" s="64" t="s">
        <v>277</v>
      </c>
      <c r="G7" s="64"/>
      <c r="H7" s="64" t="s">
        <v>278</v>
      </c>
      <c r="I7" s="83" t="s">
        <v>20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38" ht="17.100000000000001" customHeight="1">
      <c r="A8" s="5"/>
      <c r="B8" s="6"/>
      <c r="C8" s="6"/>
      <c r="D8" s="6"/>
      <c r="E8" s="73"/>
      <c r="F8" s="66" t="s">
        <v>286</v>
      </c>
      <c r="G8" s="66" t="s">
        <v>1</v>
      </c>
      <c r="H8" s="66" t="s">
        <v>286</v>
      </c>
      <c r="I8" s="67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38" ht="18" customHeight="1">
      <c r="A9" s="113" t="s">
        <v>79</v>
      </c>
      <c r="B9" s="113" t="s">
        <v>80</v>
      </c>
      <c r="C9" s="74" t="s">
        <v>2</v>
      </c>
      <c r="D9" s="68"/>
      <c r="E9" s="68"/>
      <c r="F9" s="69">
        <v>295943</v>
      </c>
      <c r="G9" s="70">
        <f t="shared" ref="G9:G22" si="0">F9/$F$22*100</f>
        <v>27.648017787825989</v>
      </c>
      <c r="H9" s="69">
        <v>305500</v>
      </c>
      <c r="I9" s="70">
        <f t="shared" ref="I9:I40" si="1">(F9/H9-1)*100</f>
        <v>-3.1283142389525342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AA9" s="127" t="s">
        <v>126</v>
      </c>
      <c r="AB9" s="128"/>
      <c r="AC9" s="129" t="s">
        <v>114</v>
      </c>
    </row>
    <row r="10" spans="1:38" ht="18" customHeight="1">
      <c r="A10" s="114"/>
      <c r="B10" s="114"/>
      <c r="C10" s="76"/>
      <c r="D10" s="74" t="s">
        <v>21</v>
      </c>
      <c r="E10" s="68"/>
      <c r="F10" s="69">
        <v>143965</v>
      </c>
      <c r="G10" s="70">
        <f t="shared" si="0"/>
        <v>13.449707818141901</v>
      </c>
      <c r="H10" s="69">
        <v>151686</v>
      </c>
      <c r="I10" s="70">
        <f t="shared" si="1"/>
        <v>-5.0901203802592221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AA10" s="118" t="s">
        <v>104</v>
      </c>
      <c r="AB10" s="118"/>
      <c r="AC10" s="129"/>
      <c r="AD10" s="121" t="s">
        <v>115</v>
      </c>
      <c r="AE10" s="122"/>
      <c r="AF10" s="123"/>
      <c r="AG10" s="121" t="s">
        <v>116</v>
      </c>
      <c r="AH10" s="126"/>
      <c r="AI10" s="124"/>
      <c r="AJ10" s="121" t="s">
        <v>117</v>
      </c>
      <c r="AK10" s="124"/>
    </row>
    <row r="11" spans="1:38" ht="18" customHeight="1">
      <c r="A11" s="114"/>
      <c r="B11" s="114"/>
      <c r="C11" s="63"/>
      <c r="D11" s="63"/>
      <c r="E11" s="30" t="s">
        <v>22</v>
      </c>
      <c r="F11" s="69">
        <v>114998</v>
      </c>
      <c r="G11" s="70">
        <f t="shared" si="0"/>
        <v>10.743510573199613</v>
      </c>
      <c r="H11" s="69">
        <v>115267</v>
      </c>
      <c r="I11" s="70">
        <f t="shared" si="1"/>
        <v>-0.2333712163932411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AA11" s="118"/>
      <c r="AB11" s="118"/>
      <c r="AC11" s="127"/>
      <c r="AD11" s="29"/>
      <c r="AE11" s="28" t="s">
        <v>118</v>
      </c>
      <c r="AF11" s="28" t="s">
        <v>119</v>
      </c>
      <c r="AG11" s="29"/>
      <c r="AH11" s="28" t="s">
        <v>120</v>
      </c>
      <c r="AI11" s="28" t="s">
        <v>121</v>
      </c>
      <c r="AJ11" s="29"/>
      <c r="AK11" s="34" t="s">
        <v>122</v>
      </c>
    </row>
    <row r="12" spans="1:38" ht="18" customHeight="1">
      <c r="A12" s="114"/>
      <c r="B12" s="114"/>
      <c r="C12" s="63"/>
      <c r="D12" s="62"/>
      <c r="E12" s="30" t="s">
        <v>23</v>
      </c>
      <c r="F12" s="69">
        <v>21452</v>
      </c>
      <c r="G12" s="70">
        <f t="shared" si="0"/>
        <v>2.0041199744019731</v>
      </c>
      <c r="H12" s="69">
        <v>28781</v>
      </c>
      <c r="I12" s="70">
        <f t="shared" si="1"/>
        <v>-25.46471630589625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AA12" s="30" t="str">
        <f>E1</f>
        <v>京都市</v>
      </c>
      <c r="AB12" s="30" t="s">
        <v>128</v>
      </c>
      <c r="AC12" s="31">
        <f>F40</f>
        <v>1062841</v>
      </c>
      <c r="AD12" s="31">
        <f>F23</f>
        <v>463485</v>
      </c>
      <c r="AE12" s="31">
        <f>F24</f>
        <v>166433</v>
      </c>
      <c r="AF12" s="31">
        <f>F26</f>
        <v>78199</v>
      </c>
      <c r="AG12" s="31">
        <f>F27</f>
        <v>530924</v>
      </c>
      <c r="AH12" s="31">
        <f>F28</f>
        <v>65627</v>
      </c>
      <c r="AI12" s="31">
        <f>F32</f>
        <v>3931</v>
      </c>
      <c r="AJ12" s="31">
        <f>F34</f>
        <v>68432</v>
      </c>
      <c r="AK12" s="31">
        <f>F35</f>
        <v>67916</v>
      </c>
      <c r="AL12" s="35"/>
    </row>
    <row r="13" spans="1:38" ht="18" customHeight="1">
      <c r="A13" s="114"/>
      <c r="B13" s="114"/>
      <c r="C13" s="75"/>
      <c r="D13" s="68" t="s">
        <v>24</v>
      </c>
      <c r="E13" s="68"/>
      <c r="F13" s="69">
        <v>108732</v>
      </c>
      <c r="G13" s="70">
        <f t="shared" si="0"/>
        <v>10.15811919898729</v>
      </c>
      <c r="H13" s="69">
        <v>103214</v>
      </c>
      <c r="I13" s="70">
        <f t="shared" si="1"/>
        <v>5.3461739686476717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AA13" s="30" t="str">
        <f>E1</f>
        <v>京都市</v>
      </c>
      <c r="AB13" s="30" t="s">
        <v>112</v>
      </c>
      <c r="AC13" s="33"/>
      <c r="AD13" s="33">
        <f>G23</f>
        <v>43.60812200507884</v>
      </c>
      <c r="AE13" s="33">
        <f>G24</f>
        <v>15.659256652688407</v>
      </c>
      <c r="AF13" s="33">
        <f>G26</f>
        <v>7.3575445433512634</v>
      </c>
      <c r="AG13" s="33">
        <f>G27</f>
        <v>49.953285580815944</v>
      </c>
      <c r="AH13" s="33">
        <f>G28</f>
        <v>6.1746771153916722</v>
      </c>
      <c r="AI13" s="33">
        <f>G32</f>
        <v>0.36985776800104625</v>
      </c>
      <c r="AJ13" s="33">
        <f>G34</f>
        <v>6.438592414105214</v>
      </c>
      <c r="AK13" s="33">
        <f>G35</f>
        <v>6.3900432896359858</v>
      </c>
    </row>
    <row r="14" spans="1:38" ht="18" customHeight="1">
      <c r="A14" s="114"/>
      <c r="B14" s="114"/>
      <c r="C14" s="68" t="s">
        <v>3</v>
      </c>
      <c r="D14" s="68"/>
      <c r="E14" s="68"/>
      <c r="F14" s="69">
        <v>3367</v>
      </c>
      <c r="G14" s="70">
        <f t="shared" si="0"/>
        <v>0.31455677576969249</v>
      </c>
      <c r="H14" s="69">
        <v>3333</v>
      </c>
      <c r="I14" s="70">
        <f t="shared" si="1"/>
        <v>1.0201020102010183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AA14" s="30" t="str">
        <f>E1</f>
        <v>京都市</v>
      </c>
      <c r="AB14" s="30" t="s">
        <v>113</v>
      </c>
      <c r="AC14" s="33">
        <f>I40</f>
        <v>38.75408132492764</v>
      </c>
      <c r="AD14" s="33">
        <f>I23</f>
        <v>0.44796691936594968</v>
      </c>
      <c r="AE14" s="33">
        <f>I24</f>
        <v>-4.8044296841687206E-2</v>
      </c>
      <c r="AF14" s="33">
        <f>I26</f>
        <v>-5.3636044583751818</v>
      </c>
      <c r="AG14" s="33">
        <f>I27</f>
        <v>135.31361911853347</v>
      </c>
      <c r="AH14" s="33">
        <f>I28</f>
        <v>14.694419685768722</v>
      </c>
      <c r="AI14" s="33">
        <f>I32</f>
        <v>-39.00698215671062</v>
      </c>
      <c r="AJ14" s="33">
        <f>I34</f>
        <v>-13.319062155623396</v>
      </c>
      <c r="AK14" s="33">
        <f>I35</f>
        <v>-12.598769721771808</v>
      </c>
    </row>
    <row r="15" spans="1:38" ht="18" customHeight="1">
      <c r="A15" s="114"/>
      <c r="B15" s="114"/>
      <c r="C15" s="68" t="s">
        <v>4</v>
      </c>
      <c r="D15" s="68"/>
      <c r="E15" s="68"/>
      <c r="F15" s="69">
        <v>54851</v>
      </c>
      <c r="G15" s="70">
        <f t="shared" si="0"/>
        <v>5.124369975569766</v>
      </c>
      <c r="H15" s="69">
        <v>59822</v>
      </c>
      <c r="I15" s="70">
        <f t="shared" si="1"/>
        <v>-8.3096519675035942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8" ht="18" customHeight="1">
      <c r="A16" s="114"/>
      <c r="B16" s="114"/>
      <c r="C16" s="68" t="s">
        <v>25</v>
      </c>
      <c r="D16" s="68"/>
      <c r="E16" s="68"/>
      <c r="F16" s="69">
        <v>17766</v>
      </c>
      <c r="G16" s="70">
        <f t="shared" si="0"/>
        <v>1.6597611162234502</v>
      </c>
      <c r="H16" s="69">
        <v>19894</v>
      </c>
      <c r="I16" s="70">
        <f t="shared" si="1"/>
        <v>-10.696692470091484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8" customHeight="1">
      <c r="A17" s="114"/>
      <c r="B17" s="114"/>
      <c r="C17" s="68" t="s">
        <v>5</v>
      </c>
      <c r="D17" s="68"/>
      <c r="E17" s="68"/>
      <c r="F17" s="69">
        <v>320735</v>
      </c>
      <c r="G17" s="70">
        <f t="shared" si="0"/>
        <v>29.964172104690324</v>
      </c>
      <c r="H17" s="69">
        <v>149020</v>
      </c>
      <c r="I17" s="70">
        <f t="shared" si="1"/>
        <v>115.22949939605422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8" customHeight="1">
      <c r="A18" s="114"/>
      <c r="B18" s="114"/>
      <c r="C18" s="68" t="s">
        <v>26</v>
      </c>
      <c r="D18" s="68"/>
      <c r="E18" s="68"/>
      <c r="F18" s="69">
        <v>42120</v>
      </c>
      <c r="G18" s="70">
        <f t="shared" si="0"/>
        <v>3.9349959594355353</v>
      </c>
      <c r="H18" s="69">
        <v>39652</v>
      </c>
      <c r="I18" s="70">
        <f t="shared" si="1"/>
        <v>6.2241501059215221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8" customHeight="1">
      <c r="A19" s="114"/>
      <c r="B19" s="114"/>
      <c r="C19" s="68" t="s">
        <v>27</v>
      </c>
      <c r="D19" s="68"/>
      <c r="E19" s="68"/>
      <c r="F19" s="69">
        <v>4587</v>
      </c>
      <c r="G19" s="70">
        <f t="shared" si="0"/>
        <v>0.42853339187869899</v>
      </c>
      <c r="H19" s="69">
        <v>2782</v>
      </c>
      <c r="I19" s="70">
        <f t="shared" si="1"/>
        <v>64.881380301941064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8" customHeight="1">
      <c r="A20" s="114"/>
      <c r="B20" s="114"/>
      <c r="C20" s="68" t="s">
        <v>6</v>
      </c>
      <c r="D20" s="68"/>
      <c r="E20" s="68"/>
      <c r="F20" s="69">
        <v>81333</v>
      </c>
      <c r="G20" s="70">
        <f t="shared" si="0"/>
        <v>7.5984099327818226</v>
      </c>
      <c r="H20" s="69">
        <v>82079</v>
      </c>
      <c r="I20" s="70">
        <f t="shared" si="1"/>
        <v>-0.90888046881663076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8" customHeight="1">
      <c r="A21" s="114"/>
      <c r="B21" s="114"/>
      <c r="C21" s="68" t="s">
        <v>7</v>
      </c>
      <c r="D21" s="68"/>
      <c r="E21" s="68"/>
      <c r="F21" s="69">
        <f>1070395-SUM(F9,F14:F20)</f>
        <v>249693</v>
      </c>
      <c r="G21" s="70">
        <f t="shared" si="0"/>
        <v>23.327182955824718</v>
      </c>
      <c r="H21" s="69">
        <v>106503</v>
      </c>
      <c r="I21" s="70">
        <f t="shared" si="1"/>
        <v>134.44691698825383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8" customHeight="1">
      <c r="A22" s="114"/>
      <c r="B22" s="114"/>
      <c r="C22" s="68" t="s">
        <v>8</v>
      </c>
      <c r="D22" s="68"/>
      <c r="E22" s="68"/>
      <c r="F22" s="69">
        <f>SUM(F9,F14:F21)</f>
        <v>1070395</v>
      </c>
      <c r="G22" s="70">
        <f t="shared" si="0"/>
        <v>100</v>
      </c>
      <c r="H22" s="69">
        <f>SUM(H9,H14:H21)</f>
        <v>768585</v>
      </c>
      <c r="I22" s="70">
        <f t="shared" si="1"/>
        <v>39.268265709062767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8" customHeight="1">
      <c r="A23" s="114"/>
      <c r="B23" s="113" t="s">
        <v>81</v>
      </c>
      <c r="C23" s="77" t="s">
        <v>9</v>
      </c>
      <c r="D23" s="30"/>
      <c r="E23" s="30"/>
      <c r="F23" s="69">
        <f>SUM(F24:F26)</f>
        <v>463485</v>
      </c>
      <c r="G23" s="70">
        <f t="shared" ref="G23:G40" si="2">F23/$F$40*100</f>
        <v>43.60812200507884</v>
      </c>
      <c r="H23" s="69">
        <v>461418</v>
      </c>
      <c r="I23" s="70">
        <f t="shared" si="1"/>
        <v>0.44796691936594968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8" customHeight="1">
      <c r="A24" s="114"/>
      <c r="B24" s="114"/>
      <c r="C24" s="76"/>
      <c r="D24" s="30" t="s">
        <v>10</v>
      </c>
      <c r="E24" s="30"/>
      <c r="F24" s="69">
        <v>166433</v>
      </c>
      <c r="G24" s="70">
        <f t="shared" si="2"/>
        <v>15.659256652688407</v>
      </c>
      <c r="H24" s="69">
        <v>166513</v>
      </c>
      <c r="I24" s="70">
        <f t="shared" si="1"/>
        <v>-4.8044296841687206E-2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8" customHeight="1">
      <c r="A25" s="114"/>
      <c r="B25" s="114"/>
      <c r="C25" s="76"/>
      <c r="D25" s="30" t="s">
        <v>28</v>
      </c>
      <c r="E25" s="30"/>
      <c r="F25" s="69">
        <v>218853</v>
      </c>
      <c r="G25" s="70">
        <f t="shared" si="2"/>
        <v>20.591320809039171</v>
      </c>
      <c r="H25" s="69">
        <v>212274</v>
      </c>
      <c r="I25" s="70">
        <f t="shared" si="1"/>
        <v>3.0992961926566531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8" customHeight="1">
      <c r="A26" s="114"/>
      <c r="B26" s="114"/>
      <c r="C26" s="75"/>
      <c r="D26" s="30" t="s">
        <v>11</v>
      </c>
      <c r="E26" s="30"/>
      <c r="F26" s="69">
        <v>78199</v>
      </c>
      <c r="G26" s="70">
        <f t="shared" si="2"/>
        <v>7.3575445433512634</v>
      </c>
      <c r="H26" s="69">
        <v>82631</v>
      </c>
      <c r="I26" s="70">
        <f t="shared" si="1"/>
        <v>-5.3636044583751818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8" customHeight="1">
      <c r="A27" s="114"/>
      <c r="B27" s="114"/>
      <c r="C27" s="77" t="s">
        <v>12</v>
      </c>
      <c r="D27" s="30"/>
      <c r="E27" s="30"/>
      <c r="F27" s="69">
        <f>SUM(F28:F33)</f>
        <v>530924</v>
      </c>
      <c r="G27" s="70">
        <f t="shared" si="2"/>
        <v>49.953285580815944</v>
      </c>
      <c r="H27" s="69">
        <v>225624</v>
      </c>
      <c r="I27" s="70">
        <f t="shared" si="1"/>
        <v>135.31361911853347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8" customHeight="1">
      <c r="A28" s="114"/>
      <c r="B28" s="114"/>
      <c r="C28" s="76"/>
      <c r="D28" s="30" t="s">
        <v>13</v>
      </c>
      <c r="E28" s="30"/>
      <c r="F28" s="69">
        <f>65626+1</f>
        <v>65627</v>
      </c>
      <c r="G28" s="70">
        <f t="shared" si="2"/>
        <v>6.1746771153916722</v>
      </c>
      <c r="H28" s="69">
        <v>57219</v>
      </c>
      <c r="I28" s="70">
        <f t="shared" si="1"/>
        <v>14.694419685768722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8" customHeight="1">
      <c r="A29" s="114"/>
      <c r="B29" s="114"/>
      <c r="C29" s="76"/>
      <c r="D29" s="30" t="s">
        <v>29</v>
      </c>
      <c r="E29" s="30"/>
      <c r="F29" s="69">
        <v>8758</v>
      </c>
      <c r="G29" s="70">
        <f t="shared" si="2"/>
        <v>0.82401789166959127</v>
      </c>
      <c r="H29" s="69">
        <v>8589</v>
      </c>
      <c r="I29" s="70">
        <f t="shared" si="1"/>
        <v>1.9676330189777547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8" customHeight="1">
      <c r="A30" s="114"/>
      <c r="B30" s="114"/>
      <c r="C30" s="76"/>
      <c r="D30" s="30" t="s">
        <v>30</v>
      </c>
      <c r="E30" s="30"/>
      <c r="F30" s="69">
        <v>205691</v>
      </c>
      <c r="G30" s="70">
        <f t="shared" si="2"/>
        <v>19.352941785271739</v>
      </c>
      <c r="H30" s="69">
        <v>54689</v>
      </c>
      <c r="I30" s="70">
        <f t="shared" si="1"/>
        <v>276.11036954414965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8" customHeight="1">
      <c r="A31" s="114"/>
      <c r="B31" s="114"/>
      <c r="C31" s="76"/>
      <c r="D31" s="30" t="s">
        <v>31</v>
      </c>
      <c r="E31" s="30"/>
      <c r="F31" s="69">
        <v>63030</v>
      </c>
      <c r="G31" s="70">
        <f t="shared" si="2"/>
        <v>5.9303320063866565</v>
      </c>
      <c r="H31" s="69">
        <v>60033</v>
      </c>
      <c r="I31" s="70">
        <f t="shared" si="1"/>
        <v>4.9922542601569031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8" customHeight="1">
      <c r="A32" s="114"/>
      <c r="B32" s="114"/>
      <c r="C32" s="76"/>
      <c r="D32" s="30" t="s">
        <v>14</v>
      </c>
      <c r="E32" s="30"/>
      <c r="F32" s="69">
        <v>3931</v>
      </c>
      <c r="G32" s="70">
        <f t="shared" si="2"/>
        <v>0.36985776800104625</v>
      </c>
      <c r="H32" s="69">
        <v>6445</v>
      </c>
      <c r="I32" s="70">
        <f t="shared" si="1"/>
        <v>-39.00698215671062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8" customHeight="1">
      <c r="A33" s="114"/>
      <c r="B33" s="114"/>
      <c r="C33" s="75"/>
      <c r="D33" s="30" t="s">
        <v>32</v>
      </c>
      <c r="E33" s="30"/>
      <c r="F33" s="69">
        <v>183887</v>
      </c>
      <c r="G33" s="70">
        <f t="shared" si="2"/>
        <v>17.30145901409524</v>
      </c>
      <c r="H33" s="69">
        <v>38649</v>
      </c>
      <c r="I33" s="70">
        <f t="shared" si="1"/>
        <v>375.78721312323734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8" customHeight="1">
      <c r="A34" s="114"/>
      <c r="B34" s="114"/>
      <c r="C34" s="77" t="s">
        <v>15</v>
      </c>
      <c r="D34" s="30"/>
      <c r="E34" s="30"/>
      <c r="F34" s="69">
        <f>F35+F38</f>
        <v>68432</v>
      </c>
      <c r="G34" s="70">
        <f t="shared" si="2"/>
        <v>6.438592414105214</v>
      </c>
      <c r="H34" s="69">
        <v>78947</v>
      </c>
      <c r="I34" s="70">
        <f t="shared" si="1"/>
        <v>-13.319062155623396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8" customHeight="1">
      <c r="A35" s="114"/>
      <c r="B35" s="114"/>
      <c r="C35" s="76"/>
      <c r="D35" s="77" t="s">
        <v>16</v>
      </c>
      <c r="E35" s="30"/>
      <c r="F35" s="69">
        <v>67916</v>
      </c>
      <c r="G35" s="70">
        <f t="shared" si="2"/>
        <v>6.3900432896359858</v>
      </c>
      <c r="H35" s="69">
        <v>77706</v>
      </c>
      <c r="I35" s="70">
        <f t="shared" si="1"/>
        <v>-12.598769721771808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8" customHeight="1">
      <c r="A36" s="114"/>
      <c r="B36" s="114"/>
      <c r="C36" s="76"/>
      <c r="D36" s="76"/>
      <c r="E36" s="71" t="s">
        <v>102</v>
      </c>
      <c r="F36" s="69">
        <v>32458</v>
      </c>
      <c r="G36" s="70">
        <f t="shared" si="2"/>
        <v>3.0538904690353497</v>
      </c>
      <c r="H36" s="69">
        <v>29108</v>
      </c>
      <c r="I36" s="70">
        <f t="shared" si="1"/>
        <v>11.50886354266869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8" customHeight="1">
      <c r="A37" s="114"/>
      <c r="B37" s="114"/>
      <c r="C37" s="76"/>
      <c r="D37" s="75"/>
      <c r="E37" s="30" t="s">
        <v>33</v>
      </c>
      <c r="F37" s="69">
        <v>35458</v>
      </c>
      <c r="G37" s="70">
        <f t="shared" si="2"/>
        <v>3.3361528206006352</v>
      </c>
      <c r="H37" s="69">
        <v>48598</v>
      </c>
      <c r="I37" s="70">
        <f t="shared" si="1"/>
        <v>-27.038149718095394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8" customHeight="1">
      <c r="A38" s="114"/>
      <c r="B38" s="114"/>
      <c r="C38" s="76"/>
      <c r="D38" s="68" t="s">
        <v>34</v>
      </c>
      <c r="E38" s="68"/>
      <c r="F38" s="69">
        <v>516</v>
      </c>
      <c r="G38" s="70">
        <f t="shared" si="2"/>
        <v>4.8549124469229168E-2</v>
      </c>
      <c r="H38" s="69">
        <v>1241</v>
      </c>
      <c r="I38" s="70">
        <f t="shared" si="1"/>
        <v>-58.420628525382753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8" customHeight="1">
      <c r="A39" s="114"/>
      <c r="B39" s="114"/>
      <c r="C39" s="75"/>
      <c r="D39" s="68" t="s">
        <v>35</v>
      </c>
      <c r="E39" s="68"/>
      <c r="F39" s="69">
        <v>0</v>
      </c>
      <c r="G39" s="70">
        <f t="shared" si="2"/>
        <v>0</v>
      </c>
      <c r="H39" s="69">
        <v>0</v>
      </c>
      <c r="I39" s="70">
        <v>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8" customHeight="1">
      <c r="A40" s="114"/>
      <c r="B40" s="114"/>
      <c r="C40" s="30" t="s">
        <v>17</v>
      </c>
      <c r="D40" s="30"/>
      <c r="E40" s="30"/>
      <c r="F40" s="69">
        <f>SUM(F23,F27,F34)</f>
        <v>1062841</v>
      </c>
      <c r="G40" s="70">
        <f t="shared" si="2"/>
        <v>100</v>
      </c>
      <c r="H40" s="69">
        <f>SUM(H23,H27,H34)</f>
        <v>765989</v>
      </c>
      <c r="I40" s="70">
        <f t="shared" si="1"/>
        <v>38.75408132492764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8" customHeight="1">
      <c r="A41" s="26" t="s">
        <v>18</v>
      </c>
    </row>
    <row r="42" spans="1:25" ht="18" customHeight="1">
      <c r="A42" s="27" t="s">
        <v>19</v>
      </c>
    </row>
    <row r="52" spans="26:26">
      <c r="Z52" s="8"/>
    </row>
    <row r="53" spans="26:26">
      <c r="Z53" s="8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28" activePane="bottomRight" state="frozen"/>
      <selection activeCell="G46" sqref="G46"/>
      <selection pane="topRight" activeCell="G46" sqref="G46"/>
      <selection pane="bottomLeft" activeCell="G46" sqref="G46"/>
      <selection pane="bottomRight" activeCell="N21" sqref="N21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41" t="s">
        <v>0</v>
      </c>
      <c r="B1" s="41"/>
      <c r="C1" s="109" t="s">
        <v>300</v>
      </c>
      <c r="D1" s="42"/>
      <c r="E1" s="42"/>
      <c r="AA1" s="1" t="str">
        <f>C1</f>
        <v>京都市</v>
      </c>
      <c r="AB1" s="1" t="s">
        <v>130</v>
      </c>
      <c r="AC1" s="1" t="s">
        <v>131</v>
      </c>
      <c r="AD1" s="43" t="s">
        <v>132</v>
      </c>
      <c r="AE1" s="1" t="s">
        <v>133</v>
      </c>
      <c r="AF1" s="1" t="s">
        <v>134</v>
      </c>
      <c r="AG1" s="1" t="s">
        <v>135</v>
      </c>
      <c r="AH1" s="1" t="s">
        <v>136</v>
      </c>
      <c r="AI1" s="1" t="s">
        <v>137</v>
      </c>
      <c r="AJ1" s="1" t="s">
        <v>138</v>
      </c>
      <c r="AK1" s="1" t="s">
        <v>139</v>
      </c>
      <c r="AL1" s="1" t="s">
        <v>140</v>
      </c>
      <c r="AM1" s="1" t="s">
        <v>141</v>
      </c>
      <c r="AN1" s="1" t="s">
        <v>142</v>
      </c>
      <c r="AO1" s="1" t="s">
        <v>143</v>
      </c>
      <c r="AP1" s="1" t="s">
        <v>121</v>
      </c>
      <c r="AQ1" s="1" t="s">
        <v>144</v>
      </c>
      <c r="AR1" s="1" t="s">
        <v>145</v>
      </c>
      <c r="AS1" s="1" t="s">
        <v>146</v>
      </c>
    </row>
    <row r="2" spans="1:45">
      <c r="AA2" s="1" t="s">
        <v>147</v>
      </c>
      <c r="AB2" s="44">
        <f>I7</f>
        <v>1070395</v>
      </c>
      <c r="AC2" s="44">
        <f>I9</f>
        <v>1062841</v>
      </c>
      <c r="AD2" s="44">
        <f>I10</f>
        <v>7554</v>
      </c>
      <c r="AE2" s="44">
        <f>I11</f>
        <v>7871</v>
      </c>
      <c r="AF2" s="44">
        <f>I12</f>
        <v>-317</v>
      </c>
      <c r="AG2" s="44">
        <f>I13</f>
        <v>-728</v>
      </c>
      <c r="AH2" s="1">
        <f>I14</f>
        <v>0</v>
      </c>
      <c r="AI2" s="44">
        <f>I15</f>
        <v>-1159</v>
      </c>
      <c r="AJ2" s="44">
        <f>I25</f>
        <v>405034</v>
      </c>
      <c r="AK2" s="45">
        <f>I26</f>
        <v>0.81299999999999994</v>
      </c>
      <c r="AL2" s="46">
        <f>I27</f>
        <v>-0.08</v>
      </c>
      <c r="AM2" s="46">
        <f>I28</f>
        <v>99.7</v>
      </c>
      <c r="AN2" s="46">
        <f>I29</f>
        <v>48.9</v>
      </c>
      <c r="AO2" s="46">
        <f>I33</f>
        <v>193.4</v>
      </c>
      <c r="AP2" s="44">
        <f>I16</f>
        <v>34818</v>
      </c>
      <c r="AQ2" s="44">
        <f>I17</f>
        <v>131683</v>
      </c>
      <c r="AR2" s="44">
        <f>I18</f>
        <v>1367869</v>
      </c>
      <c r="AS2" s="47">
        <f>I21</f>
        <v>3.674862387162491</v>
      </c>
    </row>
    <row r="3" spans="1:45">
      <c r="AA3" s="1" t="s">
        <v>148</v>
      </c>
      <c r="AB3" s="44">
        <f>H7</f>
        <v>768585</v>
      </c>
      <c r="AC3" s="44">
        <f>H9</f>
        <v>765989</v>
      </c>
      <c r="AD3" s="44">
        <f>H10</f>
        <v>2596</v>
      </c>
      <c r="AE3" s="44">
        <f>H11</f>
        <v>2185</v>
      </c>
      <c r="AF3" s="44">
        <f>H12</f>
        <v>411</v>
      </c>
      <c r="AG3" s="44">
        <f>H13</f>
        <v>65</v>
      </c>
      <c r="AH3" s="1">
        <f>H14</f>
        <v>0</v>
      </c>
      <c r="AI3" s="44">
        <f>H15</f>
        <v>-3856</v>
      </c>
      <c r="AJ3" s="44">
        <f>H25</f>
        <v>402017</v>
      </c>
      <c r="AK3" s="45">
        <f>H26</f>
        <v>0.8</v>
      </c>
      <c r="AL3" s="46">
        <f>H27</f>
        <v>0.1</v>
      </c>
      <c r="AM3" s="46">
        <f>H28</f>
        <v>98.9</v>
      </c>
      <c r="AN3" s="46">
        <f>H29</f>
        <v>51.7</v>
      </c>
      <c r="AO3" s="46">
        <f>H33</f>
        <v>191.1</v>
      </c>
      <c r="AP3" s="44">
        <f>H16</f>
        <v>36620</v>
      </c>
      <c r="AQ3" s="44">
        <f>H17</f>
        <v>84091</v>
      </c>
      <c r="AR3" s="44">
        <f>H18</f>
        <v>1354951</v>
      </c>
      <c r="AS3" s="47">
        <f>H21</f>
        <v>3.4521751759414929</v>
      </c>
    </row>
    <row r="4" spans="1:45">
      <c r="A4" s="10" t="s">
        <v>149</v>
      </c>
      <c r="AP4" s="44"/>
      <c r="AQ4" s="44"/>
      <c r="AR4" s="44"/>
    </row>
    <row r="5" spans="1:45">
      <c r="I5" s="48" t="s">
        <v>150</v>
      </c>
    </row>
    <row r="6" spans="1:45" s="36" customFormat="1" ht="29.25" customHeight="1">
      <c r="A6" s="84" t="s">
        <v>151</v>
      </c>
      <c r="B6" s="85"/>
      <c r="C6" s="85"/>
      <c r="D6" s="85"/>
      <c r="E6" s="61" t="s">
        <v>268</v>
      </c>
      <c r="F6" s="61" t="s">
        <v>269</v>
      </c>
      <c r="G6" s="61" t="s">
        <v>270</v>
      </c>
      <c r="H6" s="61" t="s">
        <v>271</v>
      </c>
      <c r="I6" s="61" t="s">
        <v>279</v>
      </c>
    </row>
    <row r="7" spans="1:45" ht="27" customHeight="1">
      <c r="A7" s="113" t="s">
        <v>152</v>
      </c>
      <c r="B7" s="74" t="s">
        <v>153</v>
      </c>
      <c r="C7" s="68"/>
      <c r="D7" s="79" t="s">
        <v>154</v>
      </c>
      <c r="E7" s="34">
        <v>699585</v>
      </c>
      <c r="F7" s="61">
        <v>764305</v>
      </c>
      <c r="G7" s="61">
        <v>769548</v>
      </c>
      <c r="H7" s="61">
        <v>768585</v>
      </c>
      <c r="I7" s="61">
        <v>1070395</v>
      </c>
    </row>
    <row r="8" spans="1:45" ht="27" customHeight="1">
      <c r="A8" s="114"/>
      <c r="B8" s="97"/>
      <c r="C8" s="68" t="s">
        <v>155</v>
      </c>
      <c r="D8" s="79" t="s">
        <v>37</v>
      </c>
      <c r="E8" s="86">
        <v>338412</v>
      </c>
      <c r="F8" s="86">
        <v>388091</v>
      </c>
      <c r="G8" s="86">
        <v>397474</v>
      </c>
      <c r="H8" s="86">
        <v>406243</v>
      </c>
      <c r="I8" s="87">
        <v>398582</v>
      </c>
    </row>
    <row r="9" spans="1:45" ht="27" customHeight="1">
      <c r="A9" s="114"/>
      <c r="B9" s="68" t="s">
        <v>156</v>
      </c>
      <c r="C9" s="68"/>
      <c r="D9" s="79"/>
      <c r="E9" s="86">
        <v>697003</v>
      </c>
      <c r="F9" s="86">
        <v>761876</v>
      </c>
      <c r="G9" s="86">
        <v>765910</v>
      </c>
      <c r="H9" s="86">
        <v>765989</v>
      </c>
      <c r="I9" s="88">
        <v>1062841</v>
      </c>
    </row>
    <row r="10" spans="1:45" ht="27" customHeight="1">
      <c r="A10" s="114"/>
      <c r="B10" s="68" t="s">
        <v>157</v>
      </c>
      <c r="C10" s="68"/>
      <c r="D10" s="79"/>
      <c r="E10" s="86">
        <v>2582</v>
      </c>
      <c r="F10" s="86">
        <v>2429</v>
      </c>
      <c r="G10" s="86">
        <v>3638</v>
      </c>
      <c r="H10" s="86">
        <v>2596</v>
      </c>
      <c r="I10" s="88">
        <f>I7-I9</f>
        <v>7554</v>
      </c>
    </row>
    <row r="11" spans="1:45" ht="27" customHeight="1">
      <c r="A11" s="114"/>
      <c r="B11" s="68" t="s">
        <v>158</v>
      </c>
      <c r="C11" s="68"/>
      <c r="D11" s="79"/>
      <c r="E11" s="86">
        <v>2109</v>
      </c>
      <c r="F11" s="86">
        <v>2069</v>
      </c>
      <c r="G11" s="86">
        <v>3292</v>
      </c>
      <c r="H11" s="86">
        <v>2185</v>
      </c>
      <c r="I11" s="88">
        <v>7871</v>
      </c>
    </row>
    <row r="12" spans="1:45" ht="27" customHeight="1">
      <c r="A12" s="114"/>
      <c r="B12" s="68" t="s">
        <v>159</v>
      </c>
      <c r="C12" s="68"/>
      <c r="D12" s="79"/>
      <c r="E12" s="86">
        <v>473</v>
      </c>
      <c r="F12" s="86">
        <v>360</v>
      </c>
      <c r="G12" s="86">
        <v>346</v>
      </c>
      <c r="H12" s="86">
        <v>411</v>
      </c>
      <c r="I12" s="88">
        <v>-317</v>
      </c>
    </row>
    <row r="13" spans="1:45" ht="27" customHeight="1">
      <c r="A13" s="114"/>
      <c r="B13" s="68" t="s">
        <v>160</v>
      </c>
      <c r="C13" s="68"/>
      <c r="D13" s="79"/>
      <c r="E13" s="86">
        <v>-1424</v>
      </c>
      <c r="F13" s="86">
        <v>-113</v>
      </c>
      <c r="G13" s="86">
        <v>-13</v>
      </c>
      <c r="H13" s="86">
        <v>65</v>
      </c>
      <c r="I13" s="88">
        <v>-728</v>
      </c>
    </row>
    <row r="14" spans="1:45" ht="27" customHeight="1">
      <c r="A14" s="114"/>
      <c r="B14" s="68" t="s">
        <v>161</v>
      </c>
      <c r="C14" s="68"/>
      <c r="D14" s="79"/>
      <c r="E14" s="86">
        <v>0</v>
      </c>
      <c r="F14" s="86">
        <v>2</v>
      </c>
      <c r="G14" s="86">
        <v>0</v>
      </c>
      <c r="H14" s="86">
        <v>0</v>
      </c>
      <c r="I14" s="88">
        <v>0</v>
      </c>
    </row>
    <row r="15" spans="1:45" ht="27" customHeight="1">
      <c r="A15" s="114"/>
      <c r="B15" s="68" t="s">
        <v>162</v>
      </c>
      <c r="C15" s="68"/>
      <c r="D15" s="79"/>
      <c r="E15" s="86">
        <v>-3753</v>
      </c>
      <c r="F15" s="86">
        <v>735</v>
      </c>
      <c r="G15" s="86">
        <v>-13</v>
      </c>
      <c r="H15" s="86">
        <v>-3856</v>
      </c>
      <c r="I15" s="88">
        <v>-1159</v>
      </c>
    </row>
    <row r="16" spans="1:45" ht="27" customHeight="1">
      <c r="A16" s="114"/>
      <c r="B16" s="68" t="s">
        <v>163</v>
      </c>
      <c r="C16" s="68"/>
      <c r="D16" s="79" t="s">
        <v>38</v>
      </c>
      <c r="E16" s="86">
        <v>37304</v>
      </c>
      <c r="F16" s="86">
        <v>41751</v>
      </c>
      <c r="G16" s="86">
        <v>40739</v>
      </c>
      <c r="H16" s="86">
        <v>36620</v>
      </c>
      <c r="I16" s="88">
        <v>34818</v>
      </c>
    </row>
    <row r="17" spans="1:9" ht="27" customHeight="1">
      <c r="A17" s="114"/>
      <c r="B17" s="68" t="s">
        <v>164</v>
      </c>
      <c r="C17" s="68"/>
      <c r="D17" s="79" t="s">
        <v>39</v>
      </c>
      <c r="E17" s="86">
        <v>147926</v>
      </c>
      <c r="F17" s="86">
        <v>140569</v>
      </c>
      <c r="G17" s="86">
        <v>93690</v>
      </c>
      <c r="H17" s="86">
        <v>84091</v>
      </c>
      <c r="I17" s="88">
        <v>131683</v>
      </c>
    </row>
    <row r="18" spans="1:9" ht="27" customHeight="1">
      <c r="A18" s="114"/>
      <c r="B18" s="68" t="s">
        <v>165</v>
      </c>
      <c r="C18" s="68"/>
      <c r="D18" s="79" t="s">
        <v>40</v>
      </c>
      <c r="E18" s="86">
        <v>1313405</v>
      </c>
      <c r="F18" s="86">
        <v>1321248</v>
      </c>
      <c r="G18" s="86">
        <v>1344696</v>
      </c>
      <c r="H18" s="86">
        <v>1354951</v>
      </c>
      <c r="I18" s="88">
        <v>1367869</v>
      </c>
    </row>
    <row r="19" spans="1:9" ht="27" customHeight="1">
      <c r="A19" s="114"/>
      <c r="B19" s="68" t="s">
        <v>166</v>
      </c>
      <c r="C19" s="68"/>
      <c r="D19" s="79" t="s">
        <v>167</v>
      </c>
      <c r="E19" s="86">
        <f>E17+E18-E16</f>
        <v>1424027</v>
      </c>
      <c r="F19" s="86">
        <f>F17+F18-F16</f>
        <v>1420066</v>
      </c>
      <c r="G19" s="86">
        <f>G17+G18-G16</f>
        <v>1397647</v>
      </c>
      <c r="H19" s="86">
        <f>H17+H18-H16</f>
        <v>1402422</v>
      </c>
      <c r="I19" s="86">
        <f>I17+I18-I16</f>
        <v>1464734</v>
      </c>
    </row>
    <row r="20" spans="1:9" ht="27" customHeight="1">
      <c r="A20" s="114"/>
      <c r="B20" s="68" t="s">
        <v>168</v>
      </c>
      <c r="C20" s="68"/>
      <c r="D20" s="79" t="s">
        <v>169</v>
      </c>
      <c r="E20" s="89">
        <f>E18/E8</f>
        <v>3.8810828221221469</v>
      </c>
      <c r="F20" s="89">
        <f>F18/F8</f>
        <v>3.4044798771422164</v>
      </c>
      <c r="G20" s="89">
        <f>G18/G8</f>
        <v>3.3831043036777246</v>
      </c>
      <c r="H20" s="89">
        <f>H18/H8</f>
        <v>3.3353214701545628</v>
      </c>
      <c r="I20" s="89">
        <f>I18/I8</f>
        <v>3.4318383670110544</v>
      </c>
    </row>
    <row r="21" spans="1:9" ht="27" customHeight="1">
      <c r="A21" s="114"/>
      <c r="B21" s="68" t="s">
        <v>170</v>
      </c>
      <c r="C21" s="68"/>
      <c r="D21" s="79" t="s">
        <v>171</v>
      </c>
      <c r="E21" s="89">
        <f>E19/E8</f>
        <v>4.2079683935557837</v>
      </c>
      <c r="F21" s="89">
        <f>F19/F8</f>
        <v>3.659105725203625</v>
      </c>
      <c r="G21" s="89">
        <f>G19/G8</f>
        <v>3.51632308025179</v>
      </c>
      <c r="H21" s="89">
        <f>H19/H8</f>
        <v>3.4521751759414929</v>
      </c>
      <c r="I21" s="89">
        <f>I19/I8</f>
        <v>3.674862387162491</v>
      </c>
    </row>
    <row r="22" spans="1:9" ht="27" customHeight="1">
      <c r="A22" s="114"/>
      <c r="B22" s="68" t="s">
        <v>172</v>
      </c>
      <c r="C22" s="68"/>
      <c r="D22" s="79" t="s">
        <v>173</v>
      </c>
      <c r="E22" s="86">
        <f>E18/E24*1000000</f>
        <v>890333.60606785736</v>
      </c>
      <c r="F22" s="86">
        <f>F18/F24*1000000</f>
        <v>895650.23458106548</v>
      </c>
      <c r="G22" s="86">
        <f>G18/G24*1000000</f>
        <v>911545.21167882218</v>
      </c>
      <c r="H22" s="86">
        <f>H18/H24*1000000</f>
        <v>918496.8915720965</v>
      </c>
      <c r="I22" s="86">
        <f>I18/I24*1000000</f>
        <v>934513.56574980367</v>
      </c>
    </row>
    <row r="23" spans="1:9" ht="27" customHeight="1">
      <c r="A23" s="114"/>
      <c r="B23" s="68" t="s">
        <v>174</v>
      </c>
      <c r="C23" s="68"/>
      <c r="D23" s="79" t="s">
        <v>175</v>
      </c>
      <c r="E23" s="86">
        <f>E19/E24*1000000</f>
        <v>965322.26849143463</v>
      </c>
      <c r="F23" s="86">
        <f>F19/F24*1000000</f>
        <v>962637.17789589497</v>
      </c>
      <c r="G23" s="86">
        <f>G19/G24*1000000</f>
        <v>947439.74137445993</v>
      </c>
      <c r="H23" s="86">
        <f>H19/H24*1000000</f>
        <v>950676.62791667203</v>
      </c>
      <c r="I23" s="86">
        <f>I19/I24*1000000</f>
        <v>1000690.7044570592</v>
      </c>
    </row>
    <row r="24" spans="1:9" ht="27" customHeight="1">
      <c r="A24" s="114"/>
      <c r="B24" s="90" t="s">
        <v>176</v>
      </c>
      <c r="C24" s="91"/>
      <c r="D24" s="79" t="s">
        <v>177</v>
      </c>
      <c r="E24" s="86">
        <v>1475183</v>
      </c>
      <c r="F24" s="86">
        <f>E24</f>
        <v>1475183</v>
      </c>
      <c r="G24" s="86">
        <f>F24</f>
        <v>1475183</v>
      </c>
      <c r="H24" s="86">
        <f>G24</f>
        <v>1475183</v>
      </c>
      <c r="I24" s="88">
        <v>1463723</v>
      </c>
    </row>
    <row r="25" spans="1:9" ht="27" customHeight="1">
      <c r="A25" s="114"/>
      <c r="B25" s="30" t="s">
        <v>178</v>
      </c>
      <c r="C25" s="30"/>
      <c r="D25" s="30"/>
      <c r="E25" s="86">
        <v>349955</v>
      </c>
      <c r="F25" s="86">
        <v>402633</v>
      </c>
      <c r="G25" s="86">
        <v>401859</v>
      </c>
      <c r="H25" s="86">
        <v>402017</v>
      </c>
      <c r="I25" s="80">
        <v>405034</v>
      </c>
    </row>
    <row r="26" spans="1:9" ht="27" customHeight="1">
      <c r="A26" s="114"/>
      <c r="B26" s="30" t="s">
        <v>179</v>
      </c>
      <c r="C26" s="30"/>
      <c r="D26" s="30"/>
      <c r="E26" s="92">
        <v>0.80700000000000005</v>
      </c>
      <c r="F26" s="92">
        <v>0.80600000000000005</v>
      </c>
      <c r="G26" s="92">
        <v>0.80400000000000005</v>
      </c>
      <c r="H26" s="92">
        <v>0.8</v>
      </c>
      <c r="I26" s="93">
        <v>0.81299999999999994</v>
      </c>
    </row>
    <row r="27" spans="1:9" ht="27" customHeight="1">
      <c r="A27" s="114"/>
      <c r="B27" s="30" t="s">
        <v>180</v>
      </c>
      <c r="C27" s="30"/>
      <c r="D27" s="30"/>
      <c r="E27" s="94">
        <v>0.13500000000000001</v>
      </c>
      <c r="F27" s="94">
        <v>0.09</v>
      </c>
      <c r="G27" s="94">
        <v>0.09</v>
      </c>
      <c r="H27" s="94">
        <v>0.1</v>
      </c>
      <c r="I27" s="95">
        <v>-0.08</v>
      </c>
    </row>
    <row r="28" spans="1:9" ht="27" customHeight="1">
      <c r="A28" s="114"/>
      <c r="B28" s="30" t="s">
        <v>181</v>
      </c>
      <c r="C28" s="30"/>
      <c r="D28" s="30"/>
      <c r="E28" s="94">
        <v>100.5</v>
      </c>
      <c r="F28" s="94">
        <v>98.4</v>
      </c>
      <c r="G28" s="94">
        <v>97.7</v>
      </c>
      <c r="H28" s="94">
        <v>98.9</v>
      </c>
      <c r="I28" s="95">
        <v>99.7</v>
      </c>
    </row>
    <row r="29" spans="1:9" ht="27" customHeight="1">
      <c r="A29" s="114"/>
      <c r="B29" s="30" t="s">
        <v>182</v>
      </c>
      <c r="C29" s="30"/>
      <c r="D29" s="30"/>
      <c r="E29" s="94">
        <v>51.3</v>
      </c>
      <c r="F29" s="94">
        <v>47.2</v>
      </c>
      <c r="G29" s="94">
        <v>50.2</v>
      </c>
      <c r="H29" s="94">
        <v>51.7</v>
      </c>
      <c r="I29" s="95">
        <v>48.9</v>
      </c>
    </row>
    <row r="30" spans="1:9" ht="27" customHeight="1">
      <c r="A30" s="114"/>
      <c r="B30" s="113" t="s">
        <v>183</v>
      </c>
      <c r="C30" s="30" t="s">
        <v>184</v>
      </c>
      <c r="D30" s="30"/>
      <c r="E30" s="94">
        <v>0</v>
      </c>
      <c r="F30" s="94">
        <v>0</v>
      </c>
      <c r="G30" s="94">
        <v>0</v>
      </c>
      <c r="H30" s="94">
        <v>0</v>
      </c>
      <c r="I30" s="95">
        <v>7.0000000000000007E-2</v>
      </c>
    </row>
    <row r="31" spans="1:9" ht="27" customHeight="1">
      <c r="A31" s="114"/>
      <c r="B31" s="114"/>
      <c r="C31" s="30" t="s">
        <v>185</v>
      </c>
      <c r="D31" s="30"/>
      <c r="E31" s="94">
        <v>0</v>
      </c>
      <c r="F31" s="94">
        <v>0</v>
      </c>
      <c r="G31" s="94">
        <v>0</v>
      </c>
      <c r="H31" s="94">
        <v>0</v>
      </c>
      <c r="I31" s="95">
        <v>0</v>
      </c>
    </row>
    <row r="32" spans="1:9" ht="27" customHeight="1">
      <c r="A32" s="114"/>
      <c r="B32" s="114"/>
      <c r="C32" s="30" t="s">
        <v>186</v>
      </c>
      <c r="D32" s="30"/>
      <c r="E32" s="94">
        <v>15.2</v>
      </c>
      <c r="F32" s="94">
        <v>12.8</v>
      </c>
      <c r="G32" s="94">
        <v>11.4</v>
      </c>
      <c r="H32" s="94">
        <v>10.4</v>
      </c>
      <c r="I32" s="95">
        <v>11.4</v>
      </c>
    </row>
    <row r="33" spans="1:9" ht="27" customHeight="1">
      <c r="A33" s="114"/>
      <c r="B33" s="114"/>
      <c r="C33" s="30" t="s">
        <v>187</v>
      </c>
      <c r="D33" s="30"/>
      <c r="E33" s="94">
        <v>226.2</v>
      </c>
      <c r="F33" s="94">
        <v>197.4</v>
      </c>
      <c r="G33" s="94">
        <v>191.2</v>
      </c>
      <c r="H33" s="94">
        <v>191.1</v>
      </c>
      <c r="I33" s="96">
        <v>193.4</v>
      </c>
    </row>
    <row r="34" spans="1:9" ht="27" customHeight="1">
      <c r="A34" s="58" t="s">
        <v>284</v>
      </c>
      <c r="B34" s="60"/>
      <c r="C34" s="60"/>
      <c r="D34" s="8"/>
      <c r="E34" s="49"/>
      <c r="F34" s="49"/>
      <c r="G34" s="49"/>
      <c r="H34" s="49"/>
      <c r="I34" s="50"/>
    </row>
    <row r="35" spans="1:9" ht="27" customHeight="1">
      <c r="A35" s="12" t="s">
        <v>188</v>
      </c>
    </row>
    <row r="36" spans="1:9">
      <c r="A36" s="51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A49" sqref="A49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110" t="s">
        <v>300</v>
      </c>
      <c r="E1" s="15"/>
      <c r="F1" s="15"/>
      <c r="G1" s="15"/>
    </row>
    <row r="2" spans="1:25" ht="15" customHeight="1"/>
    <row r="3" spans="1:25" ht="15" customHeight="1">
      <c r="A3" s="16" t="s">
        <v>189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280</v>
      </c>
      <c r="B5" s="13"/>
      <c r="C5" s="13"/>
      <c r="D5" s="13"/>
      <c r="K5" s="17"/>
      <c r="O5" s="17" t="s">
        <v>43</v>
      </c>
    </row>
    <row r="6" spans="1:25" ht="15.95" customHeight="1">
      <c r="A6" s="137" t="s">
        <v>44</v>
      </c>
      <c r="B6" s="138"/>
      <c r="C6" s="138"/>
      <c r="D6" s="138"/>
      <c r="E6" s="138"/>
      <c r="F6" s="130" t="s">
        <v>287</v>
      </c>
      <c r="G6" s="130"/>
      <c r="H6" s="130" t="s">
        <v>288</v>
      </c>
      <c r="I6" s="130"/>
      <c r="J6" s="130" t="s">
        <v>289</v>
      </c>
      <c r="K6" s="130"/>
      <c r="L6" s="130" t="s">
        <v>290</v>
      </c>
      <c r="M6" s="130"/>
      <c r="N6" s="130"/>
      <c r="O6" s="130"/>
    </row>
    <row r="7" spans="1:25" ht="15.95" customHeight="1">
      <c r="A7" s="138"/>
      <c r="B7" s="138"/>
      <c r="C7" s="138"/>
      <c r="D7" s="138"/>
      <c r="E7" s="138"/>
      <c r="F7" s="66" t="s">
        <v>277</v>
      </c>
      <c r="G7" s="98" t="s">
        <v>281</v>
      </c>
      <c r="H7" s="66" t="s">
        <v>277</v>
      </c>
      <c r="I7" s="99" t="s">
        <v>281</v>
      </c>
      <c r="J7" s="66" t="s">
        <v>277</v>
      </c>
      <c r="K7" s="99" t="s">
        <v>281</v>
      </c>
      <c r="L7" s="66" t="s">
        <v>277</v>
      </c>
      <c r="M7" s="99" t="s">
        <v>281</v>
      </c>
      <c r="N7" s="66" t="s">
        <v>277</v>
      </c>
      <c r="O7" s="99" t="s">
        <v>281</v>
      </c>
    </row>
    <row r="8" spans="1:25" ht="15.95" customHeight="1">
      <c r="A8" s="134" t="s">
        <v>83</v>
      </c>
      <c r="B8" s="74" t="s">
        <v>45</v>
      </c>
      <c r="C8" s="68"/>
      <c r="D8" s="68"/>
      <c r="E8" s="79" t="s">
        <v>36</v>
      </c>
      <c r="F8" s="80">
        <v>34085</v>
      </c>
      <c r="G8" s="80">
        <v>34936</v>
      </c>
      <c r="H8" s="80">
        <v>50377</v>
      </c>
      <c r="I8" s="80">
        <v>51168</v>
      </c>
      <c r="J8" s="80">
        <v>15868</v>
      </c>
      <c r="K8" s="80">
        <v>21348</v>
      </c>
      <c r="L8" s="80">
        <v>25381</v>
      </c>
      <c r="M8" s="80">
        <v>33342</v>
      </c>
      <c r="N8" s="80"/>
      <c r="O8" s="80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34"/>
      <c r="B9" s="76"/>
      <c r="C9" s="68" t="s">
        <v>46</v>
      </c>
      <c r="D9" s="68"/>
      <c r="E9" s="79" t="s">
        <v>37</v>
      </c>
      <c r="F9" s="80">
        <v>34085</v>
      </c>
      <c r="G9" s="80">
        <v>34936</v>
      </c>
      <c r="H9" s="80">
        <v>50377</v>
      </c>
      <c r="I9" s="80">
        <v>51168</v>
      </c>
      <c r="J9" s="80">
        <v>15868</v>
      </c>
      <c r="K9" s="80">
        <v>21348</v>
      </c>
      <c r="L9" s="80">
        <v>25381</v>
      </c>
      <c r="M9" s="80">
        <v>33342</v>
      </c>
      <c r="N9" s="80"/>
      <c r="O9" s="80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34"/>
      <c r="B10" s="75"/>
      <c r="C10" s="68" t="s">
        <v>47</v>
      </c>
      <c r="D10" s="68"/>
      <c r="E10" s="79" t="s">
        <v>38</v>
      </c>
      <c r="F10" s="80">
        <v>0</v>
      </c>
      <c r="G10" s="80">
        <v>0</v>
      </c>
      <c r="H10" s="80">
        <v>0</v>
      </c>
      <c r="I10" s="80">
        <v>0</v>
      </c>
      <c r="J10" s="81">
        <v>0</v>
      </c>
      <c r="K10" s="81">
        <v>0</v>
      </c>
      <c r="L10" s="80">
        <v>0</v>
      </c>
      <c r="M10" s="80">
        <v>0</v>
      </c>
      <c r="N10" s="80"/>
      <c r="O10" s="80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34"/>
      <c r="B11" s="74" t="s">
        <v>48</v>
      </c>
      <c r="C11" s="68"/>
      <c r="D11" s="68"/>
      <c r="E11" s="79" t="s">
        <v>39</v>
      </c>
      <c r="F11" s="80">
        <v>30184</v>
      </c>
      <c r="G11" s="80">
        <v>29938</v>
      </c>
      <c r="H11" s="80">
        <v>49258</v>
      </c>
      <c r="I11" s="80">
        <v>46780</v>
      </c>
      <c r="J11" s="80">
        <v>20673</v>
      </c>
      <c r="K11" s="80">
        <v>21148</v>
      </c>
      <c r="L11" s="80">
        <v>30773</v>
      </c>
      <c r="M11" s="80">
        <v>30997</v>
      </c>
      <c r="N11" s="80"/>
      <c r="O11" s="80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34"/>
      <c r="B12" s="76"/>
      <c r="C12" s="68" t="s">
        <v>49</v>
      </c>
      <c r="D12" s="68"/>
      <c r="E12" s="79" t="s">
        <v>40</v>
      </c>
      <c r="F12" s="80">
        <v>30184</v>
      </c>
      <c r="G12" s="80">
        <v>29938</v>
      </c>
      <c r="H12" s="80">
        <v>47289</v>
      </c>
      <c r="I12" s="80">
        <v>46780</v>
      </c>
      <c r="J12" s="80">
        <v>20673</v>
      </c>
      <c r="K12" s="80">
        <v>21148</v>
      </c>
      <c r="L12" s="80">
        <v>30773</v>
      </c>
      <c r="M12" s="80">
        <v>30997</v>
      </c>
      <c r="N12" s="80"/>
      <c r="O12" s="80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34"/>
      <c r="B13" s="75"/>
      <c r="C13" s="68" t="s">
        <v>50</v>
      </c>
      <c r="D13" s="68"/>
      <c r="E13" s="79" t="s">
        <v>41</v>
      </c>
      <c r="F13" s="80">
        <v>0</v>
      </c>
      <c r="G13" s="80">
        <v>0</v>
      </c>
      <c r="H13" s="81">
        <v>1969</v>
      </c>
      <c r="I13" s="81">
        <v>0</v>
      </c>
      <c r="J13" s="81">
        <v>0</v>
      </c>
      <c r="K13" s="81">
        <v>0</v>
      </c>
      <c r="L13" s="80">
        <v>0</v>
      </c>
      <c r="M13" s="80">
        <v>0</v>
      </c>
      <c r="N13" s="80"/>
      <c r="O13" s="80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34"/>
      <c r="B14" s="68" t="s">
        <v>51</v>
      </c>
      <c r="C14" s="68"/>
      <c r="D14" s="68"/>
      <c r="E14" s="79" t="s">
        <v>190</v>
      </c>
      <c r="F14" s="80">
        <f>F9-F12</f>
        <v>3901</v>
      </c>
      <c r="G14" s="80">
        <f>G9-G12</f>
        <v>4998</v>
      </c>
      <c r="H14" s="80">
        <f t="shared" ref="F14:I15" si="0">H9-H12</f>
        <v>3088</v>
      </c>
      <c r="I14" s="80">
        <f t="shared" si="0"/>
        <v>4388</v>
      </c>
      <c r="J14" s="80">
        <f t="shared" ref="J14:O15" si="1">J9-J12</f>
        <v>-4805</v>
      </c>
      <c r="K14" s="80">
        <f t="shared" si="1"/>
        <v>200</v>
      </c>
      <c r="L14" s="80">
        <f t="shared" si="1"/>
        <v>-5392</v>
      </c>
      <c r="M14" s="80">
        <f t="shared" si="1"/>
        <v>2345</v>
      </c>
      <c r="N14" s="80">
        <f t="shared" si="1"/>
        <v>0</v>
      </c>
      <c r="O14" s="80">
        <f t="shared" si="1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34"/>
      <c r="B15" s="68" t="s">
        <v>52</v>
      </c>
      <c r="C15" s="68"/>
      <c r="D15" s="68"/>
      <c r="E15" s="79" t="s">
        <v>191</v>
      </c>
      <c r="F15" s="80">
        <f t="shared" si="0"/>
        <v>0</v>
      </c>
      <c r="G15" s="80">
        <f t="shared" si="0"/>
        <v>0</v>
      </c>
      <c r="H15" s="80">
        <f t="shared" si="0"/>
        <v>-1969</v>
      </c>
      <c r="I15" s="80">
        <f t="shared" si="0"/>
        <v>0</v>
      </c>
      <c r="J15" s="80">
        <f t="shared" si="1"/>
        <v>0</v>
      </c>
      <c r="K15" s="80">
        <f t="shared" si="1"/>
        <v>0</v>
      </c>
      <c r="L15" s="80">
        <f t="shared" si="1"/>
        <v>0</v>
      </c>
      <c r="M15" s="80">
        <f t="shared" si="1"/>
        <v>0</v>
      </c>
      <c r="N15" s="80">
        <f t="shared" si="1"/>
        <v>0</v>
      </c>
      <c r="O15" s="80">
        <f t="shared" si="1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34"/>
      <c r="B16" s="68" t="s">
        <v>53</v>
      </c>
      <c r="C16" s="68"/>
      <c r="D16" s="68"/>
      <c r="E16" s="79" t="s">
        <v>192</v>
      </c>
      <c r="F16" s="80">
        <f t="shared" ref="F16:I16" si="2">F8-F11</f>
        <v>3901</v>
      </c>
      <c r="G16" s="80">
        <f t="shared" si="2"/>
        <v>4998</v>
      </c>
      <c r="H16" s="80">
        <f t="shared" si="2"/>
        <v>1119</v>
      </c>
      <c r="I16" s="80">
        <f t="shared" si="2"/>
        <v>4388</v>
      </c>
      <c r="J16" s="80">
        <f t="shared" ref="J16:O16" si="3">J8-J11</f>
        <v>-4805</v>
      </c>
      <c r="K16" s="80">
        <f t="shared" si="3"/>
        <v>200</v>
      </c>
      <c r="L16" s="80">
        <f t="shared" si="3"/>
        <v>-5392</v>
      </c>
      <c r="M16" s="80">
        <f t="shared" si="3"/>
        <v>2345</v>
      </c>
      <c r="N16" s="80">
        <f t="shared" si="3"/>
        <v>0</v>
      </c>
      <c r="O16" s="80">
        <f t="shared" si="3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34"/>
      <c r="B17" s="68" t="s">
        <v>54</v>
      </c>
      <c r="C17" s="68"/>
      <c r="D17" s="68"/>
      <c r="E17" s="66"/>
      <c r="F17" s="81">
        <v>0</v>
      </c>
      <c r="G17" s="81">
        <v>0</v>
      </c>
      <c r="H17" s="81">
        <v>0</v>
      </c>
      <c r="I17" s="81">
        <v>0</v>
      </c>
      <c r="J17" s="80">
        <v>0</v>
      </c>
      <c r="K17" s="80">
        <v>0</v>
      </c>
      <c r="L17" s="80">
        <v>308216</v>
      </c>
      <c r="M17" s="80">
        <v>302824</v>
      </c>
      <c r="N17" s="81"/>
      <c r="O17" s="82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34"/>
      <c r="B18" s="68" t="s">
        <v>55</v>
      </c>
      <c r="C18" s="68"/>
      <c r="D18" s="68"/>
      <c r="E18" s="66"/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37106</v>
      </c>
      <c r="M18" s="82">
        <v>30542</v>
      </c>
      <c r="N18" s="82"/>
      <c r="O18" s="82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34" t="s">
        <v>84</v>
      </c>
      <c r="B19" s="74" t="s">
        <v>56</v>
      </c>
      <c r="C19" s="68"/>
      <c r="D19" s="68"/>
      <c r="E19" s="79"/>
      <c r="F19" s="80">
        <v>11091</v>
      </c>
      <c r="G19" s="80">
        <v>17031</v>
      </c>
      <c r="H19" s="80">
        <v>28826</v>
      </c>
      <c r="I19" s="80">
        <v>19743</v>
      </c>
      <c r="J19" s="80">
        <v>2454</v>
      </c>
      <c r="K19" s="80">
        <v>1967</v>
      </c>
      <c r="L19" s="80">
        <v>28498</v>
      </c>
      <c r="M19" s="80">
        <v>32145</v>
      </c>
      <c r="N19" s="80"/>
      <c r="O19" s="80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34"/>
      <c r="B20" s="75"/>
      <c r="C20" s="68" t="s">
        <v>57</v>
      </c>
      <c r="D20" s="68"/>
      <c r="E20" s="79"/>
      <c r="F20" s="80">
        <v>7640</v>
      </c>
      <c r="G20" s="80">
        <v>13566</v>
      </c>
      <c r="H20" s="80">
        <v>19283</v>
      </c>
      <c r="I20" s="80">
        <v>14579</v>
      </c>
      <c r="J20" s="80">
        <v>2027</v>
      </c>
      <c r="K20" s="81">
        <v>1748</v>
      </c>
      <c r="L20" s="80">
        <v>24604</v>
      </c>
      <c r="M20" s="80">
        <v>28612</v>
      </c>
      <c r="N20" s="80"/>
      <c r="O20" s="80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34"/>
      <c r="B21" s="68" t="s">
        <v>58</v>
      </c>
      <c r="C21" s="68"/>
      <c r="D21" s="68"/>
      <c r="E21" s="79" t="s">
        <v>193</v>
      </c>
      <c r="F21" s="80">
        <v>11091</v>
      </c>
      <c r="G21" s="80">
        <v>17031</v>
      </c>
      <c r="H21" s="80">
        <v>28826</v>
      </c>
      <c r="I21" s="80">
        <v>19743</v>
      </c>
      <c r="J21" s="80">
        <v>2454</v>
      </c>
      <c r="K21" s="80">
        <v>1967</v>
      </c>
      <c r="L21" s="80">
        <v>28498</v>
      </c>
      <c r="M21" s="80">
        <v>32145</v>
      </c>
      <c r="N21" s="80"/>
      <c r="O21" s="80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34"/>
      <c r="B22" s="74" t="s">
        <v>59</v>
      </c>
      <c r="C22" s="68"/>
      <c r="D22" s="68"/>
      <c r="E22" s="79" t="s">
        <v>194</v>
      </c>
      <c r="F22" s="80">
        <v>28828</v>
      </c>
      <c r="G22" s="80">
        <v>36275</v>
      </c>
      <c r="H22" s="80">
        <v>57471</v>
      </c>
      <c r="I22" s="80">
        <v>42236</v>
      </c>
      <c r="J22" s="80">
        <v>3299</v>
      </c>
      <c r="K22" s="80">
        <v>3008</v>
      </c>
      <c r="L22" s="80">
        <v>40214</v>
      </c>
      <c r="M22" s="80">
        <v>44007</v>
      </c>
      <c r="N22" s="80"/>
      <c r="O22" s="80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34"/>
      <c r="B23" s="75" t="s">
        <v>60</v>
      </c>
      <c r="C23" s="68" t="s">
        <v>61</v>
      </c>
      <c r="D23" s="68"/>
      <c r="E23" s="79"/>
      <c r="F23" s="80">
        <v>9776</v>
      </c>
      <c r="G23" s="80">
        <v>17236</v>
      </c>
      <c r="H23" s="80">
        <v>28131</v>
      </c>
      <c r="I23" s="80">
        <v>26066</v>
      </c>
      <c r="J23" s="80">
        <v>1062</v>
      </c>
      <c r="K23" s="80">
        <v>1148</v>
      </c>
      <c r="L23" s="80">
        <v>27237</v>
      </c>
      <c r="M23" s="80">
        <v>31998</v>
      </c>
      <c r="N23" s="80"/>
      <c r="O23" s="80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34"/>
      <c r="B24" s="68" t="s">
        <v>195</v>
      </c>
      <c r="C24" s="68"/>
      <c r="D24" s="68"/>
      <c r="E24" s="79" t="s">
        <v>196</v>
      </c>
      <c r="F24" s="80">
        <f>F21-F22</f>
        <v>-17737</v>
      </c>
      <c r="G24" s="80">
        <f>G21-G22</f>
        <v>-19244</v>
      </c>
      <c r="H24" s="80">
        <f t="shared" ref="H24:I24" si="4">H21-H22</f>
        <v>-28645</v>
      </c>
      <c r="I24" s="80">
        <f t="shared" si="4"/>
        <v>-22493</v>
      </c>
      <c r="J24" s="80">
        <f t="shared" ref="J24:O24" si="5">J21-J22</f>
        <v>-845</v>
      </c>
      <c r="K24" s="80">
        <f>K21-K22</f>
        <v>-1041</v>
      </c>
      <c r="L24" s="80">
        <f t="shared" si="5"/>
        <v>-11716</v>
      </c>
      <c r="M24" s="80">
        <f t="shared" si="5"/>
        <v>-11862</v>
      </c>
      <c r="N24" s="80">
        <f t="shared" si="5"/>
        <v>0</v>
      </c>
      <c r="O24" s="80">
        <f t="shared" si="5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34"/>
      <c r="B25" s="74" t="s">
        <v>62</v>
      </c>
      <c r="C25" s="74"/>
      <c r="D25" s="74"/>
      <c r="E25" s="139" t="s">
        <v>197</v>
      </c>
      <c r="F25" s="132">
        <v>17737</v>
      </c>
      <c r="G25" s="132">
        <v>19244</v>
      </c>
      <c r="H25" s="132">
        <v>28645</v>
      </c>
      <c r="I25" s="132">
        <v>22493</v>
      </c>
      <c r="J25" s="132">
        <v>845</v>
      </c>
      <c r="K25" s="132">
        <v>1041</v>
      </c>
      <c r="L25" s="132">
        <v>0</v>
      </c>
      <c r="M25" s="132">
        <v>0</v>
      </c>
      <c r="N25" s="132"/>
      <c r="O25" s="132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34"/>
      <c r="B26" s="97" t="s">
        <v>63</v>
      </c>
      <c r="C26" s="97"/>
      <c r="D26" s="97"/>
      <c r="E26" s="140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34"/>
      <c r="B27" s="68" t="s">
        <v>198</v>
      </c>
      <c r="C27" s="68"/>
      <c r="D27" s="68"/>
      <c r="E27" s="79" t="s">
        <v>199</v>
      </c>
      <c r="F27" s="80">
        <f t="shared" ref="F27:I27" si="6">F24+F25</f>
        <v>0</v>
      </c>
      <c r="G27" s="80">
        <f t="shared" si="6"/>
        <v>0</v>
      </c>
      <c r="H27" s="80">
        <f t="shared" si="6"/>
        <v>0</v>
      </c>
      <c r="I27" s="80">
        <f t="shared" si="6"/>
        <v>0</v>
      </c>
      <c r="J27" s="80">
        <f t="shared" ref="J27:O27" si="7">J24+J25</f>
        <v>0</v>
      </c>
      <c r="K27" s="80">
        <f t="shared" si="7"/>
        <v>0</v>
      </c>
      <c r="L27" s="80">
        <f t="shared" si="7"/>
        <v>-11716</v>
      </c>
      <c r="M27" s="80">
        <f t="shared" si="7"/>
        <v>-11862</v>
      </c>
      <c r="N27" s="80">
        <f t="shared" si="7"/>
        <v>0</v>
      </c>
      <c r="O27" s="80">
        <f t="shared" si="7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200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36" t="s">
        <v>64</v>
      </c>
      <c r="B30" s="136"/>
      <c r="C30" s="136"/>
      <c r="D30" s="136"/>
      <c r="E30" s="136"/>
      <c r="F30" s="131" t="s">
        <v>291</v>
      </c>
      <c r="G30" s="131"/>
      <c r="H30" s="131" t="s">
        <v>292</v>
      </c>
      <c r="I30" s="131"/>
      <c r="J30" s="131" t="s">
        <v>293</v>
      </c>
      <c r="K30" s="131"/>
      <c r="L30" s="131"/>
      <c r="M30" s="131"/>
      <c r="N30" s="131"/>
      <c r="O30" s="131"/>
      <c r="P30" s="25"/>
      <c r="Q30" s="20"/>
      <c r="R30" s="25"/>
      <c r="S30" s="20"/>
      <c r="T30" s="25"/>
      <c r="U30" s="20"/>
      <c r="V30" s="25"/>
      <c r="W30" s="20"/>
      <c r="X30" s="25"/>
      <c r="Y30" s="20"/>
    </row>
    <row r="31" spans="1:25" ht="15.95" customHeight="1">
      <c r="A31" s="136"/>
      <c r="B31" s="136"/>
      <c r="C31" s="136"/>
      <c r="D31" s="136"/>
      <c r="E31" s="136"/>
      <c r="F31" s="66" t="s">
        <v>277</v>
      </c>
      <c r="G31" s="99" t="s">
        <v>281</v>
      </c>
      <c r="H31" s="66" t="s">
        <v>277</v>
      </c>
      <c r="I31" s="99" t="s">
        <v>281</v>
      </c>
      <c r="J31" s="66" t="s">
        <v>277</v>
      </c>
      <c r="K31" s="99" t="s">
        <v>281</v>
      </c>
      <c r="L31" s="66" t="s">
        <v>277</v>
      </c>
      <c r="M31" s="99" t="s">
        <v>281</v>
      </c>
      <c r="N31" s="66" t="s">
        <v>277</v>
      </c>
      <c r="O31" s="99" t="s">
        <v>281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34" t="s">
        <v>85</v>
      </c>
      <c r="B32" s="74" t="s">
        <v>45</v>
      </c>
      <c r="C32" s="68"/>
      <c r="D32" s="68"/>
      <c r="E32" s="79" t="s">
        <v>36</v>
      </c>
      <c r="F32" s="80">
        <v>2163</v>
      </c>
      <c r="G32" s="80">
        <v>2687</v>
      </c>
      <c r="H32" s="80">
        <v>646</v>
      </c>
      <c r="I32" s="80">
        <f>SUM(I33,I35)</f>
        <v>576</v>
      </c>
      <c r="J32" s="80">
        <v>31</v>
      </c>
      <c r="K32" s="80">
        <v>34</v>
      </c>
      <c r="L32" s="80"/>
      <c r="M32" s="80"/>
      <c r="N32" s="80"/>
      <c r="O32" s="80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41"/>
      <c r="B33" s="76"/>
      <c r="C33" s="74" t="s">
        <v>65</v>
      </c>
      <c r="D33" s="68"/>
      <c r="E33" s="79"/>
      <c r="F33" s="80">
        <v>1841</v>
      </c>
      <c r="G33" s="80">
        <v>1889</v>
      </c>
      <c r="H33" s="80">
        <v>308</v>
      </c>
      <c r="I33" s="80">
        <v>423</v>
      </c>
      <c r="J33" s="80">
        <v>4</v>
      </c>
      <c r="K33" s="80">
        <v>4</v>
      </c>
      <c r="L33" s="80"/>
      <c r="M33" s="80"/>
      <c r="N33" s="80"/>
      <c r="O33" s="80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41"/>
      <c r="B34" s="76"/>
      <c r="C34" s="75"/>
      <c r="D34" s="68" t="s">
        <v>66</v>
      </c>
      <c r="E34" s="79"/>
      <c r="F34" s="80">
        <v>1474</v>
      </c>
      <c r="G34" s="80">
        <v>1522</v>
      </c>
      <c r="H34" s="80">
        <v>219</v>
      </c>
      <c r="I34" s="80">
        <v>216</v>
      </c>
      <c r="J34" s="80">
        <v>4</v>
      </c>
      <c r="K34" s="80">
        <v>4</v>
      </c>
      <c r="L34" s="80"/>
      <c r="M34" s="80"/>
      <c r="N34" s="80"/>
      <c r="O34" s="80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41"/>
      <c r="B35" s="75"/>
      <c r="C35" s="68" t="s">
        <v>67</v>
      </c>
      <c r="D35" s="68"/>
      <c r="E35" s="79"/>
      <c r="F35" s="80">
        <v>321</v>
      </c>
      <c r="G35" s="80">
        <v>798</v>
      </c>
      <c r="H35" s="80">
        <v>338</v>
      </c>
      <c r="I35" s="80">
        <v>153</v>
      </c>
      <c r="J35" s="82">
        <v>27</v>
      </c>
      <c r="K35" s="82">
        <v>30</v>
      </c>
      <c r="L35" s="80"/>
      <c r="M35" s="80"/>
      <c r="N35" s="80"/>
      <c r="O35" s="80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41"/>
      <c r="B36" s="74" t="s">
        <v>48</v>
      </c>
      <c r="C36" s="68"/>
      <c r="D36" s="68"/>
      <c r="E36" s="79" t="s">
        <v>37</v>
      </c>
      <c r="F36" s="80">
        <v>1674</v>
      </c>
      <c r="G36" s="80">
        <v>1786</v>
      </c>
      <c r="H36" s="80">
        <v>646</v>
      </c>
      <c r="I36" s="80">
        <f>SUM(I37:I38)</f>
        <v>576</v>
      </c>
      <c r="J36" s="80">
        <v>22</v>
      </c>
      <c r="K36" s="80">
        <v>26</v>
      </c>
      <c r="L36" s="80"/>
      <c r="M36" s="80"/>
      <c r="N36" s="80"/>
      <c r="O36" s="80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41"/>
      <c r="B37" s="76"/>
      <c r="C37" s="68" t="s">
        <v>68</v>
      </c>
      <c r="D37" s="68"/>
      <c r="E37" s="79"/>
      <c r="F37" s="80">
        <v>1626</v>
      </c>
      <c r="G37" s="80">
        <v>1769</v>
      </c>
      <c r="H37" s="80">
        <v>618</v>
      </c>
      <c r="I37" s="80">
        <v>550</v>
      </c>
      <c r="J37" s="80">
        <v>19</v>
      </c>
      <c r="K37" s="80">
        <v>23</v>
      </c>
      <c r="L37" s="80"/>
      <c r="M37" s="80"/>
      <c r="N37" s="80"/>
      <c r="O37" s="80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41"/>
      <c r="B38" s="75"/>
      <c r="C38" s="68" t="s">
        <v>69</v>
      </c>
      <c r="D38" s="68"/>
      <c r="E38" s="79"/>
      <c r="F38" s="80">
        <v>48</v>
      </c>
      <c r="G38" s="80">
        <v>17</v>
      </c>
      <c r="H38" s="80">
        <v>28</v>
      </c>
      <c r="I38" s="80">
        <v>26</v>
      </c>
      <c r="J38" s="80">
        <v>3</v>
      </c>
      <c r="K38" s="82">
        <v>4</v>
      </c>
      <c r="L38" s="80"/>
      <c r="M38" s="80">
        <v>0</v>
      </c>
      <c r="N38" s="80"/>
      <c r="O38" s="80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41"/>
      <c r="B39" s="30" t="s">
        <v>70</v>
      </c>
      <c r="C39" s="30"/>
      <c r="D39" s="30"/>
      <c r="E39" s="79" t="s">
        <v>201</v>
      </c>
      <c r="F39" s="80">
        <f>F32-F36</f>
        <v>489</v>
      </c>
      <c r="G39" s="80">
        <f t="shared" ref="G39:K39" si="8">G32-G36</f>
        <v>901</v>
      </c>
      <c r="H39" s="80">
        <f>H32-H36</f>
        <v>0</v>
      </c>
      <c r="I39" s="80">
        <f t="shared" si="8"/>
        <v>0</v>
      </c>
      <c r="J39" s="80">
        <f t="shared" si="8"/>
        <v>9</v>
      </c>
      <c r="K39" s="80">
        <f t="shared" si="8"/>
        <v>8</v>
      </c>
      <c r="L39" s="80">
        <f t="shared" ref="L39:O39" si="9">L32-L36</f>
        <v>0</v>
      </c>
      <c r="M39" s="80">
        <f t="shared" si="9"/>
        <v>0</v>
      </c>
      <c r="N39" s="80">
        <f t="shared" si="9"/>
        <v>0</v>
      </c>
      <c r="O39" s="80">
        <f t="shared" si="9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34" t="s">
        <v>86</v>
      </c>
      <c r="B40" s="74" t="s">
        <v>71</v>
      </c>
      <c r="C40" s="68"/>
      <c r="D40" s="68"/>
      <c r="E40" s="79" t="s">
        <v>39</v>
      </c>
      <c r="F40" s="80">
        <v>5530</v>
      </c>
      <c r="G40" s="80">
        <v>2086</v>
      </c>
      <c r="H40" s="80">
        <v>88</v>
      </c>
      <c r="I40" s="80">
        <v>1491</v>
      </c>
      <c r="J40" s="80">
        <v>25</v>
      </c>
      <c r="K40" s="80">
        <v>10</v>
      </c>
      <c r="L40" s="80"/>
      <c r="M40" s="80"/>
      <c r="N40" s="80"/>
      <c r="O40" s="80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35"/>
      <c r="B41" s="75"/>
      <c r="C41" s="68" t="s">
        <v>72</v>
      </c>
      <c r="D41" s="68"/>
      <c r="E41" s="79"/>
      <c r="F41" s="82">
        <v>3154</v>
      </c>
      <c r="G41" s="82">
        <v>1366</v>
      </c>
      <c r="H41" s="82">
        <v>0</v>
      </c>
      <c r="I41" s="82">
        <v>1327</v>
      </c>
      <c r="J41" s="80">
        <v>12</v>
      </c>
      <c r="K41" s="80">
        <v>0</v>
      </c>
      <c r="L41" s="80"/>
      <c r="M41" s="80"/>
      <c r="N41" s="80"/>
      <c r="O41" s="80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35"/>
      <c r="B42" s="74" t="s">
        <v>59</v>
      </c>
      <c r="C42" s="68"/>
      <c r="D42" s="68"/>
      <c r="E42" s="79" t="s">
        <v>40</v>
      </c>
      <c r="F42" s="80">
        <v>6734</v>
      </c>
      <c r="G42" s="80">
        <v>2578</v>
      </c>
      <c r="H42" s="80">
        <v>88</v>
      </c>
      <c r="I42" s="80">
        <v>1521</v>
      </c>
      <c r="J42" s="80">
        <v>33</v>
      </c>
      <c r="K42" s="80">
        <v>18</v>
      </c>
      <c r="L42" s="80"/>
      <c r="M42" s="80"/>
      <c r="N42" s="80"/>
      <c r="O42" s="80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35"/>
      <c r="B43" s="75"/>
      <c r="C43" s="68" t="s">
        <v>73</v>
      </c>
      <c r="D43" s="68"/>
      <c r="E43" s="79"/>
      <c r="F43" s="80">
        <v>647</v>
      </c>
      <c r="G43" s="80">
        <v>480</v>
      </c>
      <c r="H43" s="80">
        <v>77</v>
      </c>
      <c r="I43" s="80">
        <v>65</v>
      </c>
      <c r="J43" s="82">
        <v>18</v>
      </c>
      <c r="K43" s="82">
        <v>18</v>
      </c>
      <c r="L43" s="80"/>
      <c r="M43" s="80"/>
      <c r="N43" s="80"/>
      <c r="O43" s="80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35"/>
      <c r="B44" s="68" t="s">
        <v>70</v>
      </c>
      <c r="C44" s="68"/>
      <c r="D44" s="68"/>
      <c r="E44" s="79" t="s">
        <v>202</v>
      </c>
      <c r="F44" s="82">
        <f t="shared" ref="F44:K44" si="10">F40-F42</f>
        <v>-1204</v>
      </c>
      <c r="G44" s="82">
        <f t="shared" si="10"/>
        <v>-492</v>
      </c>
      <c r="H44" s="82">
        <f>H40-H42</f>
        <v>0</v>
      </c>
      <c r="I44" s="82">
        <f>I40-I42</f>
        <v>-30</v>
      </c>
      <c r="J44" s="82">
        <f t="shared" ref="J44" si="11">J40-J42</f>
        <v>-8</v>
      </c>
      <c r="K44" s="82">
        <f t="shared" si="10"/>
        <v>-8</v>
      </c>
      <c r="L44" s="82">
        <f t="shared" ref="L44:O44" si="12">L40-L42</f>
        <v>0</v>
      </c>
      <c r="M44" s="82">
        <f t="shared" si="12"/>
        <v>0</v>
      </c>
      <c r="N44" s="82">
        <f t="shared" si="12"/>
        <v>0</v>
      </c>
      <c r="O44" s="82">
        <f t="shared" si="12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34" t="s">
        <v>78</v>
      </c>
      <c r="B45" s="30" t="s">
        <v>74</v>
      </c>
      <c r="C45" s="30"/>
      <c r="D45" s="30"/>
      <c r="E45" s="79" t="s">
        <v>203</v>
      </c>
      <c r="F45" s="80">
        <f>F39+F44</f>
        <v>-715</v>
      </c>
      <c r="G45" s="80">
        <f t="shared" ref="G45:K45" si="13">G39+G44</f>
        <v>409</v>
      </c>
      <c r="H45" s="80">
        <f>H39+H44</f>
        <v>0</v>
      </c>
      <c r="I45" s="80">
        <f t="shared" si="13"/>
        <v>-30</v>
      </c>
      <c r="J45" s="80">
        <f>J39+J44</f>
        <v>1</v>
      </c>
      <c r="K45" s="80">
        <f t="shared" si="13"/>
        <v>0</v>
      </c>
      <c r="L45" s="80">
        <f t="shared" ref="L45:O45" si="14">L39+L44</f>
        <v>0</v>
      </c>
      <c r="M45" s="80">
        <f t="shared" si="14"/>
        <v>0</v>
      </c>
      <c r="N45" s="80">
        <f t="shared" si="14"/>
        <v>0</v>
      </c>
      <c r="O45" s="80">
        <f t="shared" si="14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35"/>
      <c r="B46" s="68" t="s">
        <v>75</v>
      </c>
      <c r="C46" s="68"/>
      <c r="D46" s="68"/>
      <c r="E46" s="68"/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0"/>
      <c r="M46" s="80"/>
      <c r="N46" s="82"/>
      <c r="O46" s="82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35"/>
      <c r="B47" s="68" t="s">
        <v>76</v>
      </c>
      <c r="C47" s="68"/>
      <c r="D47" s="68"/>
      <c r="E47" s="68"/>
      <c r="F47" s="80">
        <v>671</v>
      </c>
      <c r="G47" s="80">
        <v>1386</v>
      </c>
      <c r="H47" s="80">
        <v>0</v>
      </c>
      <c r="I47" s="80">
        <v>0</v>
      </c>
      <c r="J47" s="80">
        <v>0</v>
      </c>
      <c r="K47" s="80">
        <v>0</v>
      </c>
      <c r="L47" s="80"/>
      <c r="M47" s="80"/>
      <c r="N47" s="80"/>
      <c r="O47" s="80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35"/>
      <c r="B48" s="68" t="s">
        <v>77</v>
      </c>
      <c r="C48" s="68"/>
      <c r="D48" s="68"/>
      <c r="E48" s="68"/>
      <c r="F48" s="80">
        <v>671</v>
      </c>
      <c r="G48" s="80">
        <v>1386</v>
      </c>
      <c r="H48" s="80">
        <v>0</v>
      </c>
      <c r="I48" s="80">
        <v>0</v>
      </c>
      <c r="J48" s="80">
        <v>0</v>
      </c>
      <c r="K48" s="80">
        <v>0</v>
      </c>
      <c r="L48" s="80"/>
      <c r="M48" s="80"/>
      <c r="N48" s="80"/>
      <c r="O48" s="80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5" ht="15.95" customHeight="1">
      <c r="A49" s="12" t="s">
        <v>204</v>
      </c>
      <c r="O49" s="4"/>
    </row>
    <row r="50" spans="1:15" ht="15.95" customHeight="1">
      <c r="A50" s="12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G8" sqref="G8:N44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41" t="s">
        <v>0</v>
      </c>
      <c r="B1" s="41"/>
      <c r="C1" s="111" t="s">
        <v>300</v>
      </c>
      <c r="D1" s="52"/>
    </row>
    <row r="3" spans="1:14" ht="15" customHeight="1">
      <c r="A3" s="16" t="s">
        <v>205</v>
      </c>
      <c r="B3" s="16"/>
      <c r="C3" s="16"/>
      <c r="D3" s="16"/>
      <c r="E3" s="16"/>
      <c r="F3" s="16"/>
      <c r="I3" s="16"/>
      <c r="J3" s="16"/>
    </row>
    <row r="4" spans="1:14" ht="15" customHeight="1">
      <c r="A4" s="16"/>
      <c r="B4" s="16"/>
      <c r="C4" s="16"/>
      <c r="D4" s="16"/>
      <c r="E4" s="16"/>
      <c r="F4" s="16"/>
      <c r="I4" s="16"/>
      <c r="J4" s="16"/>
    </row>
    <row r="5" spans="1:14" ht="15" customHeight="1">
      <c r="A5" s="53"/>
      <c r="B5" s="53" t="s">
        <v>282</v>
      </c>
      <c r="C5" s="53"/>
      <c r="D5" s="53"/>
      <c r="H5" s="17"/>
      <c r="L5" s="17"/>
      <c r="N5" s="17" t="s">
        <v>206</v>
      </c>
    </row>
    <row r="6" spans="1:14" ht="15" customHeight="1">
      <c r="A6" s="54"/>
      <c r="B6" s="55"/>
      <c r="C6" s="55"/>
      <c r="D6" s="107"/>
      <c r="E6" s="118" t="s">
        <v>294</v>
      </c>
      <c r="F6" s="118"/>
      <c r="G6" s="118" t="s">
        <v>295</v>
      </c>
      <c r="H6" s="118"/>
      <c r="I6" s="118" t="s">
        <v>296</v>
      </c>
      <c r="J6" s="118"/>
      <c r="K6" s="118" t="s">
        <v>297</v>
      </c>
      <c r="L6" s="118"/>
      <c r="M6" s="118" t="s">
        <v>298</v>
      </c>
      <c r="N6" s="118"/>
    </row>
    <row r="7" spans="1:14" ht="15" customHeight="1">
      <c r="A7" s="56"/>
      <c r="B7" s="57"/>
      <c r="C7" s="57"/>
      <c r="D7" s="108"/>
      <c r="E7" s="61" t="s">
        <v>277</v>
      </c>
      <c r="F7" s="100" t="s">
        <v>281</v>
      </c>
      <c r="G7" s="61" t="s">
        <v>277</v>
      </c>
      <c r="H7" s="61" t="s">
        <v>281</v>
      </c>
      <c r="I7" s="61" t="s">
        <v>277</v>
      </c>
      <c r="J7" s="61" t="s">
        <v>281</v>
      </c>
      <c r="K7" s="61" t="s">
        <v>277</v>
      </c>
      <c r="L7" s="61" t="s">
        <v>281</v>
      </c>
      <c r="M7" s="61" t="s">
        <v>277</v>
      </c>
      <c r="N7" s="61" t="s">
        <v>281</v>
      </c>
    </row>
    <row r="8" spans="1:14" ht="18" customHeight="1">
      <c r="A8" s="114" t="s">
        <v>207</v>
      </c>
      <c r="B8" s="101" t="s">
        <v>208</v>
      </c>
      <c r="C8" s="102"/>
      <c r="D8" s="102"/>
      <c r="E8" s="103">
        <v>1</v>
      </c>
      <c r="F8" s="103">
        <v>1</v>
      </c>
      <c r="G8" s="103">
        <v>1</v>
      </c>
      <c r="H8" s="103">
        <v>1</v>
      </c>
      <c r="I8" s="103">
        <v>9</v>
      </c>
      <c r="J8" s="103">
        <v>9</v>
      </c>
      <c r="K8" s="103">
        <v>33</v>
      </c>
      <c r="L8" s="103">
        <v>33</v>
      </c>
      <c r="M8" s="103">
        <v>2</v>
      </c>
      <c r="N8" s="103">
        <v>2</v>
      </c>
    </row>
    <row r="9" spans="1:14" ht="18" customHeight="1">
      <c r="A9" s="114"/>
      <c r="B9" s="114" t="s">
        <v>209</v>
      </c>
      <c r="C9" s="68" t="s">
        <v>210</v>
      </c>
      <c r="D9" s="68"/>
      <c r="E9" s="103">
        <v>20</v>
      </c>
      <c r="F9" s="103">
        <v>20</v>
      </c>
      <c r="G9" s="103">
        <v>10</v>
      </c>
      <c r="H9" s="103">
        <v>10</v>
      </c>
      <c r="I9" s="103">
        <v>90</v>
      </c>
      <c r="J9" s="103">
        <v>90</v>
      </c>
      <c r="K9" s="103">
        <v>3495</v>
      </c>
      <c r="L9" s="103">
        <v>3495</v>
      </c>
      <c r="M9" s="103">
        <v>40</v>
      </c>
      <c r="N9" s="103">
        <v>40</v>
      </c>
    </row>
    <row r="10" spans="1:14" ht="18" customHeight="1">
      <c r="A10" s="114"/>
      <c r="B10" s="114"/>
      <c r="C10" s="68" t="s">
        <v>211</v>
      </c>
      <c r="D10" s="68"/>
      <c r="E10" s="103">
        <v>20</v>
      </c>
      <c r="F10" s="103">
        <v>20</v>
      </c>
      <c r="G10" s="103">
        <v>10</v>
      </c>
      <c r="H10" s="103">
        <v>10</v>
      </c>
      <c r="I10" s="103">
        <v>54</v>
      </c>
      <c r="J10" s="103">
        <v>54</v>
      </c>
      <c r="K10" s="103">
        <v>2040</v>
      </c>
      <c r="L10" s="103">
        <v>2040</v>
      </c>
      <c r="M10" s="103">
        <v>22</v>
      </c>
      <c r="N10" s="103">
        <v>22</v>
      </c>
    </row>
    <row r="11" spans="1:14" ht="18" customHeight="1">
      <c r="A11" s="114"/>
      <c r="B11" s="114"/>
      <c r="C11" s="68" t="s">
        <v>212</v>
      </c>
      <c r="D11" s="68"/>
      <c r="E11" s="103">
        <v>0</v>
      </c>
      <c r="F11" s="103">
        <v>0</v>
      </c>
      <c r="G11" s="103">
        <v>0</v>
      </c>
      <c r="H11" s="103">
        <v>0</v>
      </c>
      <c r="I11" s="103">
        <v>5</v>
      </c>
      <c r="J11" s="103">
        <v>5</v>
      </c>
      <c r="K11" s="103">
        <v>0</v>
      </c>
      <c r="L11" s="103">
        <v>0</v>
      </c>
      <c r="M11" s="103">
        <v>0</v>
      </c>
      <c r="N11" s="103">
        <v>0</v>
      </c>
    </row>
    <row r="12" spans="1:14" ht="18" customHeight="1">
      <c r="A12" s="114"/>
      <c r="B12" s="114"/>
      <c r="C12" s="68" t="s">
        <v>213</v>
      </c>
      <c r="D12" s="68"/>
      <c r="E12" s="103">
        <v>0</v>
      </c>
      <c r="F12" s="103">
        <v>0</v>
      </c>
      <c r="G12" s="103">
        <v>0</v>
      </c>
      <c r="H12" s="103">
        <v>0</v>
      </c>
      <c r="I12" s="103">
        <v>31</v>
      </c>
      <c r="J12" s="103">
        <v>31</v>
      </c>
      <c r="K12" s="103">
        <v>1455</v>
      </c>
      <c r="L12" s="103">
        <v>1455</v>
      </c>
      <c r="M12" s="103">
        <v>0</v>
      </c>
      <c r="N12" s="103">
        <v>0</v>
      </c>
    </row>
    <row r="13" spans="1:14" ht="18" customHeight="1">
      <c r="A13" s="114"/>
      <c r="B13" s="114"/>
      <c r="C13" s="68" t="s">
        <v>214</v>
      </c>
      <c r="D13" s="68"/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</row>
    <row r="14" spans="1:14" ht="18" customHeight="1">
      <c r="A14" s="114"/>
      <c r="B14" s="114"/>
      <c r="C14" s="68" t="s">
        <v>78</v>
      </c>
      <c r="D14" s="68"/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18</v>
      </c>
      <c r="N14" s="103">
        <v>18</v>
      </c>
    </row>
    <row r="15" spans="1:14" ht="18" customHeight="1">
      <c r="A15" s="113" t="s">
        <v>215</v>
      </c>
      <c r="B15" s="114" t="s">
        <v>216</v>
      </c>
      <c r="C15" s="68" t="s">
        <v>217</v>
      </c>
      <c r="D15" s="68"/>
      <c r="E15" s="80">
        <v>11919</v>
      </c>
      <c r="F15" s="80">
        <v>11878</v>
      </c>
      <c r="G15" s="80">
        <v>4393</v>
      </c>
      <c r="H15" s="80">
        <v>3573</v>
      </c>
      <c r="I15" s="80">
        <v>755</v>
      </c>
      <c r="J15" s="80">
        <v>708</v>
      </c>
      <c r="K15" s="80">
        <v>712</v>
      </c>
      <c r="L15" s="80">
        <v>873</v>
      </c>
      <c r="M15" s="80">
        <v>229</v>
      </c>
      <c r="N15" s="80">
        <v>218</v>
      </c>
    </row>
    <row r="16" spans="1:14" ht="18" customHeight="1">
      <c r="A16" s="114"/>
      <c r="B16" s="114"/>
      <c r="C16" s="68" t="s">
        <v>218</v>
      </c>
      <c r="D16" s="68"/>
      <c r="E16" s="80">
        <v>102</v>
      </c>
      <c r="F16" s="80">
        <v>102</v>
      </c>
      <c r="G16" s="80">
        <v>13963</v>
      </c>
      <c r="H16" s="80">
        <v>14053</v>
      </c>
      <c r="I16" s="80">
        <v>46</v>
      </c>
      <c r="J16" s="80">
        <v>44</v>
      </c>
      <c r="K16" s="80">
        <v>9582</v>
      </c>
      <c r="L16" s="80">
        <v>10087</v>
      </c>
      <c r="M16" s="80">
        <v>1</v>
      </c>
      <c r="N16" s="80">
        <v>1</v>
      </c>
    </row>
    <row r="17" spans="1:15" ht="18" customHeight="1">
      <c r="A17" s="114"/>
      <c r="B17" s="114"/>
      <c r="C17" s="68" t="s">
        <v>219</v>
      </c>
      <c r="D17" s="68"/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</row>
    <row r="18" spans="1:15" ht="18" customHeight="1">
      <c r="A18" s="114"/>
      <c r="B18" s="114"/>
      <c r="C18" s="68" t="s">
        <v>220</v>
      </c>
      <c r="D18" s="68"/>
      <c r="E18" s="80">
        <v>12021</v>
      </c>
      <c r="F18" s="80">
        <v>11980</v>
      </c>
      <c r="G18" s="80">
        <v>18362</v>
      </c>
      <c r="H18" s="80">
        <v>17626</v>
      </c>
      <c r="I18" s="80">
        <v>801</v>
      </c>
      <c r="J18" s="80">
        <v>752</v>
      </c>
      <c r="K18" s="80">
        <v>10295</v>
      </c>
      <c r="L18" s="80">
        <v>10959</v>
      </c>
      <c r="M18" s="80">
        <v>230</v>
      </c>
      <c r="N18" s="80">
        <v>219</v>
      </c>
    </row>
    <row r="19" spans="1:15" ht="18" customHeight="1">
      <c r="A19" s="114"/>
      <c r="B19" s="114" t="s">
        <v>221</v>
      </c>
      <c r="C19" s="68" t="s">
        <v>222</v>
      </c>
      <c r="D19" s="68"/>
      <c r="E19" s="80">
        <v>1</v>
      </c>
      <c r="F19" s="80">
        <v>1</v>
      </c>
      <c r="G19" s="80">
        <v>2933</v>
      </c>
      <c r="H19" s="80">
        <v>2405</v>
      </c>
      <c r="I19" s="80">
        <v>320</v>
      </c>
      <c r="J19" s="80">
        <v>185</v>
      </c>
      <c r="K19" s="80">
        <v>764</v>
      </c>
      <c r="L19" s="80">
        <v>744</v>
      </c>
      <c r="M19" s="80">
        <v>28</v>
      </c>
      <c r="N19" s="80">
        <v>21</v>
      </c>
    </row>
    <row r="20" spans="1:15" ht="18" customHeight="1">
      <c r="A20" s="114"/>
      <c r="B20" s="114"/>
      <c r="C20" s="68" t="s">
        <v>223</v>
      </c>
      <c r="D20" s="68"/>
      <c r="E20" s="80">
        <v>11000</v>
      </c>
      <c r="F20" s="80">
        <v>11000</v>
      </c>
      <c r="G20" s="80">
        <v>8373</v>
      </c>
      <c r="H20" s="80">
        <v>8607</v>
      </c>
      <c r="I20" s="80">
        <v>63289</v>
      </c>
      <c r="J20" s="80">
        <v>26</v>
      </c>
      <c r="K20" s="80">
        <v>7490</v>
      </c>
      <c r="L20" s="80">
        <v>7986</v>
      </c>
      <c r="M20" s="80">
        <v>0</v>
      </c>
      <c r="N20" s="80">
        <v>1</v>
      </c>
    </row>
    <row r="21" spans="1:15" s="58" customFormat="1" ht="18" customHeight="1">
      <c r="A21" s="114"/>
      <c r="B21" s="114"/>
      <c r="C21" s="104" t="s">
        <v>224</v>
      </c>
      <c r="D21" s="104"/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</row>
    <row r="22" spans="1:15" ht="18" customHeight="1">
      <c r="A22" s="114"/>
      <c r="B22" s="114"/>
      <c r="C22" s="30" t="s">
        <v>225</v>
      </c>
      <c r="D22" s="30"/>
      <c r="E22" s="80">
        <v>11001</v>
      </c>
      <c r="F22" s="80">
        <v>11001</v>
      </c>
      <c r="G22" s="80">
        <v>11306</v>
      </c>
      <c r="H22" s="80">
        <v>11012</v>
      </c>
      <c r="I22" s="80">
        <v>383</v>
      </c>
      <c r="J22" s="80">
        <v>210</v>
      </c>
      <c r="K22" s="80">
        <v>8254</v>
      </c>
      <c r="L22" s="80">
        <v>8730</v>
      </c>
      <c r="M22" s="80">
        <v>29</v>
      </c>
      <c r="N22" s="80">
        <v>22</v>
      </c>
    </row>
    <row r="23" spans="1:15" ht="18" customHeight="1">
      <c r="A23" s="114"/>
      <c r="B23" s="114" t="s">
        <v>226</v>
      </c>
      <c r="C23" s="68" t="s">
        <v>227</v>
      </c>
      <c r="D23" s="68"/>
      <c r="E23" s="80">
        <v>20</v>
      </c>
      <c r="F23" s="80">
        <v>20</v>
      </c>
      <c r="G23" s="80">
        <v>10</v>
      </c>
      <c r="H23" s="80">
        <v>10</v>
      </c>
      <c r="I23" s="80">
        <v>90</v>
      </c>
      <c r="J23" s="80">
        <v>90</v>
      </c>
      <c r="K23" s="80">
        <v>3495</v>
      </c>
      <c r="L23" s="80">
        <v>3495</v>
      </c>
      <c r="M23" s="80">
        <v>40</v>
      </c>
      <c r="N23" s="80">
        <v>40</v>
      </c>
    </row>
    <row r="24" spans="1:15" ht="18" customHeight="1">
      <c r="A24" s="114"/>
      <c r="B24" s="114"/>
      <c r="C24" s="68" t="s">
        <v>228</v>
      </c>
      <c r="D24" s="68"/>
      <c r="E24" s="80">
        <v>0</v>
      </c>
      <c r="F24" s="80">
        <v>0</v>
      </c>
      <c r="G24" s="80">
        <v>7046</v>
      </c>
      <c r="H24" s="80">
        <v>6604</v>
      </c>
      <c r="I24" s="80">
        <v>328</v>
      </c>
      <c r="J24" s="80">
        <v>452</v>
      </c>
      <c r="K24" s="80">
        <v>-1454</v>
      </c>
      <c r="L24" s="80">
        <v>-1266</v>
      </c>
      <c r="M24" s="80">
        <v>190</v>
      </c>
      <c r="N24" s="80">
        <v>186</v>
      </c>
    </row>
    <row r="25" spans="1:15" ht="18" customHeight="1">
      <c r="A25" s="114"/>
      <c r="B25" s="114"/>
      <c r="C25" s="68" t="s">
        <v>229</v>
      </c>
      <c r="D25" s="68"/>
      <c r="E25" s="80">
        <v>999</v>
      </c>
      <c r="F25" s="80">
        <v>950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</row>
    <row r="26" spans="1:15" ht="18" customHeight="1">
      <c r="A26" s="114"/>
      <c r="B26" s="114"/>
      <c r="C26" s="68" t="s">
        <v>230</v>
      </c>
      <c r="D26" s="68"/>
      <c r="E26" s="80">
        <v>1019</v>
      </c>
      <c r="F26" s="80">
        <v>979</v>
      </c>
      <c r="G26" s="80">
        <v>7056</v>
      </c>
      <c r="H26" s="80">
        <v>6614</v>
      </c>
      <c r="I26" s="80">
        <v>418</v>
      </c>
      <c r="J26" s="80">
        <v>542</v>
      </c>
      <c r="K26" s="80">
        <v>2041</v>
      </c>
      <c r="L26" s="80">
        <v>2229</v>
      </c>
      <c r="M26" s="80">
        <v>201</v>
      </c>
      <c r="N26" s="80">
        <v>197</v>
      </c>
    </row>
    <row r="27" spans="1:15" ht="18" customHeight="1">
      <c r="A27" s="114"/>
      <c r="B27" s="68" t="s">
        <v>231</v>
      </c>
      <c r="C27" s="68"/>
      <c r="D27" s="68"/>
      <c r="E27" s="80">
        <v>12021</v>
      </c>
      <c r="F27" s="80">
        <v>11980</v>
      </c>
      <c r="G27" s="80">
        <v>18362</v>
      </c>
      <c r="H27" s="80">
        <v>17626</v>
      </c>
      <c r="I27" s="80">
        <v>801</v>
      </c>
      <c r="J27" s="80">
        <v>752</v>
      </c>
      <c r="K27" s="80">
        <v>10295</v>
      </c>
      <c r="L27" s="80">
        <v>10959</v>
      </c>
      <c r="M27" s="80">
        <v>230</v>
      </c>
      <c r="N27" s="80">
        <v>219</v>
      </c>
    </row>
    <row r="28" spans="1:15" ht="18" customHeight="1">
      <c r="A28" s="114" t="s">
        <v>232</v>
      </c>
      <c r="B28" s="114" t="s">
        <v>233</v>
      </c>
      <c r="C28" s="68" t="s">
        <v>234</v>
      </c>
      <c r="D28" s="106" t="s">
        <v>36</v>
      </c>
      <c r="E28" s="80">
        <v>5190</v>
      </c>
      <c r="F28" s="80">
        <v>55</v>
      </c>
      <c r="G28" s="80">
        <v>6076</v>
      </c>
      <c r="H28" s="80">
        <v>6631</v>
      </c>
      <c r="I28" s="80">
        <v>450</v>
      </c>
      <c r="J28" s="80">
        <v>696</v>
      </c>
      <c r="K28" s="80">
        <v>995</v>
      </c>
      <c r="L28" s="80">
        <v>1075</v>
      </c>
      <c r="M28" s="80">
        <v>247</v>
      </c>
      <c r="N28" s="80">
        <v>236</v>
      </c>
    </row>
    <row r="29" spans="1:15" ht="18" customHeight="1">
      <c r="A29" s="114"/>
      <c r="B29" s="114"/>
      <c r="C29" s="68" t="s">
        <v>235</v>
      </c>
      <c r="D29" s="106" t="s">
        <v>37</v>
      </c>
      <c r="E29" s="80">
        <v>5145</v>
      </c>
      <c r="F29" s="80">
        <v>40</v>
      </c>
      <c r="G29" s="80">
        <v>5398</v>
      </c>
      <c r="H29" s="80">
        <v>5961</v>
      </c>
      <c r="I29" s="80">
        <v>174</v>
      </c>
      <c r="J29" s="80">
        <v>224</v>
      </c>
      <c r="K29" s="80">
        <v>0</v>
      </c>
      <c r="L29" s="80">
        <v>0</v>
      </c>
      <c r="M29" s="80">
        <v>209</v>
      </c>
      <c r="N29" s="80">
        <v>199</v>
      </c>
    </row>
    <row r="30" spans="1:15" ht="18" customHeight="1">
      <c r="A30" s="114"/>
      <c r="B30" s="114"/>
      <c r="C30" s="68" t="s">
        <v>236</v>
      </c>
      <c r="D30" s="106" t="s">
        <v>237</v>
      </c>
      <c r="E30" s="80">
        <v>6</v>
      </c>
      <c r="F30" s="80">
        <v>7</v>
      </c>
      <c r="G30" s="80">
        <v>175</v>
      </c>
      <c r="H30" s="80">
        <v>238</v>
      </c>
      <c r="I30" s="80">
        <v>385</v>
      </c>
      <c r="J30" s="80">
        <v>459</v>
      </c>
      <c r="K30" s="80">
        <v>1191</v>
      </c>
      <c r="L30" s="80">
        <v>1176</v>
      </c>
      <c r="M30" s="80">
        <v>33</v>
      </c>
      <c r="N30" s="80">
        <v>35</v>
      </c>
    </row>
    <row r="31" spans="1:15" ht="18" customHeight="1">
      <c r="A31" s="114"/>
      <c r="B31" s="114"/>
      <c r="C31" s="30" t="s">
        <v>238</v>
      </c>
      <c r="D31" s="106" t="s">
        <v>239</v>
      </c>
      <c r="E31" s="80">
        <v>40</v>
      </c>
      <c r="F31" s="80">
        <f t="shared" ref="F31:N31" si="0">F28-F29-F30</f>
        <v>8</v>
      </c>
      <c r="G31" s="80">
        <f t="shared" si="0"/>
        <v>503</v>
      </c>
      <c r="H31" s="80">
        <f t="shared" si="0"/>
        <v>432</v>
      </c>
      <c r="I31" s="80">
        <v>-110</v>
      </c>
      <c r="J31" s="80">
        <f t="shared" si="0"/>
        <v>13</v>
      </c>
      <c r="K31" s="80">
        <f t="shared" si="0"/>
        <v>-196</v>
      </c>
      <c r="L31" s="80">
        <f t="shared" si="0"/>
        <v>-101</v>
      </c>
      <c r="M31" s="80">
        <f t="shared" si="0"/>
        <v>5</v>
      </c>
      <c r="N31" s="80">
        <f t="shared" si="0"/>
        <v>2</v>
      </c>
      <c r="O31" s="7"/>
    </row>
    <row r="32" spans="1:15" ht="18" customHeight="1">
      <c r="A32" s="114"/>
      <c r="B32" s="114"/>
      <c r="C32" s="68" t="s">
        <v>240</v>
      </c>
      <c r="D32" s="106" t="s">
        <v>241</v>
      </c>
      <c r="E32" s="80">
        <v>0</v>
      </c>
      <c r="F32" s="80">
        <v>0</v>
      </c>
      <c r="G32" s="80">
        <v>35</v>
      </c>
      <c r="H32" s="80">
        <v>48</v>
      </c>
      <c r="I32" s="80">
        <v>13</v>
      </c>
      <c r="J32" s="80">
        <v>11</v>
      </c>
      <c r="K32" s="80">
        <v>22</v>
      </c>
      <c r="L32" s="80">
        <v>18</v>
      </c>
      <c r="M32" s="80">
        <v>0</v>
      </c>
      <c r="N32" s="80">
        <v>0</v>
      </c>
    </row>
    <row r="33" spans="1:14" ht="18" customHeight="1">
      <c r="A33" s="114"/>
      <c r="B33" s="114"/>
      <c r="C33" s="68" t="s">
        <v>242</v>
      </c>
      <c r="D33" s="106" t="s">
        <v>243</v>
      </c>
      <c r="E33" s="80">
        <v>0</v>
      </c>
      <c r="F33" s="80">
        <v>0</v>
      </c>
      <c r="G33" s="80">
        <v>17</v>
      </c>
      <c r="H33" s="80">
        <v>26</v>
      </c>
      <c r="I33" s="80">
        <v>0</v>
      </c>
      <c r="J33" s="80">
        <v>0</v>
      </c>
      <c r="K33" s="80">
        <v>13</v>
      </c>
      <c r="L33" s="80">
        <v>15</v>
      </c>
      <c r="M33" s="80">
        <v>0</v>
      </c>
      <c r="N33" s="80">
        <v>0</v>
      </c>
    </row>
    <row r="34" spans="1:14" ht="18" customHeight="1">
      <c r="A34" s="114"/>
      <c r="B34" s="114"/>
      <c r="C34" s="30" t="s">
        <v>244</v>
      </c>
      <c r="D34" s="106" t="s">
        <v>245</v>
      </c>
      <c r="E34" s="80">
        <v>41</v>
      </c>
      <c r="F34" s="80">
        <f t="shared" ref="F34:N34" si="1">F31+F32-F33</f>
        <v>8</v>
      </c>
      <c r="G34" s="80">
        <f t="shared" si="1"/>
        <v>521</v>
      </c>
      <c r="H34" s="80">
        <f t="shared" si="1"/>
        <v>454</v>
      </c>
      <c r="I34" s="80">
        <v>-98</v>
      </c>
      <c r="J34" s="80">
        <f t="shared" si="1"/>
        <v>24</v>
      </c>
      <c r="K34" s="80">
        <f t="shared" si="1"/>
        <v>-187</v>
      </c>
      <c r="L34" s="80">
        <f t="shared" si="1"/>
        <v>-98</v>
      </c>
      <c r="M34" s="80">
        <f t="shared" si="1"/>
        <v>5</v>
      </c>
      <c r="N34" s="80">
        <f t="shared" si="1"/>
        <v>2</v>
      </c>
    </row>
    <row r="35" spans="1:14" ht="18" customHeight="1">
      <c r="A35" s="114"/>
      <c r="B35" s="114" t="s">
        <v>246</v>
      </c>
      <c r="C35" s="68" t="s">
        <v>247</v>
      </c>
      <c r="D35" s="106" t="s">
        <v>248</v>
      </c>
      <c r="E35" s="80">
        <v>0</v>
      </c>
      <c r="F35" s="80">
        <v>0</v>
      </c>
      <c r="G35" s="80">
        <v>1</v>
      </c>
      <c r="H35" s="80">
        <v>31</v>
      </c>
      <c r="I35" s="80">
        <v>189</v>
      </c>
      <c r="J35" s="80">
        <v>33</v>
      </c>
      <c r="K35" s="80">
        <v>0</v>
      </c>
      <c r="L35" s="80">
        <v>0</v>
      </c>
      <c r="M35" s="80">
        <v>0</v>
      </c>
      <c r="N35" s="80">
        <v>0</v>
      </c>
    </row>
    <row r="36" spans="1:14" ht="18" customHeight="1">
      <c r="A36" s="114"/>
      <c r="B36" s="114"/>
      <c r="C36" s="68" t="s">
        <v>249</v>
      </c>
      <c r="D36" s="106" t="s">
        <v>250</v>
      </c>
      <c r="E36" s="80">
        <v>0</v>
      </c>
      <c r="F36" s="80">
        <v>0</v>
      </c>
      <c r="G36" s="80">
        <v>80</v>
      </c>
      <c r="H36" s="80">
        <v>20</v>
      </c>
      <c r="I36" s="80">
        <v>220</v>
      </c>
      <c r="J36" s="80">
        <v>35</v>
      </c>
      <c r="K36" s="80">
        <v>1</v>
      </c>
      <c r="L36" s="80">
        <v>0</v>
      </c>
      <c r="M36" s="80">
        <v>0</v>
      </c>
      <c r="N36" s="80">
        <v>0</v>
      </c>
    </row>
    <row r="37" spans="1:14" ht="18" customHeight="1">
      <c r="A37" s="114"/>
      <c r="B37" s="114"/>
      <c r="C37" s="68" t="s">
        <v>251</v>
      </c>
      <c r="D37" s="106" t="s">
        <v>252</v>
      </c>
      <c r="E37" s="80">
        <v>41</v>
      </c>
      <c r="F37" s="80">
        <f t="shared" ref="F37:N37" si="2">F34+F35-F36</f>
        <v>8</v>
      </c>
      <c r="G37" s="80">
        <f t="shared" si="2"/>
        <v>442</v>
      </c>
      <c r="H37" s="80">
        <f t="shared" si="2"/>
        <v>465</v>
      </c>
      <c r="I37" s="80">
        <f t="shared" si="2"/>
        <v>-129</v>
      </c>
      <c r="J37" s="80">
        <f t="shared" si="2"/>
        <v>22</v>
      </c>
      <c r="K37" s="80">
        <v>-187</v>
      </c>
      <c r="L37" s="80">
        <f t="shared" si="2"/>
        <v>-98</v>
      </c>
      <c r="M37" s="80">
        <f t="shared" si="2"/>
        <v>5</v>
      </c>
      <c r="N37" s="80">
        <f t="shared" si="2"/>
        <v>2</v>
      </c>
    </row>
    <row r="38" spans="1:14" ht="18" customHeight="1">
      <c r="A38" s="114"/>
      <c r="B38" s="114"/>
      <c r="C38" s="68" t="s">
        <v>253</v>
      </c>
      <c r="D38" s="106" t="s">
        <v>254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</row>
    <row r="39" spans="1:14" ht="18" customHeight="1">
      <c r="A39" s="114"/>
      <c r="B39" s="114"/>
      <c r="C39" s="68" t="s">
        <v>255</v>
      </c>
      <c r="D39" s="106" t="s">
        <v>256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</row>
    <row r="40" spans="1:14" ht="18" customHeight="1">
      <c r="A40" s="114"/>
      <c r="B40" s="114"/>
      <c r="C40" s="68" t="s">
        <v>257</v>
      </c>
      <c r="D40" s="106" t="s">
        <v>258</v>
      </c>
      <c r="E40" s="80">
        <v>0</v>
      </c>
      <c r="F40" s="80">
        <v>0</v>
      </c>
      <c r="G40" s="80">
        <v>0</v>
      </c>
      <c r="H40" s="80">
        <v>0</v>
      </c>
      <c r="I40" s="80">
        <v>-5</v>
      </c>
      <c r="J40" s="80">
        <v>8</v>
      </c>
      <c r="K40" s="80">
        <v>1</v>
      </c>
      <c r="L40" s="80">
        <v>1</v>
      </c>
      <c r="M40" s="80">
        <v>1</v>
      </c>
      <c r="N40" s="80">
        <v>0</v>
      </c>
    </row>
    <row r="41" spans="1:14" ht="18" customHeight="1">
      <c r="A41" s="114"/>
      <c r="B41" s="114"/>
      <c r="C41" s="30" t="s">
        <v>259</v>
      </c>
      <c r="D41" s="106" t="s">
        <v>260</v>
      </c>
      <c r="E41" s="80">
        <v>41</v>
      </c>
      <c r="F41" s="80">
        <f t="shared" ref="F41:N41" si="3">F34+F35-F36-F40</f>
        <v>8</v>
      </c>
      <c r="G41" s="80">
        <f t="shared" si="3"/>
        <v>442</v>
      </c>
      <c r="H41" s="80">
        <f t="shared" si="3"/>
        <v>465</v>
      </c>
      <c r="I41" s="80">
        <f t="shared" si="3"/>
        <v>-124</v>
      </c>
      <c r="J41" s="80">
        <f t="shared" si="3"/>
        <v>14</v>
      </c>
      <c r="K41" s="80">
        <v>-188</v>
      </c>
      <c r="L41" s="80">
        <f t="shared" si="3"/>
        <v>-99</v>
      </c>
      <c r="M41" s="80">
        <f t="shared" si="3"/>
        <v>4</v>
      </c>
      <c r="N41" s="80">
        <f t="shared" si="3"/>
        <v>2</v>
      </c>
    </row>
    <row r="42" spans="1:14" ht="18" customHeight="1">
      <c r="A42" s="114"/>
      <c r="B42" s="114"/>
      <c r="C42" s="142" t="s">
        <v>261</v>
      </c>
      <c r="D42" s="142"/>
      <c r="E42" s="80">
        <v>41</v>
      </c>
      <c r="F42" s="80">
        <f t="shared" ref="F42:N42" si="4">F37+F38-F39-F40</f>
        <v>8</v>
      </c>
      <c r="G42" s="80">
        <f t="shared" si="4"/>
        <v>442</v>
      </c>
      <c r="H42" s="80">
        <f t="shared" si="4"/>
        <v>465</v>
      </c>
      <c r="I42" s="80">
        <f t="shared" si="4"/>
        <v>-124</v>
      </c>
      <c r="J42" s="80">
        <f t="shared" si="4"/>
        <v>14</v>
      </c>
      <c r="K42" s="80">
        <f t="shared" si="4"/>
        <v>-188</v>
      </c>
      <c r="L42" s="80">
        <f t="shared" si="4"/>
        <v>-99</v>
      </c>
      <c r="M42" s="80">
        <f t="shared" si="4"/>
        <v>4</v>
      </c>
      <c r="N42" s="80">
        <f t="shared" si="4"/>
        <v>2</v>
      </c>
    </row>
    <row r="43" spans="1:14" ht="18" customHeight="1">
      <c r="A43" s="114"/>
      <c r="B43" s="114"/>
      <c r="C43" s="68" t="s">
        <v>262</v>
      </c>
      <c r="D43" s="106" t="s">
        <v>263</v>
      </c>
      <c r="E43" s="80">
        <v>0</v>
      </c>
      <c r="F43" s="80">
        <v>0</v>
      </c>
      <c r="G43" s="80">
        <v>0</v>
      </c>
      <c r="H43" s="80">
        <v>0</v>
      </c>
      <c r="I43" s="80"/>
      <c r="J43" s="80">
        <v>0</v>
      </c>
      <c r="K43" s="80"/>
      <c r="L43" s="80">
        <v>0</v>
      </c>
      <c r="M43" s="80">
        <v>0</v>
      </c>
      <c r="N43" s="80">
        <v>0</v>
      </c>
    </row>
    <row r="44" spans="1:14" ht="18" customHeight="1">
      <c r="A44" s="114"/>
      <c r="B44" s="114"/>
      <c r="C44" s="30" t="s">
        <v>264</v>
      </c>
      <c r="D44" s="79" t="s">
        <v>265</v>
      </c>
      <c r="E44" s="80">
        <v>41</v>
      </c>
      <c r="F44" s="80">
        <f t="shared" ref="F44:N44" si="5">F41+F43</f>
        <v>8</v>
      </c>
      <c r="G44" s="80">
        <f t="shared" si="5"/>
        <v>442</v>
      </c>
      <c r="H44" s="80">
        <f t="shared" si="5"/>
        <v>465</v>
      </c>
      <c r="I44" s="80">
        <f t="shared" si="5"/>
        <v>-124</v>
      </c>
      <c r="J44" s="80">
        <f t="shared" si="5"/>
        <v>14</v>
      </c>
      <c r="K44" s="80">
        <f t="shared" si="5"/>
        <v>-188</v>
      </c>
      <c r="L44" s="80">
        <f t="shared" si="5"/>
        <v>-99</v>
      </c>
      <c r="M44" s="80">
        <f t="shared" si="5"/>
        <v>4</v>
      </c>
      <c r="N44" s="80">
        <f t="shared" si="5"/>
        <v>2</v>
      </c>
    </row>
    <row r="45" spans="1:14" ht="14.1" customHeight="1">
      <c r="A45" s="12" t="s">
        <v>266</v>
      </c>
    </row>
    <row r="46" spans="1:14" ht="14.1" customHeight="1">
      <c r="A46" s="12" t="s">
        <v>267</v>
      </c>
    </row>
    <row r="47" spans="1:14">
      <c r="A47" s="5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1.普通会計予算（R3-4年度）</vt:lpstr>
      <vt:lpstr>2.公営企業会計予算（R3-4年度）</vt:lpstr>
      <vt:lpstr>3.(1)普通会計決算（R元-2年度）</vt:lpstr>
      <vt:lpstr>3.(2)財政指標等（H28‐R2年度）</vt:lpstr>
      <vt:lpstr>4.公営企業会計決算（R元-2年度）</vt:lpstr>
      <vt:lpstr>5.三セク決算（R元-2年度）</vt:lpstr>
      <vt:lpstr>'1.普通会計予算（R3-4年度）'!Print_Area</vt:lpstr>
      <vt:lpstr>'2.公営企業会計予算（R3-4年度）'!Print_Area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'5.三セク決算（R元-2年度）'!Print_Area</vt:lpstr>
      <vt:lpstr>'2.公営企業会計予算（R3-4年度）'!Print_Titles</vt:lpstr>
      <vt:lpstr>'4.公営企業会計決算（R元-2年度）'!Print_Titles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2022-07-07T08:41:34Z</cp:lastPrinted>
  <dcterms:created xsi:type="dcterms:W3CDTF">1999-07-06T05:17:05Z</dcterms:created>
  <dcterms:modified xsi:type="dcterms:W3CDTF">2022-09-20T11:27:26Z</dcterms:modified>
</cp:coreProperties>
</file>