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財政課\事務\第１係\決算統計関係\決算分析・照会\R05\02_地方債協会1\04_提出\"/>
    </mc:Choice>
  </mc:AlternateContent>
  <xr:revisionPtr revIDLastSave="0" documentId="13_ncr:1_{80126DE8-E7E7-46DB-BC08-4A82FED1EE3B}" xr6:coauthVersionLast="47" xr6:coauthVersionMax="47" xr10:uidLastSave="{00000000-0000-0000-0000-000000000000}"/>
  <bookViews>
    <workbookView xWindow="28680" yWindow="-120" windowWidth="29040" windowHeight="15840" tabRatio="663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7" l="1"/>
  <c r="I27" i="7" s="1"/>
  <c r="H24" i="7"/>
  <c r="H27" i="7" s="1"/>
  <c r="I16" i="7"/>
  <c r="H16" i="7"/>
  <c r="I15" i="7"/>
  <c r="H15" i="7"/>
  <c r="I14" i="7"/>
  <c r="H14" i="7"/>
  <c r="G24" i="7"/>
  <c r="G27" i="7" s="1"/>
  <c r="F24" i="7"/>
  <c r="F27" i="7" s="1"/>
  <c r="G16" i="7"/>
  <c r="F16" i="7"/>
  <c r="G15" i="7"/>
  <c r="F15" i="7"/>
  <c r="G14" i="7"/>
  <c r="F14" i="7"/>
  <c r="I24" i="4"/>
  <c r="I27" i="4" s="1"/>
  <c r="H24" i="4"/>
  <c r="H27" i="4" s="1"/>
  <c r="I16" i="4"/>
  <c r="H16" i="4"/>
  <c r="I15" i="4"/>
  <c r="H15" i="4"/>
  <c r="I14" i="4"/>
  <c r="H14" i="4"/>
  <c r="G24" i="4"/>
  <c r="G27" i="4" s="1"/>
  <c r="F24" i="4"/>
  <c r="F27" i="4" s="1"/>
  <c r="G16" i="4"/>
  <c r="F16" i="4"/>
  <c r="G15" i="4"/>
  <c r="F15" i="4"/>
  <c r="G14" i="4"/>
  <c r="F14" i="4"/>
  <c r="F32" i="2" l="1"/>
  <c r="F39" i="2"/>
  <c r="F28" i="2"/>
  <c r="F26" i="2"/>
  <c r="H41" i="2"/>
  <c r="H39" i="2"/>
  <c r="H38" i="2"/>
  <c r="H32" i="2"/>
  <c r="H28" i="2"/>
  <c r="H26" i="2"/>
  <c r="F39" i="5" l="1"/>
  <c r="F41" i="5"/>
  <c r="F32" i="5"/>
  <c r="F28" i="5"/>
  <c r="F22" i="5" l="1"/>
  <c r="F26" i="5"/>
  <c r="I23" i="6"/>
  <c r="I22" i="6"/>
  <c r="H22" i="6" l="1"/>
  <c r="H20" i="6"/>
  <c r="H19" i="6"/>
  <c r="H23" i="6" s="1"/>
  <c r="H21" i="6" l="1"/>
  <c r="K24" i="7" l="1"/>
  <c r="K27" i="7" s="1"/>
  <c r="J21" i="7"/>
  <c r="J24" i="7" s="1"/>
  <c r="J27" i="7" s="1"/>
  <c r="K16" i="7"/>
  <c r="K15" i="7"/>
  <c r="K14" i="7"/>
  <c r="J11" i="7"/>
  <c r="J12" i="7" s="1"/>
  <c r="J8" i="7"/>
  <c r="J16" i="7" s="1"/>
  <c r="K24" i="4"/>
  <c r="K27" i="4" s="1"/>
  <c r="J21" i="4"/>
  <c r="J24" i="4" s="1"/>
  <c r="J27" i="4" s="1"/>
  <c r="K16" i="4"/>
  <c r="J16" i="4"/>
  <c r="K15" i="4"/>
  <c r="K14" i="4"/>
  <c r="J12" i="4"/>
  <c r="J13" i="4" s="1"/>
  <c r="J9" i="4"/>
  <c r="J14" i="4" s="1"/>
  <c r="J9" i="7" l="1"/>
  <c r="J14" i="7" s="1"/>
  <c r="J13" i="7"/>
  <c r="J10" i="7"/>
  <c r="J15" i="7" s="1"/>
  <c r="J10" i="4"/>
  <c r="J15" i="4" s="1"/>
  <c r="J31" i="8" l="1"/>
  <c r="J34" i="8" s="1"/>
  <c r="I31" i="8"/>
  <c r="I34" i="8" s="1"/>
  <c r="H31" i="8"/>
  <c r="H34" i="8" s="1"/>
  <c r="G31" i="8"/>
  <c r="G34" i="8" s="1"/>
  <c r="F31" i="8"/>
  <c r="F34" i="8" s="1"/>
  <c r="E31" i="8"/>
  <c r="E34" i="8" s="1"/>
  <c r="F41" i="8" l="1"/>
  <c r="F44" i="8" s="1"/>
  <c r="F37" i="8"/>
  <c r="F42" i="8" s="1"/>
  <c r="E41" i="8"/>
  <c r="E44" i="8" s="1"/>
  <c r="E37" i="8"/>
  <c r="E42" i="8" s="1"/>
  <c r="G41" i="8"/>
  <c r="G44" i="8" s="1"/>
  <c r="G37" i="8"/>
  <c r="G42" i="8" s="1"/>
  <c r="I41" i="8"/>
  <c r="I44" i="8" s="1"/>
  <c r="I37" i="8"/>
  <c r="I42" i="8" s="1"/>
  <c r="H41" i="8"/>
  <c r="H44" i="8" s="1"/>
  <c r="H37" i="8"/>
  <c r="H42" i="8" s="1"/>
  <c r="J41" i="8"/>
  <c r="J44" i="8" s="1"/>
  <c r="J37" i="8"/>
  <c r="J42" i="8" s="1"/>
  <c r="N31" i="8" l="1"/>
  <c r="N34" i="8" s="1"/>
  <c r="M31" i="8"/>
  <c r="M34" i="8" s="1"/>
  <c r="L31" i="8"/>
  <c r="L34" i="8" s="1"/>
  <c r="K31" i="8"/>
  <c r="K34" i="8" s="1"/>
  <c r="M41" i="8" l="1"/>
  <c r="M44" i="8" s="1"/>
  <c r="M37" i="8"/>
  <c r="M42" i="8" s="1"/>
  <c r="N41" i="8"/>
  <c r="N37" i="8"/>
  <c r="N42" i="8" s="1"/>
  <c r="K41" i="8"/>
  <c r="K44" i="8" s="1"/>
  <c r="K37" i="8"/>
  <c r="K42" i="8" s="1"/>
  <c r="L41" i="8"/>
  <c r="L44" i="8" s="1"/>
  <c r="L37" i="8"/>
  <c r="L42" i="8" s="1"/>
  <c r="O45" i="7" l="1"/>
  <c r="N45" i="7"/>
  <c r="M45" i="7"/>
  <c r="L45" i="7"/>
  <c r="K45" i="7"/>
  <c r="J45" i="7"/>
  <c r="I45" i="7"/>
  <c r="H45" i="7"/>
  <c r="G45" i="7"/>
  <c r="F45" i="7"/>
  <c r="O44" i="7"/>
  <c r="N44" i="7"/>
  <c r="M44" i="7"/>
  <c r="L44" i="7"/>
  <c r="K44" i="7"/>
  <c r="J44" i="7"/>
  <c r="I44" i="7"/>
  <c r="H44" i="7"/>
  <c r="G44" i="7"/>
  <c r="F44" i="7"/>
  <c r="O39" i="7"/>
  <c r="N39" i="7"/>
  <c r="M39" i="7"/>
  <c r="L39" i="7"/>
  <c r="K39" i="7"/>
  <c r="J39" i="7"/>
  <c r="I39" i="7"/>
  <c r="H39" i="7"/>
  <c r="G39" i="7"/>
  <c r="F39" i="7"/>
  <c r="O27" i="7"/>
  <c r="N27" i="7"/>
  <c r="M27" i="7"/>
  <c r="L27" i="7"/>
  <c r="O24" i="7"/>
  <c r="N24" i="7"/>
  <c r="M24" i="7"/>
  <c r="L24" i="7"/>
  <c r="O16" i="7"/>
  <c r="N16" i="7"/>
  <c r="M16" i="7"/>
  <c r="L16" i="7"/>
  <c r="O15" i="7"/>
  <c r="N15" i="7"/>
  <c r="M15" i="7"/>
  <c r="L15" i="7"/>
  <c r="O14" i="7"/>
  <c r="N14" i="7"/>
  <c r="M14" i="7"/>
  <c r="L14" i="7"/>
  <c r="I20" i="6"/>
  <c r="I19" i="6"/>
  <c r="H45" i="5"/>
  <c r="F45" i="5"/>
  <c r="I45" i="5" s="1"/>
  <c r="I44" i="5"/>
  <c r="G44" i="5"/>
  <c r="I43" i="5"/>
  <c r="G43" i="5"/>
  <c r="I42" i="5"/>
  <c r="G42" i="5"/>
  <c r="I41" i="5"/>
  <c r="G41" i="5"/>
  <c r="I40" i="5"/>
  <c r="G40" i="5"/>
  <c r="I39" i="5"/>
  <c r="G39" i="5"/>
  <c r="I38" i="5"/>
  <c r="G38" i="5"/>
  <c r="I37" i="5"/>
  <c r="G37" i="5"/>
  <c r="I36" i="5"/>
  <c r="G36" i="5"/>
  <c r="I35" i="5"/>
  <c r="G35" i="5"/>
  <c r="I34" i="5"/>
  <c r="G34" i="5"/>
  <c r="I33" i="5"/>
  <c r="G33" i="5"/>
  <c r="I32" i="5"/>
  <c r="G32" i="5"/>
  <c r="I31" i="5"/>
  <c r="G31" i="5"/>
  <c r="I30" i="5"/>
  <c r="G30" i="5"/>
  <c r="I29" i="5"/>
  <c r="G29" i="5"/>
  <c r="I28" i="5"/>
  <c r="G28" i="5"/>
  <c r="H27" i="5"/>
  <c r="F27" i="5"/>
  <c r="I27" i="5" s="1"/>
  <c r="I26" i="5"/>
  <c r="G26" i="5"/>
  <c r="I25" i="5"/>
  <c r="G25" i="5"/>
  <c r="I24" i="5"/>
  <c r="G24" i="5"/>
  <c r="I23" i="5"/>
  <c r="G23" i="5"/>
  <c r="I22" i="5"/>
  <c r="G22" i="5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O45" i="4"/>
  <c r="N45" i="4"/>
  <c r="M45" i="4"/>
  <c r="L45" i="4"/>
  <c r="K45" i="4"/>
  <c r="J45" i="4"/>
  <c r="I45" i="4"/>
  <c r="H45" i="4"/>
  <c r="G45" i="4"/>
  <c r="F45" i="4"/>
  <c r="O44" i="4"/>
  <c r="N44" i="4"/>
  <c r="M44" i="4"/>
  <c r="L44" i="4"/>
  <c r="K44" i="4"/>
  <c r="J44" i="4"/>
  <c r="I44" i="4"/>
  <c r="H44" i="4"/>
  <c r="G44" i="4"/>
  <c r="F44" i="4"/>
  <c r="O39" i="4"/>
  <c r="N39" i="4"/>
  <c r="M39" i="4"/>
  <c r="L39" i="4"/>
  <c r="K39" i="4"/>
  <c r="J39" i="4"/>
  <c r="I39" i="4"/>
  <c r="H39" i="4"/>
  <c r="G39" i="4"/>
  <c r="F39" i="4"/>
  <c r="O27" i="4"/>
  <c r="N27" i="4"/>
  <c r="M27" i="4"/>
  <c r="L27" i="4"/>
  <c r="O24" i="4"/>
  <c r="N24" i="4"/>
  <c r="M24" i="4"/>
  <c r="L24" i="4"/>
  <c r="O16" i="4"/>
  <c r="N16" i="4"/>
  <c r="M16" i="4"/>
  <c r="L16" i="4"/>
  <c r="O15" i="4"/>
  <c r="N15" i="4"/>
  <c r="M15" i="4"/>
  <c r="L15" i="4"/>
  <c r="O14" i="4"/>
  <c r="N14" i="4"/>
  <c r="M14" i="4"/>
  <c r="L14" i="4"/>
  <c r="H45" i="2"/>
  <c r="F45" i="2"/>
  <c r="G45" i="2" s="1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H27" i="2"/>
  <c r="F27" i="2"/>
  <c r="G27" i="2" s="1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G28" i="2" l="1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I45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I27" i="2"/>
  <c r="G45" i="5"/>
  <c r="G27" i="5"/>
  <c r="I21" i="6"/>
</calcChain>
</file>

<file path=xl/sharedStrings.xml><?xml version="1.0" encoding="utf-8"?>
<sst xmlns="http://schemas.openxmlformats.org/spreadsheetml/2006/main" count="447" uniqueCount="265">
  <si>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</si>
  <si>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</si>
  <si>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</si>
  <si>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</si>
  <si>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</si>
  <si>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</si>
  <si>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</si>
  <si>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</si>
  <si>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</si>
  <si>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</si>
  <si>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</si>
  <si>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</si>
  <si>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</si>
  <si>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</si>
  <si>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</si>
  <si>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</si>
  <si>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</si>
  <si>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</si>
  <si>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</si>
  <si>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</si>
  <si>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</si>
  <si>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</si>
  <si>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</si>
  <si>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</si>
  <si>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</si>
  <si>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</si>
  <si>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</si>
  <si>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</si>
  <si>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</si>
  <si>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</si>
  <si>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</si>
  <si>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</si>
  <si>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</si>
  <si>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</si>
  <si>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</si>
  <si>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</si>
  <si>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</si>
  <si>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</si>
  <si>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</si>
  <si>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</si>
  <si>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</si>
  <si>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</si>
  <si>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</si>
  <si>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</si>
  <si>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</si>
  <si>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</si>
  <si>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</si>
  <si>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</si>
  <si>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</si>
  <si>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</si>
  <si>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</si>
  <si>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</si>
  <si>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</si>
  <si>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</si>
  <si>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</si>
  <si>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</si>
  <si>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</si>
  <si>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</si>
  <si>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</si>
  <si>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</si>
  <si>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</si>
  <si>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</si>
  <si>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</si>
  <si>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</si>
  <si>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</si>
  <si>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</si>
  <si>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</si>
  <si>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</si>
  <si>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</si>
  <si>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</si>
  <si>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</si>
  <si>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</si>
  <si>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</si>
  <si>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</si>
  <si>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</si>
  <si>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</si>
  <si>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</si>
  <si>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</si>
  <si>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</si>
  <si>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</si>
  <si>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</si>
  <si>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</si>
  <si>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</si>
  <si>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</si>
  <si>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</si>
  <si>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</si>
  <si>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</si>
  <si>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</si>
  <si>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</si>
  <si>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</si>
  <si>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</si>
  <si>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</si>
  <si>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</si>
  <si>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</si>
  <si>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</si>
  <si>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</si>
  <si>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</si>
  <si>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</si>
  <si>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</si>
  <si>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</si>
  <si>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</si>
  <si>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</si>
  <si>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</si>
  <si>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</si>
  <si>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</si>
  <si>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</si>
  <si>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</si>
  <si>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</si>
  <si>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</si>
  <si>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</si>
  <si>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</si>
  <si>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</si>
  <si>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</si>
  <si>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</si>
  <si>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</si>
  <si>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</si>
  <si>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</si>
  <si>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</si>
  <si>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</si>
  <si>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</si>
  <si>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</si>
  <si>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</si>
  <si>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</si>
  <si>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</si>
  <si>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</si>
  <si>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</si>
  <si>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</si>
  <si>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</si>
  <si>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</si>
  <si>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</si>
  <si>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</si>
  <si>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</si>
  <si>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</si>
  <si>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</si>
  <si>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</si>
  <si>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</si>
  <si>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</si>
  <si>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</si>
  <si>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</si>
  <si>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</si>
  <si>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</si>
  <si>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</si>
  <si>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</si>
  <si>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</si>
  <si>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</si>
  <si>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</si>
  <si>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</si>
  <si>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</si>
  <si>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</si>
  <si>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</si>
  <si>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</si>
  <si>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</si>
  <si>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</si>
  <si>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</si>
  <si>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</si>
  <si>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</si>
  <si>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</si>
  <si>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</si>
  <si>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</si>
  <si>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</si>
  <si>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</si>
  <si>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</si>
  <si>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</si>
  <si>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</si>
  <si>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</si>
  <si>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</si>
  <si>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</si>
  <si>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</si>
  <si>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</si>
  <si>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</si>
  <si>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</si>
  <si>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</si>
  <si>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</si>
  <si>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</si>
  <si>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</si>
  <si>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</si>
  <si>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</si>
  <si>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</si>
  <si>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</si>
  <si>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</si>
  <si>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</si>
  <si>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</si>
  <si>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</si>
  <si>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</si>
  <si>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</si>
  <si>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</si>
  <si>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</si>
  <si>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</si>
  <si>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</si>
  <si>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</si>
  <si>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</si>
  <si>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</si>
  <si>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</si>
  <si>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</si>
  <si>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</si>
  <si>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</si>
  <si>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</si>
  <si>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</si>
  <si>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</si>
  <si>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</si>
  <si>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</si>
  <si>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</si>
  <si>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</si>
  <si>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</si>
  <si>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</si>
  <si>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</si>
  <si>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</si>
  <si>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</si>
  <si>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</si>
  <si>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</si>
  <si>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</si>
  <si>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</si>
  <si>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</si>
  <si>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</si>
  <si>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</si>
  <si>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</si>
  <si>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</si>
  <si>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</si>
  <si>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</si>
  <si>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</si>
  <si>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</si>
  <si>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</si>
  <si>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</si>
  <si>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</si>
  <si>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</si>
  <si>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</si>
  <si>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</si>
  <si>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</si>
  <si>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</si>
  <si>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</si>
  <si>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</si>
  <si>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</si>
  <si>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</si>
  <si>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</si>
  <si>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</si>
  <si>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</si>
  <si>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</si>
  <si>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</si>
  <si>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</si>
  <si>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</si>
  <si>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</si>
  <si>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</si>
  <si>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</si>
  <si>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</si>
  <si>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</si>
  <si>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</si>
  <si>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</si>
  <si>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</si>
  <si>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</si>
  <si>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</si>
  <si>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しなの鉄道㈱</t>
    <phoneticPr fontId="14"/>
  </si>
  <si>
    <t>松本空港ターミナルビル㈱</t>
    <phoneticPr fontId="14"/>
  </si>
  <si>
    <t>-</t>
  </si>
  <si>
    <t>▲310</t>
  </si>
  <si>
    <t>長野県土地開発公社</t>
    <phoneticPr fontId="14"/>
  </si>
  <si>
    <t>長野県道路公社</t>
    <phoneticPr fontId="14"/>
  </si>
  <si>
    <t>長野県住宅供給公社</t>
    <phoneticPr fontId="16"/>
  </si>
  <si>
    <t>流域下水道事業</t>
    <phoneticPr fontId="9"/>
  </si>
  <si>
    <t>流域下水道事業</t>
    <phoneticPr fontId="16"/>
  </si>
  <si>
    <t>長野県</t>
    <rPh sb="0" eb="3">
      <t>ナガノケン</t>
    </rPh>
    <phoneticPr fontId="16"/>
  </si>
  <si>
    <t>長野県</t>
    <rPh sb="0" eb="3">
      <t>ナガノケン</t>
    </rPh>
    <phoneticPr fontId="9"/>
  </si>
  <si>
    <t>電気事業</t>
    <phoneticPr fontId="9"/>
  </si>
  <si>
    <t>水道事業</t>
    <phoneticPr fontId="9"/>
  </si>
  <si>
    <t>電気事業</t>
    <phoneticPr fontId="14"/>
  </si>
  <si>
    <t>水道事業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</si>
</sst>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  <numFmt numFmtId="183" formatCode="#,##0.0_ 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2"/>
      <name val="ＭＳ Ｐゴシック"/>
      <family val="1"/>
      <charset val="128"/>
    </font>
    <font>
      <b/>
      <sz val="11"/>
      <name val="ＭＳ Ｐゴシック"/>
      <family val="1"/>
      <charset val="128"/>
    </font>
    <font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3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" fillId="0" borderId="8" xfId="1" applyNumberFormat="1" applyFill="1" applyBorder="1" applyAlignment="1">
      <alignment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2" fillId="0" borderId="16" xfId="1" applyNumberFormat="1" applyFill="1" applyBorder="1" applyAlignment="1">
      <alignment vertical="center"/>
    </xf>
    <xf numFmtId="177" fontId="0" fillId="0" borderId="16" xfId="0" quotePrefix="1" applyNumberFormat="1" applyFill="1" applyBorder="1" applyAlignment="1">
      <alignment horizontal="right" vertical="center"/>
    </xf>
    <xf numFmtId="177" fontId="2" fillId="0" borderId="16" xfId="1" quotePrefix="1" applyNumberFormat="1" applyFont="1" applyFill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183" fontId="2" fillId="0" borderId="10" xfId="1" applyNumberFormat="1" applyBorder="1" applyAlignment="1">
      <alignment vertical="center"/>
    </xf>
    <xf numFmtId="0" fontId="20" fillId="0" borderId="5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41" fontId="20" fillId="0" borderId="5" xfId="0" applyNumberFormat="1" applyFont="1" applyBorder="1" applyAlignment="1">
      <alignment horizontal="distributed" vertical="center" justifyLastLine="1"/>
    </xf>
    <xf numFmtId="177" fontId="2" fillId="0" borderId="10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177" fontId="22" fillId="0" borderId="10" xfId="1" applyNumberFormat="1" applyFon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177" fontId="22" fillId="0" borderId="16" xfId="0" quotePrefix="1" applyNumberFormat="1" applyFont="1" applyFill="1" applyBorder="1" applyAlignment="1">
      <alignment horizontal="right" vertical="center"/>
    </xf>
    <xf numFmtId="177" fontId="22" fillId="0" borderId="16" xfId="1" quotePrefix="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31" sqref="F31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16" t="s">
        <v>0</v>
      </c>
      <c r="B1" s="16"/>
      <c r="C1" s="16"/>
      <c r="D1" s="16"/>
      <c r="E1" s="96" t="s">
        <v>260</v>
      </c>
      <c r="F1" s="1"/>
    </row>
    <row r="3" spans="1:11" ht="1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6"/>
      <c r="F7" s="45" t="s">
        <v>239</v>
      </c>
      <c r="G7" s="45"/>
      <c r="H7" s="45" t="s">
        <v>248</v>
      </c>
      <c r="I7" s="46" t="s">
        <v>21</v>
      </c>
    </row>
    <row r="8" spans="1:11" ht="17.149999999999999" customHeight="1">
      <c r="A8" s="18"/>
      <c r="B8" s="19"/>
      <c r="C8" s="19"/>
      <c r="D8" s="19"/>
      <c r="E8" s="57"/>
      <c r="F8" s="48" t="s">
        <v>90</v>
      </c>
      <c r="G8" s="48" t="s">
        <v>2</v>
      </c>
      <c r="H8" s="48" t="s">
        <v>236</v>
      </c>
      <c r="I8" s="49"/>
    </row>
    <row r="9" spans="1:11" ht="18" customHeight="1">
      <c r="A9" s="106" t="s">
        <v>87</v>
      </c>
      <c r="B9" s="106" t="s">
        <v>89</v>
      </c>
      <c r="C9" s="58" t="s">
        <v>3</v>
      </c>
      <c r="D9" s="50"/>
      <c r="E9" s="50"/>
      <c r="F9" s="51">
        <v>314649</v>
      </c>
      <c r="G9" s="52">
        <f>F9/$F$27*100</f>
        <v>30.883501136071335</v>
      </c>
      <c r="H9" s="94">
        <v>303510</v>
      </c>
      <c r="I9" s="52">
        <f>(F9/H9-1)*100</f>
        <v>3.6700602945537231</v>
      </c>
      <c r="K9" s="23"/>
    </row>
    <row r="10" spans="1:11" ht="18" customHeight="1">
      <c r="A10" s="106"/>
      <c r="B10" s="106"/>
      <c r="C10" s="60"/>
      <c r="D10" s="62" t="s">
        <v>22</v>
      </c>
      <c r="E10" s="50"/>
      <c r="F10" s="51">
        <v>80822</v>
      </c>
      <c r="G10" s="52">
        <f t="shared" ref="G10:G26" si="0">F10/$F$27*100</f>
        <v>7.9328595635757848</v>
      </c>
      <c r="H10" s="94">
        <v>80077</v>
      </c>
      <c r="I10" s="52">
        <f t="shared" ref="I10:I27" si="1">(F10/H10-1)*100</f>
        <v>0.93035453376124622</v>
      </c>
    </row>
    <row r="11" spans="1:11" ht="18" customHeight="1">
      <c r="A11" s="106"/>
      <c r="B11" s="106"/>
      <c r="C11" s="60"/>
      <c r="D11" s="60"/>
      <c r="E11" s="44" t="s">
        <v>23</v>
      </c>
      <c r="F11" s="51">
        <v>68666</v>
      </c>
      <c r="G11" s="52">
        <f t="shared" si="0"/>
        <v>6.7397210511060708</v>
      </c>
      <c r="H11" s="94">
        <v>67097</v>
      </c>
      <c r="I11" s="52">
        <f t="shared" si="1"/>
        <v>2.3384055919042579</v>
      </c>
    </row>
    <row r="12" spans="1:11" ht="18" customHeight="1">
      <c r="A12" s="106"/>
      <c r="B12" s="106"/>
      <c r="C12" s="60"/>
      <c r="D12" s="60"/>
      <c r="E12" s="44" t="s">
        <v>24</v>
      </c>
      <c r="F12" s="51">
        <v>3161</v>
      </c>
      <c r="G12" s="52">
        <f t="shared" si="0"/>
        <v>0.31025920022349185</v>
      </c>
      <c r="H12" s="94">
        <v>3717</v>
      </c>
      <c r="I12" s="52">
        <f t="shared" si="1"/>
        <v>-14.958299704062416</v>
      </c>
    </row>
    <row r="13" spans="1:11" ht="18" customHeight="1">
      <c r="A13" s="106"/>
      <c r="B13" s="106"/>
      <c r="C13" s="60"/>
      <c r="D13" s="61"/>
      <c r="E13" s="44" t="s">
        <v>25</v>
      </c>
      <c r="F13" s="51">
        <v>138</v>
      </c>
      <c r="G13" s="52">
        <f t="shared" si="0"/>
        <v>1.3545007792104357E-2</v>
      </c>
      <c r="H13" s="94">
        <v>215</v>
      </c>
      <c r="I13" s="52">
        <f t="shared" si="1"/>
        <v>-35.8139534883721</v>
      </c>
    </row>
    <row r="14" spans="1:11" ht="18" customHeight="1">
      <c r="A14" s="106"/>
      <c r="B14" s="106"/>
      <c r="C14" s="60"/>
      <c r="D14" s="58" t="s">
        <v>26</v>
      </c>
      <c r="E14" s="50"/>
      <c r="F14" s="51">
        <v>63004</v>
      </c>
      <c r="G14" s="52">
        <f t="shared" si="0"/>
        <v>6.1839831227082822</v>
      </c>
      <c r="H14" s="94">
        <v>64101</v>
      </c>
      <c r="I14" s="52">
        <f t="shared" si="1"/>
        <v>-1.7113617572268813</v>
      </c>
    </row>
    <row r="15" spans="1:11" ht="18" customHeight="1">
      <c r="A15" s="106"/>
      <c r="B15" s="106"/>
      <c r="C15" s="60"/>
      <c r="D15" s="60"/>
      <c r="E15" s="44" t="s">
        <v>27</v>
      </c>
      <c r="F15" s="51">
        <v>2267</v>
      </c>
      <c r="G15" s="52">
        <f t="shared" si="0"/>
        <v>0.22251110626594622</v>
      </c>
      <c r="H15" s="94">
        <v>2196</v>
      </c>
      <c r="I15" s="52">
        <f t="shared" si="1"/>
        <v>3.2331511839708504</v>
      </c>
    </row>
    <row r="16" spans="1:11" ht="18" customHeight="1">
      <c r="A16" s="106"/>
      <c r="B16" s="106"/>
      <c r="C16" s="60"/>
      <c r="D16" s="61"/>
      <c r="E16" s="44" t="s">
        <v>28</v>
      </c>
      <c r="F16" s="51">
        <v>60737</v>
      </c>
      <c r="G16" s="52">
        <f t="shared" si="0"/>
        <v>5.961472016442336</v>
      </c>
      <c r="H16" s="94">
        <v>61905</v>
      </c>
      <c r="I16" s="52">
        <f t="shared" si="1"/>
        <v>-1.8867619739924124</v>
      </c>
      <c r="K16" s="24"/>
    </row>
    <row r="17" spans="1:26" ht="18" customHeight="1">
      <c r="A17" s="106"/>
      <c r="B17" s="106"/>
      <c r="C17" s="60"/>
      <c r="D17" s="107" t="s">
        <v>29</v>
      </c>
      <c r="E17" s="108"/>
      <c r="F17" s="51">
        <v>112505</v>
      </c>
      <c r="G17" s="52">
        <f t="shared" si="0"/>
        <v>11.042616678628267</v>
      </c>
      <c r="H17" s="94">
        <v>101304</v>
      </c>
      <c r="I17" s="52">
        <f t="shared" si="1"/>
        <v>11.056819079207148</v>
      </c>
    </row>
    <row r="18" spans="1:26" ht="18" customHeight="1">
      <c r="A18" s="106"/>
      <c r="B18" s="106"/>
      <c r="C18" s="60"/>
      <c r="D18" s="107" t="s">
        <v>93</v>
      </c>
      <c r="E18" s="109"/>
      <c r="F18" s="51">
        <v>5061</v>
      </c>
      <c r="G18" s="52">
        <f t="shared" si="0"/>
        <v>0.4967484379408707</v>
      </c>
      <c r="H18" s="94">
        <v>4439</v>
      </c>
      <c r="I18" s="52">
        <f t="shared" si="1"/>
        <v>14.012164902004965</v>
      </c>
    </row>
    <row r="19" spans="1:26" ht="18" customHeight="1">
      <c r="A19" s="106"/>
      <c r="B19" s="106"/>
      <c r="C19" s="59"/>
      <c r="D19" s="107" t="s">
        <v>94</v>
      </c>
      <c r="E19" s="109"/>
      <c r="F19" s="53">
        <v>0</v>
      </c>
      <c r="G19" s="52">
        <f t="shared" si="0"/>
        <v>0</v>
      </c>
      <c r="H19" s="101">
        <v>0</v>
      </c>
      <c r="I19" s="52" t="e">
        <f t="shared" si="1"/>
        <v>#DIV/0!</v>
      </c>
      <c r="Z19" s="2" t="s">
        <v>95</v>
      </c>
    </row>
    <row r="20" spans="1:26" ht="18" customHeight="1">
      <c r="A20" s="106"/>
      <c r="B20" s="106"/>
      <c r="C20" s="50" t="s">
        <v>4</v>
      </c>
      <c r="D20" s="50"/>
      <c r="E20" s="50"/>
      <c r="F20" s="51">
        <v>39439</v>
      </c>
      <c r="G20" s="52">
        <f t="shared" si="0"/>
        <v>3.8710258138608968</v>
      </c>
      <c r="H20" s="94">
        <v>39247</v>
      </c>
      <c r="I20" s="52">
        <f t="shared" si="1"/>
        <v>0.48920936632099732</v>
      </c>
    </row>
    <row r="21" spans="1:26" ht="18" customHeight="1">
      <c r="A21" s="106"/>
      <c r="B21" s="106"/>
      <c r="C21" s="50" t="s">
        <v>5</v>
      </c>
      <c r="D21" s="50"/>
      <c r="E21" s="50"/>
      <c r="F21" s="51">
        <v>208363</v>
      </c>
      <c r="G21" s="52">
        <f t="shared" si="0"/>
        <v>20.451293178161162</v>
      </c>
      <c r="H21" s="94">
        <v>206135</v>
      </c>
      <c r="I21" s="52">
        <f t="shared" si="1"/>
        <v>1.0808450772551881</v>
      </c>
    </row>
    <row r="22" spans="1:26" ht="18" customHeight="1">
      <c r="A22" s="106"/>
      <c r="B22" s="106"/>
      <c r="C22" s="50" t="s">
        <v>30</v>
      </c>
      <c r="D22" s="50"/>
      <c r="E22" s="50"/>
      <c r="F22" s="51">
        <v>14420</v>
      </c>
      <c r="G22" s="52">
        <f t="shared" si="0"/>
        <v>1.4153551620445279</v>
      </c>
      <c r="H22" s="94">
        <v>16368</v>
      </c>
      <c r="I22" s="52">
        <f t="shared" si="1"/>
        <v>-11.901270772238515</v>
      </c>
    </row>
    <row r="23" spans="1:26" ht="18" customHeight="1">
      <c r="A23" s="106"/>
      <c r="B23" s="106"/>
      <c r="C23" s="50" t="s">
        <v>6</v>
      </c>
      <c r="D23" s="50"/>
      <c r="E23" s="50"/>
      <c r="F23" s="51">
        <v>134115</v>
      </c>
      <c r="G23" s="52">
        <f t="shared" si="0"/>
        <v>13.163686377087508</v>
      </c>
      <c r="H23" s="94">
        <v>160363</v>
      </c>
      <c r="I23" s="52">
        <f t="shared" si="1"/>
        <v>-16.367865405361581</v>
      </c>
    </row>
    <row r="24" spans="1:26" ht="18" customHeight="1">
      <c r="A24" s="106"/>
      <c r="B24" s="106"/>
      <c r="C24" s="50" t="s">
        <v>31</v>
      </c>
      <c r="D24" s="50"/>
      <c r="E24" s="50"/>
      <c r="F24" s="51">
        <v>2065</v>
      </c>
      <c r="G24" s="52">
        <f t="shared" si="0"/>
        <v>0.20268435572967752</v>
      </c>
      <c r="H24" s="94">
        <v>2019</v>
      </c>
      <c r="I24" s="52">
        <f t="shared" si="1"/>
        <v>2.2783556215948408</v>
      </c>
    </row>
    <row r="25" spans="1:26" ht="18" customHeight="1">
      <c r="A25" s="106"/>
      <c r="B25" s="106"/>
      <c r="C25" s="50" t="s">
        <v>7</v>
      </c>
      <c r="D25" s="50"/>
      <c r="E25" s="50"/>
      <c r="F25" s="51">
        <v>78420</v>
      </c>
      <c r="G25" s="52">
        <f t="shared" si="0"/>
        <v>7.6970979062088674</v>
      </c>
      <c r="H25" s="94">
        <v>83532</v>
      </c>
      <c r="I25" s="52">
        <f t="shared" si="1"/>
        <v>-6.1198103720729762</v>
      </c>
    </row>
    <row r="26" spans="1:26" ht="18" customHeight="1">
      <c r="A26" s="106"/>
      <c r="B26" s="106"/>
      <c r="C26" s="50" t="s">
        <v>8</v>
      </c>
      <c r="D26" s="50"/>
      <c r="E26" s="50"/>
      <c r="F26" s="51">
        <f>+(1240000+598000+1817348+1082873+20501282+431666+201683380)/1000</f>
        <v>227354.549</v>
      </c>
      <c r="G26" s="52">
        <f t="shared" si="0"/>
        <v>22.315356070836028</v>
      </c>
      <c r="H26" s="94">
        <f>+(1325000+575000+2417543+1034983+21423812+359707+211865173)/1000</f>
        <v>239001.21799999999</v>
      </c>
      <c r="I26" s="52">
        <f t="shared" si="1"/>
        <v>-4.8730584293507633</v>
      </c>
    </row>
    <row r="27" spans="1:26" ht="18" customHeight="1">
      <c r="A27" s="106"/>
      <c r="B27" s="106"/>
      <c r="C27" s="50" t="s">
        <v>9</v>
      </c>
      <c r="D27" s="50"/>
      <c r="E27" s="50"/>
      <c r="F27" s="51">
        <f>SUM(F9,F20:F26)</f>
        <v>1018825.549</v>
      </c>
      <c r="G27" s="52">
        <f>F27/$F$27*100</f>
        <v>100</v>
      </c>
      <c r="H27" s="51">
        <f>SUM(H9,H20:H26)</f>
        <v>1050175.2179999999</v>
      </c>
      <c r="I27" s="52">
        <f t="shared" si="1"/>
        <v>-2.9851846113550073</v>
      </c>
    </row>
    <row r="28" spans="1:26" ht="18" customHeight="1">
      <c r="A28" s="106"/>
      <c r="B28" s="106" t="s">
        <v>88</v>
      </c>
      <c r="C28" s="58" t="s">
        <v>10</v>
      </c>
      <c r="D28" s="50"/>
      <c r="E28" s="50"/>
      <c r="F28" s="51">
        <f>SUM(F29:F31)</f>
        <v>370659</v>
      </c>
      <c r="G28" s="52">
        <f>F28/$F$45*100</f>
        <v>36.380991454870603</v>
      </c>
      <c r="H28" s="94">
        <f>SUM(H29:H31)</f>
        <v>386350</v>
      </c>
      <c r="I28" s="52">
        <f>(F28/H28-1)*100</f>
        <v>-4.0613433415296996</v>
      </c>
    </row>
    <row r="29" spans="1:26" ht="18" customHeight="1">
      <c r="A29" s="106"/>
      <c r="B29" s="106"/>
      <c r="C29" s="60"/>
      <c r="D29" s="50" t="s">
        <v>11</v>
      </c>
      <c r="E29" s="50"/>
      <c r="F29" s="51">
        <v>229946</v>
      </c>
      <c r="G29" s="52">
        <f t="shared" ref="G29:G44" si="2">F29/$F$45*100</f>
        <v>22.569702775547544</v>
      </c>
      <c r="H29" s="94">
        <v>245086</v>
      </c>
      <c r="I29" s="52">
        <f t="shared" ref="I29:I45" si="3">(F29/H29-1)*100</f>
        <v>-6.177423435039131</v>
      </c>
    </row>
    <row r="30" spans="1:26" ht="18" customHeight="1">
      <c r="A30" s="106"/>
      <c r="B30" s="106"/>
      <c r="C30" s="60"/>
      <c r="D30" s="50" t="s">
        <v>32</v>
      </c>
      <c r="E30" s="50"/>
      <c r="F30" s="51">
        <v>18414</v>
      </c>
      <c r="G30" s="52">
        <f t="shared" si="2"/>
        <v>1.8073743701083402</v>
      </c>
      <c r="H30" s="94">
        <v>17868</v>
      </c>
      <c r="I30" s="52">
        <f t="shared" si="3"/>
        <v>3.0557421087978431</v>
      </c>
    </row>
    <row r="31" spans="1:26" ht="18" customHeight="1">
      <c r="A31" s="106"/>
      <c r="B31" s="106"/>
      <c r="C31" s="59"/>
      <c r="D31" s="50" t="s">
        <v>12</v>
      </c>
      <c r="E31" s="50"/>
      <c r="F31" s="51">
        <v>122299</v>
      </c>
      <c r="G31" s="52">
        <f t="shared" si="2"/>
        <v>12.003914309214723</v>
      </c>
      <c r="H31" s="94">
        <v>123396</v>
      </c>
      <c r="I31" s="52">
        <f t="shared" si="3"/>
        <v>-0.88900774741482724</v>
      </c>
    </row>
    <row r="32" spans="1:26" ht="18" customHeight="1">
      <c r="A32" s="106"/>
      <c r="B32" s="106"/>
      <c r="C32" s="58" t="s">
        <v>13</v>
      </c>
      <c r="D32" s="50"/>
      <c r="E32" s="50"/>
      <c r="F32" s="51">
        <f>SUM(F33:F38)+101</f>
        <v>504051</v>
      </c>
      <c r="G32" s="52">
        <f t="shared" si="2"/>
        <v>49.473707973687361</v>
      </c>
      <c r="H32" s="94">
        <f>SUM(H33:H38)+101</f>
        <v>523078.91700000002</v>
      </c>
      <c r="I32" s="52">
        <f t="shared" si="3"/>
        <v>-3.6376761482053821</v>
      </c>
    </row>
    <row r="33" spans="1:9" ht="18" customHeight="1">
      <c r="A33" s="106"/>
      <c r="B33" s="106"/>
      <c r="C33" s="60"/>
      <c r="D33" s="50" t="s">
        <v>14</v>
      </c>
      <c r="E33" s="50"/>
      <c r="F33" s="51">
        <v>39256</v>
      </c>
      <c r="G33" s="52">
        <f t="shared" si="2"/>
        <v>3.8530622500799945</v>
      </c>
      <c r="H33" s="94">
        <v>44349</v>
      </c>
      <c r="I33" s="52">
        <f t="shared" si="3"/>
        <v>-11.483911700376559</v>
      </c>
    </row>
    <row r="34" spans="1:9" ht="18" customHeight="1">
      <c r="A34" s="106"/>
      <c r="B34" s="106"/>
      <c r="C34" s="60"/>
      <c r="D34" s="50" t="s">
        <v>33</v>
      </c>
      <c r="E34" s="50"/>
      <c r="F34" s="51">
        <v>11880</v>
      </c>
      <c r="G34" s="52">
        <f t="shared" si="2"/>
        <v>1.1660479807150583</v>
      </c>
      <c r="H34" s="94">
        <v>11286</v>
      </c>
      <c r="I34" s="52">
        <f t="shared" si="3"/>
        <v>5.2631578947368363</v>
      </c>
    </row>
    <row r="35" spans="1:9" ht="18" customHeight="1">
      <c r="A35" s="106"/>
      <c r="B35" s="106"/>
      <c r="C35" s="60"/>
      <c r="D35" s="50" t="s">
        <v>34</v>
      </c>
      <c r="E35" s="50"/>
      <c r="F35" s="51">
        <v>235584</v>
      </c>
      <c r="G35" s="52">
        <f t="shared" si="2"/>
        <v>23.12308480545255</v>
      </c>
      <c r="H35" s="94">
        <v>248783</v>
      </c>
      <c r="I35" s="52">
        <f t="shared" si="3"/>
        <v>-5.3054268177488044</v>
      </c>
    </row>
    <row r="36" spans="1:9" ht="18" customHeight="1">
      <c r="A36" s="106"/>
      <c r="B36" s="106"/>
      <c r="C36" s="60"/>
      <c r="D36" s="50" t="s">
        <v>35</v>
      </c>
      <c r="E36" s="50"/>
      <c r="F36" s="51">
        <v>15045</v>
      </c>
      <c r="G36" s="52">
        <f t="shared" si="2"/>
        <v>1.4766996523449538</v>
      </c>
      <c r="H36" s="94">
        <v>14315</v>
      </c>
      <c r="I36" s="52">
        <f t="shared" si="3"/>
        <v>5.0995459308417646</v>
      </c>
    </row>
    <row r="37" spans="1:9" ht="18" customHeight="1">
      <c r="A37" s="106"/>
      <c r="B37" s="106"/>
      <c r="C37" s="60"/>
      <c r="D37" s="50" t="s">
        <v>15</v>
      </c>
      <c r="E37" s="50"/>
      <c r="F37" s="51">
        <v>13488</v>
      </c>
      <c r="G37" s="52">
        <f t="shared" si="2"/>
        <v>1.3238766972966924</v>
      </c>
      <c r="H37" s="94">
        <v>5864</v>
      </c>
      <c r="I37" s="52">
        <f t="shared" si="3"/>
        <v>130.01364256480218</v>
      </c>
    </row>
    <row r="38" spans="1:9" ht="18" customHeight="1">
      <c r="A38" s="106"/>
      <c r="B38" s="106"/>
      <c r="C38" s="59"/>
      <c r="D38" s="50" t="s">
        <v>36</v>
      </c>
      <c r="E38" s="50"/>
      <c r="F38" s="51">
        <v>188697</v>
      </c>
      <c r="G38" s="52">
        <f t="shared" si="2"/>
        <v>18.521023216918294</v>
      </c>
      <c r="H38" s="94">
        <f>+(568+198380349)/1000</f>
        <v>198380.91699999999</v>
      </c>
      <c r="I38" s="52">
        <f t="shared" si="3"/>
        <v>-4.8814760746367476</v>
      </c>
    </row>
    <row r="39" spans="1:9" ht="18" customHeight="1">
      <c r="A39" s="106"/>
      <c r="B39" s="106"/>
      <c r="C39" s="58" t="s">
        <v>16</v>
      </c>
      <c r="D39" s="50"/>
      <c r="E39" s="50"/>
      <c r="F39" s="51">
        <f>SUM(F40,F43:F44)</f>
        <v>144116</v>
      </c>
      <c r="G39" s="52">
        <f t="shared" si="2"/>
        <v>14.145300571442032</v>
      </c>
      <c r="H39" s="94">
        <f>SUM(H40,H43:H44)</f>
        <v>140748</v>
      </c>
      <c r="I39" s="52">
        <f t="shared" si="3"/>
        <v>2.3929292068093355</v>
      </c>
    </row>
    <row r="40" spans="1:9" ht="18" customHeight="1">
      <c r="A40" s="106"/>
      <c r="B40" s="106"/>
      <c r="C40" s="60"/>
      <c r="D40" s="58" t="s">
        <v>17</v>
      </c>
      <c r="E40" s="50"/>
      <c r="F40" s="51">
        <v>136411</v>
      </c>
      <c r="G40" s="52">
        <f t="shared" si="2"/>
        <v>13.389037971155036</v>
      </c>
      <c r="H40" s="94">
        <v>129346</v>
      </c>
      <c r="I40" s="52">
        <f t="shared" si="3"/>
        <v>5.4620939186368345</v>
      </c>
    </row>
    <row r="41" spans="1:9" ht="18" customHeight="1">
      <c r="A41" s="106"/>
      <c r="B41" s="106"/>
      <c r="C41" s="60"/>
      <c r="D41" s="60"/>
      <c r="E41" s="54" t="s">
        <v>91</v>
      </c>
      <c r="F41" s="51">
        <v>110523</v>
      </c>
      <c r="G41" s="52">
        <f t="shared" si="2"/>
        <v>10.848074155940267</v>
      </c>
      <c r="H41" s="94">
        <f>+(91180283+18379753)/1000</f>
        <v>109560.03599999999</v>
      </c>
      <c r="I41" s="55">
        <f t="shared" si="3"/>
        <v>0.87893727964820645</v>
      </c>
    </row>
    <row r="42" spans="1:9" ht="18" customHeight="1">
      <c r="A42" s="106"/>
      <c r="B42" s="106"/>
      <c r="C42" s="60"/>
      <c r="D42" s="59"/>
      <c r="E42" s="44" t="s">
        <v>37</v>
      </c>
      <c r="F42" s="51">
        <v>25888</v>
      </c>
      <c r="G42" s="52">
        <f t="shared" si="2"/>
        <v>2.5409638152147669</v>
      </c>
      <c r="H42" s="94">
        <v>19786</v>
      </c>
      <c r="I42" s="55">
        <f t="shared" si="3"/>
        <v>30.83998787021125</v>
      </c>
    </row>
    <row r="43" spans="1:9" ht="18" customHeight="1">
      <c r="A43" s="106"/>
      <c r="B43" s="106"/>
      <c r="C43" s="60"/>
      <c r="D43" s="50" t="s">
        <v>38</v>
      </c>
      <c r="E43" s="50"/>
      <c r="F43" s="51">
        <v>7705</v>
      </c>
      <c r="G43" s="52">
        <f t="shared" si="2"/>
        <v>0.75626260028699699</v>
      </c>
      <c r="H43" s="94">
        <v>11402</v>
      </c>
      <c r="I43" s="55">
        <f t="shared" si="3"/>
        <v>-32.424136116470791</v>
      </c>
    </row>
    <row r="44" spans="1:9" ht="18" customHeight="1">
      <c r="A44" s="106"/>
      <c r="B44" s="106"/>
      <c r="C44" s="59"/>
      <c r="D44" s="50" t="s">
        <v>39</v>
      </c>
      <c r="E44" s="50"/>
      <c r="F44" s="51">
        <v>0</v>
      </c>
      <c r="G44" s="52">
        <f t="shared" si="2"/>
        <v>0</v>
      </c>
      <c r="H44" s="94">
        <v>0</v>
      </c>
      <c r="I44" s="52" t="e">
        <f t="shared" si="3"/>
        <v>#DIV/0!</v>
      </c>
    </row>
    <row r="45" spans="1:9" ht="18" customHeight="1">
      <c r="A45" s="106"/>
      <c r="B45" s="106"/>
      <c r="C45" s="44" t="s">
        <v>18</v>
      </c>
      <c r="D45" s="44"/>
      <c r="E45" s="44"/>
      <c r="F45" s="51">
        <f>SUM(F28,F32,F39)</f>
        <v>1018826</v>
      </c>
      <c r="G45" s="52">
        <f>F45/$F$45*100</f>
        <v>100</v>
      </c>
      <c r="H45" s="51">
        <f>SUM(H28,H32,H39)</f>
        <v>1050176.9169999999</v>
      </c>
      <c r="I45" s="52">
        <f t="shared" si="3"/>
        <v>-2.9852986189754405</v>
      </c>
    </row>
    <row r="46" spans="1:9">
      <c r="A46" s="21" t="s">
        <v>19</v>
      </c>
    </row>
    <row r="47" spans="1:9">
      <c r="A47" s="22" t="s">
        <v>20</v>
      </c>
    </row>
    <row r="48" spans="1:9">
      <c r="A48" s="22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R38" sqref="R38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5" width="13.6328125" style="2" hidden="1" customWidth="1"/>
    <col min="1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97" t="s">
        <v>260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240</v>
      </c>
      <c r="B5" s="12"/>
      <c r="C5" s="12"/>
      <c r="D5" s="12"/>
      <c r="K5" s="15" t="s">
        <v>47</v>
      </c>
      <c r="O5" s="15" t="s">
        <v>47</v>
      </c>
    </row>
    <row r="6" spans="1:25" ht="16" customHeight="1">
      <c r="A6" s="123" t="s">
        <v>48</v>
      </c>
      <c r="B6" s="124"/>
      <c r="C6" s="124"/>
      <c r="D6" s="124"/>
      <c r="E6" s="124"/>
      <c r="F6" s="114" t="s">
        <v>261</v>
      </c>
      <c r="G6" s="115"/>
      <c r="H6" s="114" t="s">
        <v>262</v>
      </c>
      <c r="I6" s="115"/>
      <c r="J6" s="112" t="s">
        <v>257</v>
      </c>
      <c r="K6" s="112"/>
      <c r="L6" s="112"/>
      <c r="M6" s="112"/>
      <c r="N6" s="112"/>
      <c r="O6" s="112"/>
    </row>
    <row r="7" spans="1:25" ht="16" customHeight="1">
      <c r="A7" s="124"/>
      <c r="B7" s="124"/>
      <c r="C7" s="124"/>
      <c r="D7" s="124"/>
      <c r="E7" s="124"/>
      <c r="F7" s="48" t="s">
        <v>241</v>
      </c>
      <c r="G7" s="48" t="s">
        <v>248</v>
      </c>
      <c r="H7" s="48" t="s">
        <v>241</v>
      </c>
      <c r="I7" s="48" t="s">
        <v>248</v>
      </c>
      <c r="J7" s="48" t="s">
        <v>241</v>
      </c>
      <c r="K7" s="48" t="s">
        <v>248</v>
      </c>
      <c r="L7" s="48" t="s">
        <v>241</v>
      </c>
      <c r="M7" s="48" t="s">
        <v>248</v>
      </c>
      <c r="N7" s="48" t="s">
        <v>241</v>
      </c>
      <c r="O7" s="48" t="s">
        <v>248</v>
      </c>
    </row>
    <row r="8" spans="1:25" ht="16" customHeight="1">
      <c r="A8" s="121" t="s">
        <v>82</v>
      </c>
      <c r="B8" s="58" t="s">
        <v>49</v>
      </c>
      <c r="C8" s="50"/>
      <c r="D8" s="50"/>
      <c r="E8" s="63" t="s">
        <v>40</v>
      </c>
      <c r="F8" s="100">
        <v>3676</v>
      </c>
      <c r="G8" s="99">
        <v>3600.08</v>
      </c>
      <c r="H8" s="100">
        <v>5280</v>
      </c>
      <c r="I8" s="99">
        <v>5275.99</v>
      </c>
      <c r="J8" s="81">
        <v>12045</v>
      </c>
      <c r="K8" s="81">
        <v>11580</v>
      </c>
      <c r="L8" s="51"/>
      <c r="M8" s="51"/>
      <c r="N8" s="51"/>
      <c r="O8" s="51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6" customHeight="1">
      <c r="A9" s="121"/>
      <c r="B9" s="60"/>
      <c r="C9" s="50" t="s">
        <v>50</v>
      </c>
      <c r="D9" s="50"/>
      <c r="E9" s="63" t="s">
        <v>41</v>
      </c>
      <c r="F9" s="100">
        <v>3676</v>
      </c>
      <c r="G9" s="99">
        <v>3600.08</v>
      </c>
      <c r="H9" s="100">
        <v>5280</v>
      </c>
      <c r="I9" s="99">
        <v>5275.99</v>
      </c>
      <c r="J9" s="81">
        <f>J8</f>
        <v>12045</v>
      </c>
      <c r="K9" s="81">
        <v>11580</v>
      </c>
      <c r="L9" s="51"/>
      <c r="M9" s="51"/>
      <c r="N9" s="51"/>
      <c r="O9" s="51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6" customHeight="1">
      <c r="A10" s="121"/>
      <c r="B10" s="59"/>
      <c r="C10" s="50" t="s">
        <v>51</v>
      </c>
      <c r="D10" s="50"/>
      <c r="E10" s="63" t="s">
        <v>42</v>
      </c>
      <c r="F10" s="100">
        <v>0</v>
      </c>
      <c r="G10" s="99">
        <v>0</v>
      </c>
      <c r="H10" s="100">
        <v>0</v>
      </c>
      <c r="I10" s="99">
        <v>0</v>
      </c>
      <c r="J10" s="90">
        <f>J8-J9</f>
        <v>0</v>
      </c>
      <c r="K10" s="64">
        <v>0</v>
      </c>
      <c r="L10" s="51"/>
      <c r="M10" s="51"/>
      <c r="N10" s="51"/>
      <c r="O10" s="51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6" customHeight="1">
      <c r="A11" s="121"/>
      <c r="B11" s="58" t="s">
        <v>52</v>
      </c>
      <c r="C11" s="50"/>
      <c r="D11" s="50"/>
      <c r="E11" s="63" t="s">
        <v>43</v>
      </c>
      <c r="F11" s="100">
        <v>4291</v>
      </c>
      <c r="G11" s="99">
        <v>3450.31</v>
      </c>
      <c r="H11" s="100">
        <v>5223</v>
      </c>
      <c r="I11" s="99">
        <v>5140.66</v>
      </c>
      <c r="J11" s="81">
        <v>11807</v>
      </c>
      <c r="K11" s="81">
        <v>11506</v>
      </c>
      <c r="L11" s="51"/>
      <c r="M11" s="51"/>
      <c r="N11" s="51"/>
      <c r="O11" s="51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6" customHeight="1">
      <c r="A12" s="121"/>
      <c r="B12" s="60"/>
      <c r="C12" s="50" t="s">
        <v>53</v>
      </c>
      <c r="D12" s="50"/>
      <c r="E12" s="63" t="s">
        <v>44</v>
      </c>
      <c r="F12" s="100">
        <v>4291</v>
      </c>
      <c r="G12" s="99">
        <v>3450</v>
      </c>
      <c r="H12" s="100">
        <v>5223</v>
      </c>
      <c r="I12" s="99">
        <v>5140.66</v>
      </c>
      <c r="J12" s="81">
        <f>J11</f>
        <v>11807</v>
      </c>
      <c r="K12" s="81">
        <v>11506</v>
      </c>
      <c r="L12" s="51"/>
      <c r="M12" s="51"/>
      <c r="N12" s="51"/>
      <c r="O12" s="51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6" customHeight="1">
      <c r="A13" s="121"/>
      <c r="B13" s="59"/>
      <c r="C13" s="50" t="s">
        <v>54</v>
      </c>
      <c r="D13" s="50"/>
      <c r="E13" s="63" t="s">
        <v>45</v>
      </c>
      <c r="F13" s="88">
        <v>0</v>
      </c>
      <c r="G13" s="99">
        <v>0</v>
      </c>
      <c r="H13" s="92">
        <v>0</v>
      </c>
      <c r="I13" s="90">
        <v>0</v>
      </c>
      <c r="J13" s="90">
        <f>J11-J12</f>
        <v>0</v>
      </c>
      <c r="K13" s="64">
        <v>0</v>
      </c>
      <c r="L13" s="51"/>
      <c r="M13" s="51"/>
      <c r="N13" s="51"/>
      <c r="O13" s="51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6" customHeight="1">
      <c r="A14" s="121"/>
      <c r="B14" s="50" t="s">
        <v>55</v>
      </c>
      <c r="C14" s="50"/>
      <c r="D14" s="50"/>
      <c r="E14" s="63" t="s">
        <v>96</v>
      </c>
      <c r="F14" s="88">
        <f t="shared" ref="F14:I15" si="0">F9-F12</f>
        <v>-615</v>
      </c>
      <c r="G14" s="99">
        <f t="shared" si="0"/>
        <v>150.07999999999993</v>
      </c>
      <c r="H14" s="88">
        <f t="shared" si="0"/>
        <v>57</v>
      </c>
      <c r="I14" s="99">
        <f t="shared" si="0"/>
        <v>135.32999999999993</v>
      </c>
      <c r="J14" s="81">
        <f t="shared" ref="J14:O14" si="1">J9-J12</f>
        <v>238</v>
      </c>
      <c r="K14" s="81">
        <f t="shared" si="1"/>
        <v>74</v>
      </c>
      <c r="L14" s="51">
        <f t="shared" si="1"/>
        <v>0</v>
      </c>
      <c r="M14" s="51">
        <f t="shared" si="1"/>
        <v>0</v>
      </c>
      <c r="N14" s="51">
        <f t="shared" si="1"/>
        <v>0</v>
      </c>
      <c r="O14" s="51">
        <f t="shared" si="1"/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6" customHeight="1">
      <c r="A15" s="121"/>
      <c r="B15" s="50" t="s">
        <v>56</v>
      </c>
      <c r="C15" s="50"/>
      <c r="D15" s="50"/>
      <c r="E15" s="63" t="s">
        <v>97</v>
      </c>
      <c r="F15" s="88">
        <f t="shared" si="0"/>
        <v>0</v>
      </c>
      <c r="G15" s="99">
        <f t="shared" si="0"/>
        <v>0</v>
      </c>
      <c r="H15" s="88">
        <f t="shared" si="0"/>
        <v>0</v>
      </c>
      <c r="I15" s="99">
        <f t="shared" si="0"/>
        <v>0</v>
      </c>
      <c r="J15" s="81">
        <f t="shared" ref="J15:O15" si="2">J10-J13</f>
        <v>0</v>
      </c>
      <c r="K15" s="81">
        <f t="shared" si="2"/>
        <v>0</v>
      </c>
      <c r="L15" s="51">
        <f t="shared" si="2"/>
        <v>0</v>
      </c>
      <c r="M15" s="51">
        <f t="shared" si="2"/>
        <v>0</v>
      </c>
      <c r="N15" s="51">
        <f t="shared" si="2"/>
        <v>0</v>
      </c>
      <c r="O15" s="51">
        <f t="shared" si="2"/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6" customHeight="1">
      <c r="A16" s="121"/>
      <c r="B16" s="50" t="s">
        <v>57</v>
      </c>
      <c r="C16" s="50"/>
      <c r="D16" s="50"/>
      <c r="E16" s="63" t="s">
        <v>98</v>
      </c>
      <c r="F16" s="88">
        <f t="shared" ref="F16:I16" si="3">F8-F11</f>
        <v>-615</v>
      </c>
      <c r="G16" s="99">
        <f t="shared" si="3"/>
        <v>149.76999999999998</v>
      </c>
      <c r="H16" s="88">
        <f t="shared" si="3"/>
        <v>57</v>
      </c>
      <c r="I16" s="99">
        <f t="shared" si="3"/>
        <v>135.32999999999993</v>
      </c>
      <c r="J16" s="81">
        <f t="shared" ref="J16:O16" si="4">J8-J11</f>
        <v>238</v>
      </c>
      <c r="K16" s="81">
        <f t="shared" si="4"/>
        <v>74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6" customHeight="1">
      <c r="A17" s="121"/>
      <c r="B17" s="50" t="s">
        <v>58</v>
      </c>
      <c r="C17" s="50"/>
      <c r="D17" s="50"/>
      <c r="E17" s="48"/>
      <c r="F17" s="88">
        <v>0</v>
      </c>
      <c r="G17" s="99">
        <v>0</v>
      </c>
      <c r="H17" s="104">
        <v>0</v>
      </c>
      <c r="I17" s="90">
        <v>0</v>
      </c>
      <c r="J17" s="81">
        <v>0</v>
      </c>
      <c r="K17" s="81">
        <v>0</v>
      </c>
      <c r="L17" s="51"/>
      <c r="M17" s="51"/>
      <c r="N17" s="64"/>
      <c r="O17" s="6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6" customHeight="1">
      <c r="A18" s="121"/>
      <c r="B18" s="50" t="s">
        <v>59</v>
      </c>
      <c r="C18" s="50"/>
      <c r="D18" s="50"/>
      <c r="E18" s="48"/>
      <c r="F18" s="103">
        <v>0</v>
      </c>
      <c r="G18" s="89">
        <v>0</v>
      </c>
      <c r="H18" s="105">
        <v>0</v>
      </c>
      <c r="I18" s="89">
        <v>0</v>
      </c>
      <c r="J18" s="89">
        <v>0</v>
      </c>
      <c r="K18" s="89">
        <v>0</v>
      </c>
      <c r="L18" s="65"/>
      <c r="M18" s="65"/>
      <c r="N18" s="65"/>
      <c r="O18" s="6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6" customHeight="1">
      <c r="A19" s="121" t="s">
        <v>83</v>
      </c>
      <c r="B19" s="58" t="s">
        <v>60</v>
      </c>
      <c r="C19" s="50"/>
      <c r="D19" s="50"/>
      <c r="E19" s="63"/>
      <c r="F19" s="88">
        <v>15521</v>
      </c>
      <c r="G19" s="99">
        <v>6701</v>
      </c>
      <c r="H19" s="100">
        <v>2131</v>
      </c>
      <c r="I19" s="99">
        <v>2002</v>
      </c>
      <c r="J19" s="81">
        <v>8393</v>
      </c>
      <c r="K19" s="81">
        <v>6978</v>
      </c>
      <c r="L19" s="51"/>
      <c r="M19" s="51"/>
      <c r="N19" s="51"/>
      <c r="O19" s="51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6" customHeight="1">
      <c r="A20" s="121"/>
      <c r="B20" s="59"/>
      <c r="C20" s="50" t="s">
        <v>61</v>
      </c>
      <c r="D20" s="50"/>
      <c r="E20" s="63"/>
      <c r="F20" s="88">
        <v>15520</v>
      </c>
      <c r="G20" s="99">
        <v>6701</v>
      </c>
      <c r="H20" s="100">
        <v>1942</v>
      </c>
      <c r="I20" s="99">
        <v>1815</v>
      </c>
      <c r="J20" s="81">
        <v>1604</v>
      </c>
      <c r="K20" s="81">
        <v>1311</v>
      </c>
      <c r="L20" s="51"/>
      <c r="M20" s="51"/>
      <c r="N20" s="51"/>
      <c r="O20" s="51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6" customHeight="1">
      <c r="A21" s="121"/>
      <c r="B21" s="50" t="s">
        <v>62</v>
      </c>
      <c r="C21" s="50"/>
      <c r="D21" s="50"/>
      <c r="E21" s="63" t="s">
        <v>99</v>
      </c>
      <c r="F21" s="88">
        <v>15521</v>
      </c>
      <c r="G21" s="99">
        <v>6701</v>
      </c>
      <c r="H21" s="100">
        <v>2131</v>
      </c>
      <c r="I21" s="99">
        <v>2002</v>
      </c>
      <c r="J21" s="81">
        <f>J19</f>
        <v>8393</v>
      </c>
      <c r="K21" s="81">
        <v>6978</v>
      </c>
      <c r="L21" s="51"/>
      <c r="M21" s="51"/>
      <c r="N21" s="51"/>
      <c r="O21" s="51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6" customHeight="1">
      <c r="A22" s="121"/>
      <c r="B22" s="58" t="s">
        <v>63</v>
      </c>
      <c r="C22" s="50"/>
      <c r="D22" s="50"/>
      <c r="E22" s="63" t="s">
        <v>100</v>
      </c>
      <c r="F22" s="88">
        <v>19090</v>
      </c>
      <c r="G22" s="99">
        <v>9749</v>
      </c>
      <c r="H22" s="100">
        <v>4577</v>
      </c>
      <c r="I22" s="99">
        <v>4865</v>
      </c>
      <c r="J22" s="81">
        <v>8393</v>
      </c>
      <c r="K22" s="81">
        <v>6978</v>
      </c>
      <c r="L22" s="51"/>
      <c r="M22" s="51"/>
      <c r="N22" s="51"/>
      <c r="O22" s="51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6" customHeight="1">
      <c r="A23" s="121"/>
      <c r="B23" s="59" t="s">
        <v>64</v>
      </c>
      <c r="C23" s="50" t="s">
        <v>65</v>
      </c>
      <c r="D23" s="50"/>
      <c r="E23" s="63"/>
      <c r="F23" s="88">
        <v>656</v>
      </c>
      <c r="G23" s="99">
        <v>688</v>
      </c>
      <c r="H23" s="100">
        <v>1702</v>
      </c>
      <c r="I23" s="99">
        <v>1655</v>
      </c>
      <c r="J23" s="81">
        <v>2119</v>
      </c>
      <c r="K23" s="81">
        <v>2123</v>
      </c>
      <c r="L23" s="51"/>
      <c r="M23" s="51"/>
      <c r="N23" s="51"/>
      <c r="O23" s="51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6" customHeight="1">
      <c r="A24" s="121"/>
      <c r="B24" s="50" t="s">
        <v>101</v>
      </c>
      <c r="C24" s="50"/>
      <c r="D24" s="50"/>
      <c r="E24" s="63" t="s">
        <v>102</v>
      </c>
      <c r="F24" s="88">
        <f t="shared" ref="F24:I24" si="5">F21-F22</f>
        <v>-3569</v>
      </c>
      <c r="G24" s="99">
        <f t="shared" si="5"/>
        <v>-3048</v>
      </c>
      <c r="H24" s="88">
        <f t="shared" si="5"/>
        <v>-2446</v>
      </c>
      <c r="I24" s="99">
        <f t="shared" si="5"/>
        <v>-2863</v>
      </c>
      <c r="J24" s="81">
        <f t="shared" ref="J24:O24" si="6">J21-J22</f>
        <v>0</v>
      </c>
      <c r="K24" s="81">
        <f t="shared" si="6"/>
        <v>0</v>
      </c>
      <c r="L24" s="51">
        <f t="shared" si="6"/>
        <v>0</v>
      </c>
      <c r="M24" s="51">
        <f t="shared" si="6"/>
        <v>0</v>
      </c>
      <c r="N24" s="51">
        <f t="shared" si="6"/>
        <v>0</v>
      </c>
      <c r="O24" s="51">
        <f t="shared" si="6"/>
        <v>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6" customHeight="1">
      <c r="A25" s="121"/>
      <c r="B25" s="58" t="s">
        <v>66</v>
      </c>
      <c r="C25" s="58"/>
      <c r="D25" s="58"/>
      <c r="E25" s="125" t="s">
        <v>103</v>
      </c>
      <c r="F25" s="116">
        <v>3569</v>
      </c>
      <c r="G25" s="116">
        <v>3048</v>
      </c>
      <c r="H25" s="119">
        <v>2446</v>
      </c>
      <c r="I25" s="116">
        <v>2863</v>
      </c>
      <c r="J25" s="116">
        <v>0</v>
      </c>
      <c r="K25" s="116">
        <v>0</v>
      </c>
      <c r="L25" s="110"/>
      <c r="M25" s="110"/>
      <c r="N25" s="110"/>
      <c r="O25" s="110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6" customHeight="1">
      <c r="A26" s="121"/>
      <c r="B26" s="76" t="s">
        <v>67</v>
      </c>
      <c r="C26" s="76"/>
      <c r="D26" s="76"/>
      <c r="E26" s="126"/>
      <c r="F26" s="117"/>
      <c r="G26" s="118"/>
      <c r="H26" s="120"/>
      <c r="I26" s="117"/>
      <c r="J26" s="117"/>
      <c r="K26" s="111"/>
      <c r="L26" s="111"/>
      <c r="M26" s="111"/>
      <c r="N26" s="111"/>
      <c r="O26" s="111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6" customHeight="1">
      <c r="A27" s="121"/>
      <c r="B27" s="50" t="s">
        <v>104</v>
      </c>
      <c r="C27" s="50"/>
      <c r="D27" s="50"/>
      <c r="E27" s="63" t="s">
        <v>105</v>
      </c>
      <c r="F27" s="102">
        <f t="shared" ref="F27:I27" si="7">F24+F25</f>
        <v>0</v>
      </c>
      <c r="G27" s="99">
        <f t="shared" si="7"/>
        <v>0</v>
      </c>
      <c r="H27" s="88">
        <f t="shared" si="7"/>
        <v>0</v>
      </c>
      <c r="I27" s="99">
        <f t="shared" si="7"/>
        <v>0</v>
      </c>
      <c r="J27" s="84">
        <f t="shared" ref="J27:O27" si="8">J24+J25</f>
        <v>0</v>
      </c>
      <c r="K27" s="81">
        <f t="shared" si="8"/>
        <v>0</v>
      </c>
      <c r="L27" s="51">
        <f t="shared" si="8"/>
        <v>0</v>
      </c>
      <c r="M27" s="51">
        <f t="shared" si="8"/>
        <v>0</v>
      </c>
      <c r="N27" s="51">
        <f t="shared" si="8"/>
        <v>0</v>
      </c>
      <c r="O27" s="51">
        <f t="shared" si="8"/>
        <v>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6" customHeight="1">
      <c r="A28" s="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6" customHeight="1">
      <c r="A29" s="12"/>
      <c r="F29" s="25"/>
      <c r="G29" s="25"/>
      <c r="H29" s="25"/>
      <c r="I29" s="25"/>
      <c r="J29" s="26"/>
      <c r="K29" s="26" t="s">
        <v>106</v>
      </c>
      <c r="L29" s="25"/>
      <c r="M29" s="25"/>
      <c r="N29" s="25"/>
      <c r="O29" s="26" t="s">
        <v>106</v>
      </c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16" customHeight="1">
      <c r="A30" s="124" t="s">
        <v>68</v>
      </c>
      <c r="B30" s="124"/>
      <c r="C30" s="124"/>
      <c r="D30" s="124"/>
      <c r="E30" s="124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27"/>
      <c r="Q30" s="25"/>
      <c r="R30" s="27"/>
      <c r="S30" s="25"/>
      <c r="T30" s="27"/>
      <c r="U30" s="25"/>
      <c r="V30" s="27"/>
      <c r="W30" s="25"/>
      <c r="X30" s="27"/>
      <c r="Y30" s="25"/>
    </row>
    <row r="31" spans="1:25" ht="16" customHeight="1">
      <c r="A31" s="124"/>
      <c r="B31" s="124"/>
      <c r="C31" s="124"/>
      <c r="D31" s="124"/>
      <c r="E31" s="124"/>
      <c r="F31" s="48" t="s">
        <v>241</v>
      </c>
      <c r="G31" s="48" t="s">
        <v>248</v>
      </c>
      <c r="H31" s="48" t="s">
        <v>241</v>
      </c>
      <c r="I31" s="48" t="s">
        <v>248</v>
      </c>
      <c r="J31" s="48" t="s">
        <v>241</v>
      </c>
      <c r="K31" s="48" t="s">
        <v>248</v>
      </c>
      <c r="L31" s="48" t="s">
        <v>241</v>
      </c>
      <c r="M31" s="48" t="s">
        <v>248</v>
      </c>
      <c r="N31" s="48" t="s">
        <v>241</v>
      </c>
      <c r="O31" s="48" t="s">
        <v>248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6" customHeight="1">
      <c r="A32" s="121" t="s">
        <v>84</v>
      </c>
      <c r="B32" s="58" t="s">
        <v>49</v>
      </c>
      <c r="C32" s="50"/>
      <c r="D32" s="50"/>
      <c r="E32" s="63" t="s">
        <v>40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29"/>
      <c r="Q32" s="29"/>
      <c r="R32" s="29"/>
      <c r="S32" s="29"/>
      <c r="T32" s="30"/>
      <c r="U32" s="30"/>
      <c r="V32" s="29"/>
      <c r="W32" s="29"/>
      <c r="X32" s="30"/>
      <c r="Y32" s="30"/>
    </row>
    <row r="33" spans="1:25" ht="16" customHeight="1">
      <c r="A33" s="127"/>
      <c r="B33" s="60"/>
      <c r="C33" s="58" t="s">
        <v>69</v>
      </c>
      <c r="D33" s="50"/>
      <c r="E33" s="6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9"/>
      <c r="Q33" s="29"/>
      <c r="R33" s="29"/>
      <c r="S33" s="29"/>
      <c r="T33" s="30"/>
      <c r="U33" s="30"/>
      <c r="V33" s="29"/>
      <c r="W33" s="29"/>
      <c r="X33" s="30"/>
      <c r="Y33" s="30"/>
    </row>
    <row r="34" spans="1:25" ht="16" customHeight="1">
      <c r="A34" s="127"/>
      <c r="B34" s="60"/>
      <c r="C34" s="59"/>
      <c r="D34" s="50" t="s">
        <v>70</v>
      </c>
      <c r="E34" s="63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9"/>
      <c r="Q34" s="29"/>
      <c r="R34" s="29"/>
      <c r="S34" s="29"/>
      <c r="T34" s="30"/>
      <c r="U34" s="30"/>
      <c r="V34" s="29"/>
      <c r="W34" s="29"/>
      <c r="X34" s="30"/>
      <c r="Y34" s="30"/>
    </row>
    <row r="35" spans="1:25" ht="16" customHeight="1">
      <c r="A35" s="127"/>
      <c r="B35" s="59"/>
      <c r="C35" s="50" t="s">
        <v>71</v>
      </c>
      <c r="D35" s="50"/>
      <c r="E35" s="63"/>
      <c r="F35" s="51"/>
      <c r="G35" s="51"/>
      <c r="H35" s="51"/>
      <c r="I35" s="51"/>
      <c r="J35" s="65"/>
      <c r="K35" s="65"/>
      <c r="L35" s="51"/>
      <c r="M35" s="51"/>
      <c r="N35" s="51"/>
      <c r="O35" s="51"/>
      <c r="P35" s="29"/>
      <c r="Q35" s="29"/>
      <c r="R35" s="29"/>
      <c r="S35" s="29"/>
      <c r="T35" s="30"/>
      <c r="U35" s="30"/>
      <c r="V35" s="29"/>
      <c r="W35" s="29"/>
      <c r="X35" s="30"/>
      <c r="Y35" s="30"/>
    </row>
    <row r="36" spans="1:25" ht="16" customHeight="1">
      <c r="A36" s="127"/>
      <c r="B36" s="58" t="s">
        <v>52</v>
      </c>
      <c r="C36" s="50"/>
      <c r="D36" s="50"/>
      <c r="E36" s="63" t="s">
        <v>41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29"/>
      <c r="Q36" s="29"/>
      <c r="R36" s="29"/>
      <c r="S36" s="29"/>
      <c r="T36" s="29"/>
      <c r="U36" s="29"/>
      <c r="V36" s="29"/>
      <c r="W36" s="29"/>
      <c r="X36" s="30"/>
      <c r="Y36" s="30"/>
    </row>
    <row r="37" spans="1:25" ht="16" customHeight="1">
      <c r="A37" s="127"/>
      <c r="B37" s="60"/>
      <c r="C37" s="50" t="s">
        <v>72</v>
      </c>
      <c r="D37" s="50"/>
      <c r="E37" s="63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9"/>
      <c r="Q37" s="29"/>
      <c r="R37" s="29"/>
      <c r="S37" s="29"/>
      <c r="T37" s="29"/>
      <c r="U37" s="29"/>
      <c r="V37" s="29"/>
      <c r="W37" s="29"/>
      <c r="X37" s="30"/>
      <c r="Y37" s="30"/>
    </row>
    <row r="38" spans="1:25" ht="16" customHeight="1">
      <c r="A38" s="127"/>
      <c r="B38" s="59"/>
      <c r="C38" s="50" t="s">
        <v>73</v>
      </c>
      <c r="D38" s="50"/>
      <c r="E38" s="63"/>
      <c r="F38" s="51"/>
      <c r="G38" s="51"/>
      <c r="H38" s="51"/>
      <c r="I38" s="51"/>
      <c r="J38" s="51"/>
      <c r="K38" s="65"/>
      <c r="L38" s="51"/>
      <c r="M38" s="51"/>
      <c r="N38" s="51"/>
      <c r="O38" s="51"/>
      <c r="P38" s="29"/>
      <c r="Q38" s="29"/>
      <c r="R38" s="30"/>
      <c r="S38" s="30"/>
      <c r="T38" s="29"/>
      <c r="U38" s="29"/>
      <c r="V38" s="29"/>
      <c r="W38" s="29"/>
      <c r="X38" s="30"/>
      <c r="Y38" s="30"/>
    </row>
    <row r="39" spans="1:25" ht="16" customHeight="1">
      <c r="A39" s="127"/>
      <c r="B39" s="44" t="s">
        <v>74</v>
      </c>
      <c r="C39" s="44"/>
      <c r="D39" s="44"/>
      <c r="E39" s="63" t="s">
        <v>107</v>
      </c>
      <c r="F39" s="51">
        <f>F32-F36</f>
        <v>0</v>
      </c>
      <c r="G39" s="51">
        <f t="shared" ref="G39:O39" si="9">G32-G36</f>
        <v>0</v>
      </c>
      <c r="H39" s="51">
        <f t="shared" si="9"/>
        <v>0</v>
      </c>
      <c r="I39" s="51">
        <f t="shared" si="9"/>
        <v>0</v>
      </c>
      <c r="J39" s="51">
        <f t="shared" si="9"/>
        <v>0</v>
      </c>
      <c r="K39" s="51">
        <f t="shared" si="9"/>
        <v>0</v>
      </c>
      <c r="L39" s="51">
        <f t="shared" si="9"/>
        <v>0</v>
      </c>
      <c r="M39" s="51">
        <f t="shared" si="9"/>
        <v>0</v>
      </c>
      <c r="N39" s="51">
        <f t="shared" si="9"/>
        <v>0</v>
      </c>
      <c r="O39" s="51">
        <f t="shared" si="9"/>
        <v>0</v>
      </c>
      <c r="P39" s="29"/>
      <c r="Q39" s="29"/>
      <c r="R39" s="29"/>
      <c r="S39" s="29"/>
      <c r="T39" s="29"/>
      <c r="U39" s="29"/>
      <c r="V39" s="29"/>
      <c r="W39" s="29"/>
      <c r="X39" s="30"/>
      <c r="Y39" s="30"/>
    </row>
    <row r="40" spans="1:25" ht="16" customHeight="1">
      <c r="A40" s="121" t="s">
        <v>85</v>
      </c>
      <c r="B40" s="58" t="s">
        <v>75</v>
      </c>
      <c r="C40" s="50"/>
      <c r="D40" s="50"/>
      <c r="E40" s="63" t="s">
        <v>43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29"/>
      <c r="Q40" s="29"/>
      <c r="R40" s="29"/>
      <c r="S40" s="29"/>
      <c r="T40" s="30"/>
      <c r="U40" s="30"/>
      <c r="V40" s="30"/>
      <c r="W40" s="30"/>
      <c r="X40" s="29"/>
      <c r="Y40" s="29"/>
    </row>
    <row r="41" spans="1:25" ht="16" customHeight="1">
      <c r="A41" s="122"/>
      <c r="B41" s="59"/>
      <c r="C41" s="50" t="s">
        <v>76</v>
      </c>
      <c r="D41" s="50"/>
      <c r="E41" s="63"/>
      <c r="F41" s="65"/>
      <c r="G41" s="65"/>
      <c r="H41" s="65"/>
      <c r="I41" s="65"/>
      <c r="J41" s="51"/>
      <c r="K41" s="51"/>
      <c r="L41" s="51"/>
      <c r="M41" s="51"/>
      <c r="N41" s="51"/>
      <c r="O41" s="51"/>
      <c r="P41" s="30"/>
      <c r="Q41" s="30"/>
      <c r="R41" s="30"/>
      <c r="S41" s="30"/>
      <c r="T41" s="30"/>
      <c r="U41" s="30"/>
      <c r="V41" s="30"/>
      <c r="W41" s="30"/>
      <c r="X41" s="29"/>
      <c r="Y41" s="29"/>
    </row>
    <row r="42" spans="1:25" ht="16" customHeight="1">
      <c r="A42" s="122"/>
      <c r="B42" s="58" t="s">
        <v>63</v>
      </c>
      <c r="C42" s="50"/>
      <c r="D42" s="50"/>
      <c r="E42" s="63" t="s">
        <v>44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29"/>
      <c r="Q42" s="29"/>
      <c r="R42" s="29"/>
      <c r="S42" s="29"/>
      <c r="T42" s="30"/>
      <c r="U42" s="30"/>
      <c r="V42" s="29"/>
      <c r="W42" s="29"/>
      <c r="X42" s="29"/>
      <c r="Y42" s="29"/>
    </row>
    <row r="43" spans="1:25" ht="16" customHeight="1">
      <c r="A43" s="122"/>
      <c r="B43" s="59"/>
      <c r="C43" s="50" t="s">
        <v>77</v>
      </c>
      <c r="D43" s="50"/>
      <c r="E43" s="63"/>
      <c r="F43" s="51"/>
      <c r="G43" s="51"/>
      <c r="H43" s="51"/>
      <c r="I43" s="51"/>
      <c r="J43" s="65"/>
      <c r="K43" s="65"/>
      <c r="L43" s="51"/>
      <c r="M43" s="51"/>
      <c r="N43" s="51"/>
      <c r="O43" s="51"/>
      <c r="P43" s="29"/>
      <c r="Q43" s="29"/>
      <c r="R43" s="30"/>
      <c r="S43" s="29"/>
      <c r="T43" s="30"/>
      <c r="U43" s="30"/>
      <c r="V43" s="29"/>
      <c r="W43" s="29"/>
      <c r="X43" s="30"/>
      <c r="Y43" s="30"/>
    </row>
    <row r="44" spans="1:25" ht="16" customHeight="1">
      <c r="A44" s="122"/>
      <c r="B44" s="50" t="s">
        <v>74</v>
      </c>
      <c r="C44" s="50"/>
      <c r="D44" s="50"/>
      <c r="E44" s="63" t="s">
        <v>108</v>
      </c>
      <c r="F44" s="65">
        <f>F40-F42</f>
        <v>0</v>
      </c>
      <c r="G44" s="65">
        <f t="shared" ref="G44:O44" si="10">G40-G42</f>
        <v>0</v>
      </c>
      <c r="H44" s="65">
        <f t="shared" si="10"/>
        <v>0</v>
      </c>
      <c r="I44" s="65">
        <f t="shared" si="10"/>
        <v>0</v>
      </c>
      <c r="J44" s="65">
        <f t="shared" si="10"/>
        <v>0</v>
      </c>
      <c r="K44" s="65">
        <f t="shared" si="10"/>
        <v>0</v>
      </c>
      <c r="L44" s="65">
        <f t="shared" si="10"/>
        <v>0</v>
      </c>
      <c r="M44" s="65">
        <f t="shared" si="10"/>
        <v>0</v>
      </c>
      <c r="N44" s="65">
        <f t="shared" si="10"/>
        <v>0</v>
      </c>
      <c r="O44" s="65">
        <f t="shared" si="10"/>
        <v>0</v>
      </c>
      <c r="P44" s="30"/>
      <c r="Q44" s="30"/>
      <c r="R44" s="29"/>
      <c r="S44" s="29"/>
      <c r="T44" s="30"/>
      <c r="U44" s="30"/>
      <c r="V44" s="29"/>
      <c r="W44" s="29"/>
      <c r="X44" s="29"/>
      <c r="Y44" s="29"/>
    </row>
    <row r="45" spans="1:25" ht="16" customHeight="1">
      <c r="A45" s="121" t="s">
        <v>86</v>
      </c>
      <c r="B45" s="44" t="s">
        <v>78</v>
      </c>
      <c r="C45" s="44"/>
      <c r="D45" s="44"/>
      <c r="E45" s="63" t="s">
        <v>109</v>
      </c>
      <c r="F45" s="51">
        <f>F39+F44</f>
        <v>0</v>
      </c>
      <c r="G45" s="51">
        <f t="shared" ref="G45:O45" si="11">G39+G44</f>
        <v>0</v>
      </c>
      <c r="H45" s="51">
        <f t="shared" si="11"/>
        <v>0</v>
      </c>
      <c r="I45" s="51">
        <f t="shared" si="11"/>
        <v>0</v>
      </c>
      <c r="J45" s="51">
        <f t="shared" si="11"/>
        <v>0</v>
      </c>
      <c r="K45" s="51">
        <f t="shared" si="11"/>
        <v>0</v>
      </c>
      <c r="L45" s="51">
        <f t="shared" si="11"/>
        <v>0</v>
      </c>
      <c r="M45" s="51">
        <f t="shared" si="11"/>
        <v>0</v>
      </c>
      <c r="N45" s="51">
        <f t="shared" si="11"/>
        <v>0</v>
      </c>
      <c r="O45" s="51">
        <f t="shared" si="11"/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6" customHeight="1">
      <c r="A46" s="122"/>
      <c r="B46" s="50" t="s">
        <v>79</v>
      </c>
      <c r="C46" s="50"/>
      <c r="D46" s="50"/>
      <c r="E46" s="50"/>
      <c r="F46" s="65"/>
      <c r="G46" s="65"/>
      <c r="H46" s="65"/>
      <c r="I46" s="65"/>
      <c r="J46" s="65"/>
      <c r="K46" s="65"/>
      <c r="L46" s="51"/>
      <c r="M46" s="51"/>
      <c r="N46" s="65"/>
      <c r="O46" s="65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6" customHeight="1">
      <c r="A47" s="122"/>
      <c r="B47" s="50" t="s">
        <v>80</v>
      </c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6" customHeight="1">
      <c r="A48" s="122"/>
      <c r="B48" s="50" t="s">
        <v>81</v>
      </c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" ht="16" customHeight="1">
      <c r="A49" s="8" t="s">
        <v>110</v>
      </c>
    </row>
    <row r="50" spans="1:1" ht="16" customHeight="1">
      <c r="A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7" orientation="portrait" r:id="rId1"/>
  <headerFooter alignWithMargins="0">
    <oddHeader>&amp;R&amp;"明朝,斜体"&amp;9都道府県－2</oddHeader>
  </headerFooter>
  <colBreaks count="1" manualBreakCount="1">
    <brk id="1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40" sqref="F40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16" t="s">
        <v>0</v>
      </c>
      <c r="B1" s="16"/>
      <c r="C1" s="16"/>
      <c r="D1" s="16"/>
      <c r="E1" s="96" t="s">
        <v>259</v>
      </c>
      <c r="F1" s="1"/>
    </row>
    <row r="3" spans="1:9" ht="14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6"/>
      <c r="F7" s="45" t="s">
        <v>243</v>
      </c>
      <c r="G7" s="45"/>
      <c r="H7" s="45" t="s">
        <v>246</v>
      </c>
      <c r="I7" s="66" t="s">
        <v>21</v>
      </c>
    </row>
    <row r="8" spans="1:9" ht="17.149999999999999" customHeight="1">
      <c r="A8" s="18"/>
      <c r="B8" s="19"/>
      <c r="C8" s="19"/>
      <c r="D8" s="19"/>
      <c r="E8" s="57"/>
      <c r="F8" s="48" t="s">
        <v>237</v>
      </c>
      <c r="G8" s="48" t="s">
        <v>2</v>
      </c>
      <c r="H8" s="48" t="s">
        <v>237</v>
      </c>
      <c r="I8" s="49"/>
    </row>
    <row r="9" spans="1:9" ht="18" customHeight="1">
      <c r="A9" s="106" t="s">
        <v>87</v>
      </c>
      <c r="B9" s="106" t="s">
        <v>89</v>
      </c>
      <c r="C9" s="58" t="s">
        <v>3</v>
      </c>
      <c r="D9" s="50"/>
      <c r="E9" s="50"/>
      <c r="F9" s="51">
        <v>305228</v>
      </c>
      <c r="G9" s="52">
        <f>F9/$F$27*100</f>
        <v>25.510049719975157</v>
      </c>
      <c r="H9" s="51">
        <v>283369</v>
      </c>
      <c r="I9" s="52">
        <f t="shared" ref="I9:I45" si="0">(F9/H9-1)*100</f>
        <v>7.7139701237608937</v>
      </c>
    </row>
    <row r="10" spans="1:9" ht="18" customHeight="1">
      <c r="A10" s="106"/>
      <c r="B10" s="106"/>
      <c r="C10" s="60"/>
      <c r="D10" s="58" t="s">
        <v>22</v>
      </c>
      <c r="E10" s="50"/>
      <c r="F10" s="51">
        <v>81542</v>
      </c>
      <c r="G10" s="52">
        <f t="shared" ref="G10:G27" si="1">F10/$F$27*100</f>
        <v>6.8150381821661661</v>
      </c>
      <c r="H10" s="51">
        <v>81117</v>
      </c>
      <c r="I10" s="52">
        <f t="shared" si="0"/>
        <v>0.52393456365495972</v>
      </c>
    </row>
    <row r="11" spans="1:9" ht="18" customHeight="1">
      <c r="A11" s="106"/>
      <c r="B11" s="106"/>
      <c r="C11" s="60"/>
      <c r="D11" s="60"/>
      <c r="E11" s="44" t="s">
        <v>23</v>
      </c>
      <c r="F11" s="51">
        <v>67585</v>
      </c>
      <c r="G11" s="52">
        <f t="shared" si="1"/>
        <v>5.6485535741299007</v>
      </c>
      <c r="H11" s="51">
        <v>68424</v>
      </c>
      <c r="I11" s="52">
        <f t="shared" si="0"/>
        <v>-1.2261779492575675</v>
      </c>
    </row>
    <row r="12" spans="1:9" ht="18" customHeight="1">
      <c r="A12" s="106"/>
      <c r="B12" s="106"/>
      <c r="C12" s="60"/>
      <c r="D12" s="60"/>
      <c r="E12" s="44" t="s">
        <v>24</v>
      </c>
      <c r="F12" s="51">
        <v>3552</v>
      </c>
      <c r="G12" s="52">
        <f t="shared" si="1"/>
        <v>0.2968656106430333</v>
      </c>
      <c r="H12" s="51">
        <v>3716</v>
      </c>
      <c r="I12" s="52">
        <f t="shared" si="0"/>
        <v>-4.413347685683533</v>
      </c>
    </row>
    <row r="13" spans="1:9" ht="18" customHeight="1">
      <c r="A13" s="106"/>
      <c r="B13" s="106"/>
      <c r="C13" s="60"/>
      <c r="D13" s="59"/>
      <c r="E13" s="44" t="s">
        <v>25</v>
      </c>
      <c r="F13" s="51">
        <v>311</v>
      </c>
      <c r="G13" s="52">
        <f t="shared" si="1"/>
        <v>2.5992456337270091E-2</v>
      </c>
      <c r="H13" s="51">
        <v>411</v>
      </c>
      <c r="I13" s="52">
        <f t="shared" si="0"/>
        <v>-24.330900243309006</v>
      </c>
    </row>
    <row r="14" spans="1:9" ht="18" customHeight="1">
      <c r="A14" s="106"/>
      <c r="B14" s="106"/>
      <c r="C14" s="60"/>
      <c r="D14" s="58" t="s">
        <v>26</v>
      </c>
      <c r="E14" s="50"/>
      <c r="F14" s="51">
        <v>61598</v>
      </c>
      <c r="G14" s="52">
        <f t="shared" si="1"/>
        <v>5.1481778953799457</v>
      </c>
      <c r="H14" s="51">
        <v>49180</v>
      </c>
      <c r="I14" s="52">
        <f t="shared" si="0"/>
        <v>25.250101667344449</v>
      </c>
    </row>
    <row r="15" spans="1:9" ht="18" customHeight="1">
      <c r="A15" s="106"/>
      <c r="B15" s="106"/>
      <c r="C15" s="60"/>
      <c r="D15" s="60"/>
      <c r="E15" s="44" t="s">
        <v>27</v>
      </c>
      <c r="F15" s="51">
        <v>2242</v>
      </c>
      <c r="G15" s="52">
        <f t="shared" si="1"/>
        <v>0.18737970131241011</v>
      </c>
      <c r="H15" s="51">
        <v>2091</v>
      </c>
      <c r="I15" s="52">
        <f t="shared" si="0"/>
        <v>7.2214251554280295</v>
      </c>
    </row>
    <row r="16" spans="1:9" ht="18" customHeight="1">
      <c r="A16" s="106"/>
      <c r="B16" s="106"/>
      <c r="C16" s="60"/>
      <c r="D16" s="59"/>
      <c r="E16" s="44" t="s">
        <v>28</v>
      </c>
      <c r="F16" s="51">
        <v>59357</v>
      </c>
      <c r="G16" s="52">
        <f t="shared" si="1"/>
        <v>4.9608817710975579</v>
      </c>
      <c r="H16" s="51">
        <v>47089</v>
      </c>
      <c r="I16" s="52">
        <f t="shared" si="0"/>
        <v>26.052793646074445</v>
      </c>
    </row>
    <row r="17" spans="1:9" ht="18" customHeight="1">
      <c r="A17" s="106"/>
      <c r="B17" s="106"/>
      <c r="C17" s="60"/>
      <c r="D17" s="107" t="s">
        <v>29</v>
      </c>
      <c r="E17" s="108"/>
      <c r="F17" s="51">
        <v>43266</v>
      </c>
      <c r="G17" s="52">
        <f t="shared" si="1"/>
        <v>3.6160437809914079</v>
      </c>
      <c r="H17" s="51">
        <v>41018</v>
      </c>
      <c r="I17" s="52">
        <f t="shared" si="0"/>
        <v>5.4805207469891259</v>
      </c>
    </row>
    <row r="18" spans="1:9" ht="18" customHeight="1">
      <c r="A18" s="106"/>
      <c r="B18" s="106"/>
      <c r="C18" s="60"/>
      <c r="D18" s="107" t="s">
        <v>93</v>
      </c>
      <c r="E18" s="109"/>
      <c r="F18" s="51">
        <v>4669</v>
      </c>
      <c r="G18" s="52">
        <f t="shared" si="1"/>
        <v>0.39022115317914485</v>
      </c>
      <c r="H18" s="51">
        <v>4303</v>
      </c>
      <c r="I18" s="52">
        <f t="shared" si="0"/>
        <v>8.5056937020683279</v>
      </c>
    </row>
    <row r="19" spans="1:9" ht="18" customHeight="1">
      <c r="A19" s="106"/>
      <c r="B19" s="106"/>
      <c r="C19" s="59"/>
      <c r="D19" s="107" t="s">
        <v>94</v>
      </c>
      <c r="E19" s="109"/>
      <c r="F19" s="51">
        <v>0</v>
      </c>
      <c r="G19" s="52">
        <f t="shared" si="1"/>
        <v>0</v>
      </c>
      <c r="H19" s="51">
        <v>0</v>
      </c>
      <c r="I19" s="52" t="e">
        <f t="shared" si="0"/>
        <v>#DIV/0!</v>
      </c>
    </row>
    <row r="20" spans="1:9" ht="18" customHeight="1">
      <c r="A20" s="106"/>
      <c r="B20" s="106"/>
      <c r="C20" s="50" t="s">
        <v>4</v>
      </c>
      <c r="D20" s="50"/>
      <c r="E20" s="50"/>
      <c r="F20" s="51">
        <v>37192</v>
      </c>
      <c r="G20" s="52">
        <f t="shared" si="1"/>
        <v>3.1083969006294185</v>
      </c>
      <c r="H20" s="51">
        <v>33746</v>
      </c>
      <c r="I20" s="52">
        <f t="shared" si="0"/>
        <v>10.211580631778583</v>
      </c>
    </row>
    <row r="21" spans="1:9" ht="18" customHeight="1">
      <c r="A21" s="106"/>
      <c r="B21" s="106"/>
      <c r="C21" s="50" t="s">
        <v>5</v>
      </c>
      <c r="D21" s="50"/>
      <c r="E21" s="50"/>
      <c r="F21" s="51">
        <v>234183</v>
      </c>
      <c r="G21" s="52">
        <f t="shared" si="1"/>
        <v>19.572319621964379</v>
      </c>
      <c r="H21" s="51">
        <v>206796</v>
      </c>
      <c r="I21" s="52">
        <f t="shared" si="0"/>
        <v>13.243486334358501</v>
      </c>
    </row>
    <row r="22" spans="1:9" ht="18" customHeight="1">
      <c r="A22" s="106"/>
      <c r="B22" s="106"/>
      <c r="C22" s="50" t="s">
        <v>30</v>
      </c>
      <c r="D22" s="50"/>
      <c r="E22" s="50"/>
      <c r="F22" s="51">
        <f>12162+3473</f>
        <v>15635</v>
      </c>
      <c r="G22" s="52">
        <f t="shared" si="1"/>
        <v>1.3067268644154915</v>
      </c>
      <c r="H22" s="51">
        <v>15905</v>
      </c>
      <c r="I22" s="52">
        <f t="shared" si="0"/>
        <v>-1.6975793775542258</v>
      </c>
    </row>
    <row r="23" spans="1:9" ht="18" customHeight="1">
      <c r="A23" s="106"/>
      <c r="B23" s="106"/>
      <c r="C23" s="50" t="s">
        <v>6</v>
      </c>
      <c r="D23" s="50"/>
      <c r="E23" s="50"/>
      <c r="F23" s="51">
        <v>248228</v>
      </c>
      <c r="G23" s="52">
        <f t="shared" si="1"/>
        <v>20.746159008642699</v>
      </c>
      <c r="H23" s="51">
        <v>232682</v>
      </c>
      <c r="I23" s="52">
        <f t="shared" si="0"/>
        <v>6.6812215813857545</v>
      </c>
    </row>
    <row r="24" spans="1:9" ht="18" customHeight="1">
      <c r="A24" s="106"/>
      <c r="B24" s="106"/>
      <c r="C24" s="50" t="s">
        <v>31</v>
      </c>
      <c r="D24" s="50"/>
      <c r="E24" s="50"/>
      <c r="F24" s="51">
        <v>2184</v>
      </c>
      <c r="G24" s="52">
        <f t="shared" si="1"/>
        <v>0.18253223357105425</v>
      </c>
      <c r="H24" s="51">
        <v>2606</v>
      </c>
      <c r="I24" s="52">
        <f t="shared" si="0"/>
        <v>-16.193399846508061</v>
      </c>
    </row>
    <row r="25" spans="1:9" ht="18" customHeight="1">
      <c r="A25" s="106"/>
      <c r="B25" s="106"/>
      <c r="C25" s="50" t="s">
        <v>7</v>
      </c>
      <c r="D25" s="50"/>
      <c r="E25" s="50"/>
      <c r="F25" s="51">
        <v>148650</v>
      </c>
      <c r="G25" s="52">
        <f t="shared" si="1"/>
        <v>12.423725512974917</v>
      </c>
      <c r="H25" s="51">
        <v>156972</v>
      </c>
      <c r="I25" s="52">
        <f t="shared" si="0"/>
        <v>-5.3015824478250924</v>
      </c>
    </row>
    <row r="26" spans="1:9" ht="18" customHeight="1">
      <c r="A26" s="106"/>
      <c r="B26" s="106"/>
      <c r="C26" s="50" t="s">
        <v>8</v>
      </c>
      <c r="D26" s="50"/>
      <c r="E26" s="50"/>
      <c r="F26" s="51">
        <f>1385+627+2789+1907+5875+14957+177661</f>
        <v>205201</v>
      </c>
      <c r="G26" s="52">
        <f t="shared" si="1"/>
        <v>17.150090137826879</v>
      </c>
      <c r="H26" s="51">
        <v>134775</v>
      </c>
      <c r="I26" s="52">
        <f t="shared" si="0"/>
        <v>52.254498237803745</v>
      </c>
    </row>
    <row r="27" spans="1:9" ht="18" customHeight="1">
      <c r="A27" s="106"/>
      <c r="B27" s="106"/>
      <c r="C27" s="50" t="s">
        <v>9</v>
      </c>
      <c r="D27" s="50"/>
      <c r="E27" s="50"/>
      <c r="F27" s="51">
        <f>SUM(F9,F20:F26)</f>
        <v>1196501</v>
      </c>
      <c r="G27" s="52">
        <f t="shared" si="1"/>
        <v>100</v>
      </c>
      <c r="H27" s="51">
        <f>SUM(H9,H20:H26)</f>
        <v>1066851</v>
      </c>
      <c r="I27" s="52">
        <f t="shared" si="0"/>
        <v>12.152587380993229</v>
      </c>
    </row>
    <row r="28" spans="1:9" ht="18" customHeight="1">
      <c r="A28" s="106"/>
      <c r="B28" s="106" t="s">
        <v>88</v>
      </c>
      <c r="C28" s="58" t="s">
        <v>10</v>
      </c>
      <c r="D28" s="50"/>
      <c r="E28" s="50"/>
      <c r="F28" s="51">
        <f>SUM(F29:F31)</f>
        <v>402301</v>
      </c>
      <c r="G28" s="52">
        <f t="shared" ref="G28:G45" si="2">F28/$F$45*100</f>
        <v>34.295941784850832</v>
      </c>
      <c r="H28" s="51">
        <v>384949</v>
      </c>
      <c r="I28" s="52">
        <f t="shared" si="0"/>
        <v>4.5076100990001366</v>
      </c>
    </row>
    <row r="29" spans="1:9" ht="18" customHeight="1">
      <c r="A29" s="106"/>
      <c r="B29" s="106"/>
      <c r="C29" s="60"/>
      <c r="D29" s="50" t="s">
        <v>11</v>
      </c>
      <c r="E29" s="50"/>
      <c r="F29" s="51">
        <v>243489</v>
      </c>
      <c r="G29" s="52">
        <f t="shared" si="2"/>
        <v>20.757305025966986</v>
      </c>
      <c r="H29" s="51">
        <v>244215</v>
      </c>
      <c r="I29" s="52">
        <f t="shared" si="0"/>
        <v>-0.29727903691419977</v>
      </c>
    </row>
    <row r="30" spans="1:9" ht="18" customHeight="1">
      <c r="A30" s="106"/>
      <c r="B30" s="106"/>
      <c r="C30" s="60"/>
      <c r="D30" s="50" t="s">
        <v>32</v>
      </c>
      <c r="E30" s="50"/>
      <c r="F30" s="51">
        <v>17986</v>
      </c>
      <c r="G30" s="52">
        <f t="shared" si="2"/>
        <v>1.5332967328998115</v>
      </c>
      <c r="H30" s="51">
        <v>17713</v>
      </c>
      <c r="I30" s="52">
        <f t="shared" si="0"/>
        <v>1.5412408965166824</v>
      </c>
    </row>
    <row r="31" spans="1:9" ht="18" customHeight="1">
      <c r="A31" s="106"/>
      <c r="B31" s="106"/>
      <c r="C31" s="59"/>
      <c r="D31" s="50" t="s">
        <v>12</v>
      </c>
      <c r="E31" s="50"/>
      <c r="F31" s="51">
        <v>140826</v>
      </c>
      <c r="G31" s="52">
        <f t="shared" si="2"/>
        <v>12.005340025984035</v>
      </c>
      <c r="H31" s="51">
        <v>123020</v>
      </c>
      <c r="I31" s="52">
        <f t="shared" si="0"/>
        <v>14.474069257031385</v>
      </c>
    </row>
    <row r="32" spans="1:9" ht="18" customHeight="1">
      <c r="A32" s="106"/>
      <c r="B32" s="106"/>
      <c r="C32" s="58" t="s">
        <v>13</v>
      </c>
      <c r="D32" s="50"/>
      <c r="E32" s="50"/>
      <c r="F32" s="51">
        <f>SUM(F33:F38)</f>
        <v>530946</v>
      </c>
      <c r="G32" s="52">
        <f t="shared" si="2"/>
        <v>45.262858175593422</v>
      </c>
      <c r="H32" s="51">
        <v>416333</v>
      </c>
      <c r="I32" s="52">
        <f t="shared" si="0"/>
        <v>27.529165355616779</v>
      </c>
    </row>
    <row r="33" spans="1:9" ht="18" customHeight="1">
      <c r="A33" s="106"/>
      <c r="B33" s="106"/>
      <c r="C33" s="60"/>
      <c r="D33" s="50" t="s">
        <v>14</v>
      </c>
      <c r="E33" s="50"/>
      <c r="F33" s="51">
        <v>65779</v>
      </c>
      <c r="G33" s="52">
        <f t="shared" si="2"/>
        <v>5.6076240294349322</v>
      </c>
      <c r="H33" s="51">
        <v>45129</v>
      </c>
      <c r="I33" s="52">
        <f t="shared" si="0"/>
        <v>45.757716767488766</v>
      </c>
    </row>
    <row r="34" spans="1:9" ht="18" customHeight="1">
      <c r="A34" s="106"/>
      <c r="B34" s="106"/>
      <c r="C34" s="60"/>
      <c r="D34" s="50" t="s">
        <v>33</v>
      </c>
      <c r="E34" s="50"/>
      <c r="F34" s="51">
        <v>12121</v>
      </c>
      <c r="G34" s="52">
        <f t="shared" si="2"/>
        <v>1.0333086678237859</v>
      </c>
      <c r="H34" s="51">
        <v>11784</v>
      </c>
      <c r="I34" s="52">
        <f t="shared" si="0"/>
        <v>2.8598099117447484</v>
      </c>
    </row>
    <row r="35" spans="1:9" ht="18" customHeight="1">
      <c r="A35" s="106"/>
      <c r="B35" s="106"/>
      <c r="C35" s="60"/>
      <c r="D35" s="50" t="s">
        <v>34</v>
      </c>
      <c r="E35" s="50"/>
      <c r="F35" s="51">
        <v>261811</v>
      </c>
      <c r="G35" s="52">
        <f t="shared" si="2"/>
        <v>22.319245576405677</v>
      </c>
      <c r="H35" s="51">
        <v>247598</v>
      </c>
      <c r="I35" s="52">
        <f t="shared" si="0"/>
        <v>5.7403533146471286</v>
      </c>
    </row>
    <row r="36" spans="1:9" ht="18" customHeight="1">
      <c r="A36" s="106"/>
      <c r="B36" s="106"/>
      <c r="C36" s="60"/>
      <c r="D36" s="50" t="s">
        <v>35</v>
      </c>
      <c r="E36" s="50"/>
      <c r="F36" s="51">
        <v>11644</v>
      </c>
      <c r="G36" s="52">
        <f t="shared" si="2"/>
        <v>0.9926446768534084</v>
      </c>
      <c r="H36" s="51">
        <v>11181</v>
      </c>
      <c r="I36" s="52">
        <f t="shared" si="0"/>
        <v>4.1409534030945272</v>
      </c>
    </row>
    <row r="37" spans="1:9" ht="18" customHeight="1">
      <c r="A37" s="106"/>
      <c r="B37" s="106"/>
      <c r="C37" s="60"/>
      <c r="D37" s="50" t="s">
        <v>15</v>
      </c>
      <c r="E37" s="50"/>
      <c r="F37" s="51">
        <v>18398</v>
      </c>
      <c r="G37" s="52">
        <f t="shared" si="2"/>
        <v>1.5684195091677264</v>
      </c>
      <c r="H37" s="51">
        <v>13112</v>
      </c>
      <c r="I37" s="52">
        <f t="shared" si="0"/>
        <v>40.314215985356917</v>
      </c>
    </row>
    <row r="38" spans="1:9" ht="18" customHeight="1">
      <c r="A38" s="106"/>
      <c r="B38" s="106"/>
      <c r="C38" s="59"/>
      <c r="D38" s="50" t="s">
        <v>36</v>
      </c>
      <c r="E38" s="50"/>
      <c r="F38" s="51">
        <v>161193</v>
      </c>
      <c r="G38" s="52">
        <f t="shared" si="2"/>
        <v>13.741615715907891</v>
      </c>
      <c r="H38" s="51">
        <v>87528</v>
      </c>
      <c r="I38" s="52">
        <f t="shared" si="0"/>
        <v>84.161639703866186</v>
      </c>
    </row>
    <row r="39" spans="1:9" ht="18" customHeight="1">
      <c r="A39" s="106"/>
      <c r="B39" s="106"/>
      <c r="C39" s="58" t="s">
        <v>16</v>
      </c>
      <c r="D39" s="50"/>
      <c r="E39" s="50"/>
      <c r="F39" s="51">
        <f>F40+F43</f>
        <v>239781</v>
      </c>
      <c r="G39" s="52">
        <f t="shared" si="2"/>
        <v>20.441200039555749</v>
      </c>
      <c r="H39" s="51">
        <v>248200</v>
      </c>
      <c r="I39" s="52">
        <f t="shared" si="0"/>
        <v>-3.392022562449637</v>
      </c>
    </row>
    <row r="40" spans="1:9" ht="18" customHeight="1">
      <c r="A40" s="106"/>
      <c r="B40" s="106"/>
      <c r="C40" s="60"/>
      <c r="D40" s="58" t="s">
        <v>17</v>
      </c>
      <c r="E40" s="50"/>
      <c r="F40" s="51">
        <v>206560</v>
      </c>
      <c r="G40" s="52">
        <f t="shared" si="2"/>
        <v>17.609127829855723</v>
      </c>
      <c r="H40" s="51">
        <v>208948</v>
      </c>
      <c r="I40" s="52">
        <f t="shared" si="0"/>
        <v>-1.1428680820108394</v>
      </c>
    </row>
    <row r="41" spans="1:9" ht="18" customHeight="1">
      <c r="A41" s="106"/>
      <c r="B41" s="106"/>
      <c r="C41" s="60"/>
      <c r="D41" s="60"/>
      <c r="E41" s="54" t="s">
        <v>91</v>
      </c>
      <c r="F41" s="51">
        <f>158584+18800</f>
        <v>177384</v>
      </c>
      <c r="G41" s="52">
        <f t="shared" si="2"/>
        <v>15.12188967356278</v>
      </c>
      <c r="H41" s="51">
        <v>161436</v>
      </c>
      <c r="I41" s="55">
        <f t="shared" si="0"/>
        <v>9.8788374340295739</v>
      </c>
    </row>
    <row r="42" spans="1:9" ht="18" customHeight="1">
      <c r="A42" s="106"/>
      <c r="B42" s="106"/>
      <c r="C42" s="60"/>
      <c r="D42" s="59"/>
      <c r="E42" s="44" t="s">
        <v>37</v>
      </c>
      <c r="F42" s="51">
        <v>26629</v>
      </c>
      <c r="G42" s="52">
        <f t="shared" si="2"/>
        <v>2.2701077894133816</v>
      </c>
      <c r="H42" s="51">
        <v>46141</v>
      </c>
      <c r="I42" s="55">
        <f t="shared" si="0"/>
        <v>-42.287770096010057</v>
      </c>
    </row>
    <row r="43" spans="1:9" ht="18" customHeight="1">
      <c r="A43" s="106"/>
      <c r="B43" s="106"/>
      <c r="C43" s="60"/>
      <c r="D43" s="50" t="s">
        <v>38</v>
      </c>
      <c r="E43" s="50"/>
      <c r="F43" s="51">
        <v>33221</v>
      </c>
      <c r="G43" s="52">
        <f t="shared" si="2"/>
        <v>2.8320722097000242</v>
      </c>
      <c r="H43" s="51">
        <v>39252</v>
      </c>
      <c r="I43" s="55">
        <f t="shared" si="0"/>
        <v>-15.364822174666259</v>
      </c>
    </row>
    <row r="44" spans="1:9" ht="18" customHeight="1">
      <c r="A44" s="106"/>
      <c r="B44" s="106"/>
      <c r="C44" s="59"/>
      <c r="D44" s="50" t="s">
        <v>39</v>
      </c>
      <c r="E44" s="50"/>
      <c r="F44" s="51">
        <v>0</v>
      </c>
      <c r="G44" s="52">
        <f t="shared" si="2"/>
        <v>0</v>
      </c>
      <c r="H44" s="51">
        <v>0</v>
      </c>
      <c r="I44" s="52" t="e">
        <f t="shared" si="0"/>
        <v>#DIV/0!</v>
      </c>
    </row>
    <row r="45" spans="1:9" ht="18" customHeight="1">
      <c r="A45" s="106"/>
      <c r="B45" s="106"/>
      <c r="C45" s="44" t="s">
        <v>18</v>
      </c>
      <c r="D45" s="44"/>
      <c r="E45" s="44"/>
      <c r="F45" s="51">
        <f>SUM(F28,F32,F39)</f>
        <v>1173028</v>
      </c>
      <c r="G45" s="52">
        <f t="shared" si="2"/>
        <v>100</v>
      </c>
      <c r="H45" s="51">
        <f>SUM(H28,H32,H39)</f>
        <v>1049482</v>
      </c>
      <c r="I45" s="52">
        <f t="shared" si="0"/>
        <v>11.772093280303997</v>
      </c>
    </row>
    <row r="46" spans="1:9">
      <c r="A46" s="21" t="s">
        <v>19</v>
      </c>
    </row>
    <row r="47" spans="1:9">
      <c r="A47" s="22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C2" sqref="C2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31" t="s">
        <v>0</v>
      </c>
      <c r="B1" s="31"/>
      <c r="C1" s="96" t="s">
        <v>259</v>
      </c>
      <c r="D1" s="32"/>
      <c r="E1" s="32"/>
    </row>
    <row r="4" spans="1:9">
      <c r="A4" s="33" t="s">
        <v>112</v>
      </c>
    </row>
    <row r="5" spans="1:9">
      <c r="I5" s="9" t="s">
        <v>113</v>
      </c>
    </row>
    <row r="6" spans="1:9" s="35" customFormat="1" ht="29.25" customHeight="1">
      <c r="A6" s="47" t="s">
        <v>114</v>
      </c>
      <c r="B6" s="45"/>
      <c r="C6" s="45"/>
      <c r="D6" s="45"/>
      <c r="E6" s="34" t="s">
        <v>232</v>
      </c>
      <c r="F6" s="34" t="s">
        <v>233</v>
      </c>
      <c r="G6" s="34" t="s">
        <v>234</v>
      </c>
      <c r="H6" s="34" t="s">
        <v>235</v>
      </c>
      <c r="I6" s="34" t="s">
        <v>249</v>
      </c>
    </row>
    <row r="7" spans="1:9" ht="27" customHeight="1">
      <c r="A7" s="106" t="s">
        <v>115</v>
      </c>
      <c r="B7" s="58" t="s">
        <v>116</v>
      </c>
      <c r="C7" s="50"/>
      <c r="D7" s="63" t="s">
        <v>117</v>
      </c>
      <c r="E7" s="85">
        <v>819490</v>
      </c>
      <c r="F7" s="85">
        <v>803902</v>
      </c>
      <c r="G7" s="85">
        <v>856767</v>
      </c>
      <c r="H7" s="85">
        <v>1066852</v>
      </c>
      <c r="I7" s="34">
        <v>1196501</v>
      </c>
    </row>
    <row r="8" spans="1:9" ht="27" customHeight="1">
      <c r="A8" s="106"/>
      <c r="B8" s="76"/>
      <c r="C8" s="50" t="s">
        <v>118</v>
      </c>
      <c r="D8" s="63" t="s">
        <v>41</v>
      </c>
      <c r="E8" s="87">
        <v>511413</v>
      </c>
      <c r="F8" s="87">
        <v>521486.82899999997</v>
      </c>
      <c r="G8" s="87">
        <v>520962</v>
      </c>
      <c r="H8" s="68">
        <v>525406</v>
      </c>
      <c r="I8" s="68">
        <v>577988</v>
      </c>
    </row>
    <row r="9" spans="1:9" ht="27" customHeight="1">
      <c r="A9" s="106"/>
      <c r="B9" s="50" t="s">
        <v>119</v>
      </c>
      <c r="C9" s="50"/>
      <c r="D9" s="63"/>
      <c r="E9" s="87">
        <v>808439</v>
      </c>
      <c r="F9" s="87">
        <v>789989</v>
      </c>
      <c r="G9" s="87">
        <v>839210</v>
      </c>
      <c r="H9" s="69">
        <v>1049482</v>
      </c>
      <c r="I9" s="69">
        <v>1173028</v>
      </c>
    </row>
    <row r="10" spans="1:9" ht="27" customHeight="1">
      <c r="A10" s="106"/>
      <c r="B10" s="50" t="s">
        <v>120</v>
      </c>
      <c r="C10" s="50"/>
      <c r="D10" s="63"/>
      <c r="E10" s="87">
        <v>11051</v>
      </c>
      <c r="F10" s="87">
        <v>13913</v>
      </c>
      <c r="G10" s="87">
        <v>17558</v>
      </c>
      <c r="H10" s="69">
        <v>17369</v>
      </c>
      <c r="I10" s="69">
        <v>23474</v>
      </c>
    </row>
    <row r="11" spans="1:9" ht="27" customHeight="1">
      <c r="A11" s="106"/>
      <c r="B11" s="50" t="s">
        <v>121</v>
      </c>
      <c r="C11" s="50"/>
      <c r="D11" s="63"/>
      <c r="E11" s="87">
        <v>5970</v>
      </c>
      <c r="F11" s="87">
        <v>7357</v>
      </c>
      <c r="G11" s="87">
        <v>12075</v>
      </c>
      <c r="H11" s="69">
        <v>12487</v>
      </c>
      <c r="I11" s="69">
        <v>18701</v>
      </c>
    </row>
    <row r="12" spans="1:9" ht="27" customHeight="1">
      <c r="A12" s="106"/>
      <c r="B12" s="50" t="s">
        <v>122</v>
      </c>
      <c r="C12" s="50"/>
      <c r="D12" s="63"/>
      <c r="E12" s="87">
        <v>5081</v>
      </c>
      <c r="F12" s="87">
        <v>6556</v>
      </c>
      <c r="G12" s="87">
        <v>5483</v>
      </c>
      <c r="H12" s="69">
        <v>4882</v>
      </c>
      <c r="I12" s="69">
        <v>4772</v>
      </c>
    </row>
    <row r="13" spans="1:9" ht="27" customHeight="1">
      <c r="A13" s="106"/>
      <c r="B13" s="50" t="s">
        <v>123</v>
      </c>
      <c r="C13" s="50"/>
      <c r="D13" s="63"/>
      <c r="E13" s="87">
        <v>581</v>
      </c>
      <c r="F13" s="87">
        <v>1474</v>
      </c>
      <c r="G13" s="87">
        <v>-1073</v>
      </c>
      <c r="H13" s="69">
        <v>-600</v>
      </c>
      <c r="I13" s="69">
        <v>-110</v>
      </c>
    </row>
    <row r="14" spans="1:9" ht="27" customHeight="1">
      <c r="A14" s="106"/>
      <c r="B14" s="50" t="s">
        <v>124</v>
      </c>
      <c r="C14" s="50"/>
      <c r="D14" s="63"/>
      <c r="E14" s="87">
        <v>0</v>
      </c>
      <c r="F14" s="87">
        <v>0</v>
      </c>
      <c r="G14" s="87">
        <v>0</v>
      </c>
      <c r="H14" s="69">
        <v>0</v>
      </c>
      <c r="I14" s="69">
        <v>0</v>
      </c>
    </row>
    <row r="15" spans="1:9" ht="27" customHeight="1">
      <c r="A15" s="106"/>
      <c r="B15" s="50" t="s">
        <v>125</v>
      </c>
      <c r="C15" s="50"/>
      <c r="D15" s="63"/>
      <c r="E15" s="87">
        <v>-1514</v>
      </c>
      <c r="F15" s="87">
        <v>1479</v>
      </c>
      <c r="G15" s="87">
        <v>-7970</v>
      </c>
      <c r="H15" s="69">
        <v>-5674</v>
      </c>
      <c r="I15" s="69">
        <v>7890</v>
      </c>
    </row>
    <row r="16" spans="1:9" ht="27" customHeight="1">
      <c r="A16" s="106"/>
      <c r="B16" s="50" t="s">
        <v>126</v>
      </c>
      <c r="C16" s="50"/>
      <c r="D16" s="63" t="s">
        <v>42</v>
      </c>
      <c r="E16" s="87">
        <v>100223</v>
      </c>
      <c r="F16" s="87">
        <v>97955</v>
      </c>
      <c r="G16" s="87">
        <v>94509</v>
      </c>
      <c r="H16" s="69">
        <v>99560</v>
      </c>
      <c r="I16" s="69">
        <v>115006</v>
      </c>
    </row>
    <row r="17" spans="1:9" ht="27" customHeight="1">
      <c r="A17" s="106"/>
      <c r="B17" s="50" t="s">
        <v>127</v>
      </c>
      <c r="C17" s="50"/>
      <c r="D17" s="63" t="s">
        <v>43</v>
      </c>
      <c r="E17" s="87">
        <v>43552</v>
      </c>
      <c r="F17" s="87">
        <v>61011</v>
      </c>
      <c r="G17" s="87">
        <v>73164</v>
      </c>
      <c r="H17" s="69">
        <v>76069</v>
      </c>
      <c r="I17" s="69">
        <v>78553</v>
      </c>
    </row>
    <row r="18" spans="1:9" ht="27" customHeight="1">
      <c r="A18" s="106"/>
      <c r="B18" s="50" t="s">
        <v>128</v>
      </c>
      <c r="C18" s="50"/>
      <c r="D18" s="63" t="s">
        <v>44</v>
      </c>
      <c r="E18" s="87">
        <v>1564374</v>
      </c>
      <c r="F18" s="87">
        <v>1558415</v>
      </c>
      <c r="G18" s="87">
        <v>1576414</v>
      </c>
      <c r="H18" s="69">
        <v>1619736</v>
      </c>
      <c r="I18" s="69">
        <v>1635182</v>
      </c>
    </row>
    <row r="19" spans="1:9" ht="27" customHeight="1">
      <c r="A19" s="106"/>
      <c r="B19" s="50" t="s">
        <v>129</v>
      </c>
      <c r="C19" s="50"/>
      <c r="D19" s="63" t="s">
        <v>130</v>
      </c>
      <c r="E19" s="87">
        <v>1507703</v>
      </c>
      <c r="F19" s="87">
        <v>1521471</v>
      </c>
      <c r="G19" s="87">
        <v>1555069</v>
      </c>
      <c r="H19" s="87">
        <f>H17+H18-H16</f>
        <v>1596245</v>
      </c>
      <c r="I19" s="67">
        <f>I17+I18-I16</f>
        <v>1598729</v>
      </c>
    </row>
    <row r="20" spans="1:9" ht="27" customHeight="1">
      <c r="A20" s="106"/>
      <c r="B20" s="50" t="s">
        <v>131</v>
      </c>
      <c r="C20" s="50"/>
      <c r="D20" s="63" t="s">
        <v>132</v>
      </c>
      <c r="E20" s="70">
        <v>3.0589249784420809</v>
      </c>
      <c r="F20" s="70">
        <v>2.9884072105683037</v>
      </c>
      <c r="G20" s="70">
        <v>3.0259673450270843</v>
      </c>
      <c r="H20" s="70">
        <f>H18/H8</f>
        <v>3.0828273754011182</v>
      </c>
      <c r="I20" s="70">
        <f>I18/I8</f>
        <v>2.8290933375779428</v>
      </c>
    </row>
    <row r="21" spans="1:9" ht="27" customHeight="1">
      <c r="A21" s="106"/>
      <c r="B21" s="50" t="s">
        <v>133</v>
      </c>
      <c r="C21" s="50"/>
      <c r="D21" s="63" t="s">
        <v>134</v>
      </c>
      <c r="E21" s="70">
        <v>2.9481123866620522</v>
      </c>
      <c r="F21" s="70">
        <v>2.9175636188502856</v>
      </c>
      <c r="G21" s="70">
        <v>2.9849950668186933</v>
      </c>
      <c r="H21" s="70">
        <f>H19/H8</f>
        <v>3.0381171893735512</v>
      </c>
      <c r="I21" s="70">
        <f>I19/I8</f>
        <v>2.7660245541429926</v>
      </c>
    </row>
    <row r="22" spans="1:9" ht="27" customHeight="1">
      <c r="A22" s="106"/>
      <c r="B22" s="50" t="s">
        <v>135</v>
      </c>
      <c r="C22" s="50"/>
      <c r="D22" s="63" t="s">
        <v>136</v>
      </c>
      <c r="E22" s="87">
        <v>745364.50283113623</v>
      </c>
      <c r="F22" s="87">
        <v>742525.26677098009</v>
      </c>
      <c r="G22" s="87">
        <v>751101.10329501948</v>
      </c>
      <c r="H22" s="87">
        <f>H18/H24*1000000</f>
        <v>790882.47084610385</v>
      </c>
      <c r="I22" s="67">
        <f>I18/I24*1000000</f>
        <v>798424.42252507433</v>
      </c>
    </row>
    <row r="23" spans="1:9" ht="27" customHeight="1">
      <c r="A23" s="106"/>
      <c r="B23" s="50" t="s">
        <v>137</v>
      </c>
      <c r="C23" s="50"/>
      <c r="D23" s="63" t="s">
        <v>138</v>
      </c>
      <c r="E23" s="87">
        <v>718362.93431878346</v>
      </c>
      <c r="F23" s="87">
        <v>724922.86082931049</v>
      </c>
      <c r="G23" s="87">
        <v>740931.02547927294</v>
      </c>
      <c r="H23" s="87">
        <f>H19/H24*1000000</f>
        <v>779412.31760962226</v>
      </c>
      <c r="I23" s="67">
        <f>I19/I24*1000000</f>
        <v>780625.20172010793</v>
      </c>
    </row>
    <row r="24" spans="1:9" ht="27" customHeight="1">
      <c r="A24" s="106"/>
      <c r="B24" s="71" t="s">
        <v>139</v>
      </c>
      <c r="C24" s="72"/>
      <c r="D24" s="63" t="s">
        <v>140</v>
      </c>
      <c r="E24" s="87">
        <v>2098804</v>
      </c>
      <c r="F24" s="87">
        <v>2098804</v>
      </c>
      <c r="G24" s="69">
        <v>2098804</v>
      </c>
      <c r="H24" s="69">
        <v>2048011</v>
      </c>
      <c r="I24" s="69">
        <v>2048011</v>
      </c>
    </row>
    <row r="25" spans="1:9" ht="27" customHeight="1">
      <c r="A25" s="106"/>
      <c r="B25" s="44" t="s">
        <v>141</v>
      </c>
      <c r="C25" s="44"/>
      <c r="D25" s="44"/>
      <c r="E25" s="87">
        <v>510604</v>
      </c>
      <c r="F25" s="87">
        <v>507363</v>
      </c>
      <c r="G25" s="87">
        <v>507711</v>
      </c>
      <c r="H25" s="86">
        <v>510016</v>
      </c>
      <c r="I25" s="51">
        <v>529369</v>
      </c>
    </row>
    <row r="26" spans="1:9" ht="27" customHeight="1">
      <c r="A26" s="106"/>
      <c r="B26" s="44" t="s">
        <v>142</v>
      </c>
      <c r="C26" s="44"/>
      <c r="D26" s="44"/>
      <c r="E26" s="73">
        <v>0.51500000000000001</v>
      </c>
      <c r="F26" s="73">
        <v>0.51800000000000002</v>
      </c>
      <c r="G26" s="73">
        <v>0.52485999999999999</v>
      </c>
      <c r="H26" s="74">
        <v>0.52761999999999998</v>
      </c>
      <c r="I26" s="74">
        <v>0.50787000000000004</v>
      </c>
    </row>
    <row r="27" spans="1:9" ht="27" customHeight="1">
      <c r="A27" s="106"/>
      <c r="B27" s="44" t="s">
        <v>143</v>
      </c>
      <c r="C27" s="44"/>
      <c r="D27" s="44"/>
      <c r="E27" s="55">
        <v>1</v>
      </c>
      <c r="F27" s="55">
        <v>1.2921714827450959</v>
      </c>
      <c r="G27" s="55">
        <v>1.08</v>
      </c>
      <c r="H27" s="52">
        <v>0.95721999999999996</v>
      </c>
      <c r="I27" s="95">
        <v>0.90144999999999997</v>
      </c>
    </row>
    <row r="28" spans="1:9" ht="27" customHeight="1">
      <c r="A28" s="106"/>
      <c r="B28" s="44" t="s">
        <v>144</v>
      </c>
      <c r="C28" s="44"/>
      <c r="D28" s="44"/>
      <c r="E28" s="55">
        <v>95.1</v>
      </c>
      <c r="F28" s="55">
        <v>93.2</v>
      </c>
      <c r="G28" s="55">
        <v>94.8</v>
      </c>
      <c r="H28" s="52">
        <v>93.7</v>
      </c>
      <c r="I28" s="52">
        <v>89.6</v>
      </c>
    </row>
    <row r="29" spans="1:9" ht="27" customHeight="1">
      <c r="A29" s="106"/>
      <c r="B29" s="44" t="s">
        <v>145</v>
      </c>
      <c r="C29" s="44"/>
      <c r="D29" s="44"/>
      <c r="E29" s="55">
        <v>44.7</v>
      </c>
      <c r="F29" s="55">
        <v>44.5</v>
      </c>
      <c r="G29" s="55">
        <v>42.6</v>
      </c>
      <c r="H29" s="52">
        <v>40.5</v>
      </c>
      <c r="I29" s="52">
        <v>43.98</v>
      </c>
    </row>
    <row r="30" spans="1:9" ht="27" customHeight="1">
      <c r="A30" s="106"/>
      <c r="B30" s="106" t="s">
        <v>146</v>
      </c>
      <c r="C30" s="44" t="s">
        <v>147</v>
      </c>
      <c r="D30" s="44"/>
      <c r="E30" s="55">
        <v>0</v>
      </c>
      <c r="F30" s="55">
        <v>0</v>
      </c>
      <c r="G30" s="55">
        <v>0</v>
      </c>
      <c r="H30" s="52">
        <v>0</v>
      </c>
      <c r="I30" s="52">
        <v>0</v>
      </c>
    </row>
    <row r="31" spans="1:9" ht="27" customHeight="1">
      <c r="A31" s="106"/>
      <c r="B31" s="106"/>
      <c r="C31" s="44" t="s">
        <v>148</v>
      </c>
      <c r="D31" s="44"/>
      <c r="E31" s="55">
        <v>0</v>
      </c>
      <c r="F31" s="55">
        <v>0</v>
      </c>
      <c r="G31" s="55">
        <v>0</v>
      </c>
      <c r="H31" s="52">
        <v>0</v>
      </c>
      <c r="I31" s="52">
        <v>0</v>
      </c>
    </row>
    <row r="32" spans="1:9" ht="27" customHeight="1">
      <c r="A32" s="106"/>
      <c r="B32" s="106"/>
      <c r="C32" s="44" t="s">
        <v>149</v>
      </c>
      <c r="D32" s="44"/>
      <c r="E32" s="55">
        <v>11.4</v>
      </c>
      <c r="F32" s="55">
        <v>10.6</v>
      </c>
      <c r="G32" s="55">
        <v>10</v>
      </c>
      <c r="H32" s="52">
        <v>9.8000000000000007</v>
      </c>
      <c r="I32" s="52">
        <v>9.8000000000000007</v>
      </c>
    </row>
    <row r="33" spans="1:9" ht="27" customHeight="1">
      <c r="A33" s="106"/>
      <c r="B33" s="106"/>
      <c r="C33" s="44" t="s">
        <v>150</v>
      </c>
      <c r="D33" s="44"/>
      <c r="E33" s="55">
        <v>172.4</v>
      </c>
      <c r="F33" s="55">
        <v>169.4</v>
      </c>
      <c r="G33" s="55">
        <v>170.6</v>
      </c>
      <c r="H33" s="75">
        <v>173.1</v>
      </c>
      <c r="I33" s="75">
        <v>157.69999999999999</v>
      </c>
    </row>
    <row r="34" spans="1:9" ht="27" customHeight="1">
      <c r="A34" s="2" t="s">
        <v>231</v>
      </c>
      <c r="E34" s="36"/>
      <c r="F34" s="36"/>
      <c r="G34" s="36"/>
      <c r="H34" s="36"/>
      <c r="I34" s="37"/>
    </row>
    <row r="35" spans="1:9" ht="27" customHeight="1">
      <c r="A35" s="8" t="s">
        <v>110</v>
      </c>
    </row>
    <row r="36" spans="1:9">
      <c r="A36" s="38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orientation="portrait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Q10" sqref="Q10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5" width="13.6328125" style="2" hidden="1" customWidth="1"/>
    <col min="1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97" t="s">
        <v>259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244</v>
      </c>
      <c r="B5" s="12"/>
      <c r="C5" s="12"/>
      <c r="D5" s="12"/>
      <c r="K5" s="15" t="s">
        <v>47</v>
      </c>
      <c r="O5" s="15" t="s">
        <v>47</v>
      </c>
    </row>
    <row r="6" spans="1:25" ht="16" customHeight="1">
      <c r="A6" s="123" t="s">
        <v>48</v>
      </c>
      <c r="B6" s="124"/>
      <c r="C6" s="124"/>
      <c r="D6" s="124"/>
      <c r="E6" s="124"/>
      <c r="F6" s="114" t="s">
        <v>263</v>
      </c>
      <c r="G6" s="115"/>
      <c r="H6" s="114" t="s">
        <v>264</v>
      </c>
      <c r="I6" s="115"/>
      <c r="J6" s="112" t="s">
        <v>258</v>
      </c>
      <c r="K6" s="112"/>
      <c r="L6" s="112"/>
      <c r="M6" s="112"/>
      <c r="N6" s="112"/>
      <c r="O6" s="112"/>
    </row>
    <row r="7" spans="1:25" ht="16" customHeight="1">
      <c r="A7" s="124"/>
      <c r="B7" s="124"/>
      <c r="C7" s="124"/>
      <c r="D7" s="124"/>
      <c r="E7" s="124"/>
      <c r="F7" s="48" t="s">
        <v>243</v>
      </c>
      <c r="G7" s="48" t="s">
        <v>247</v>
      </c>
      <c r="H7" s="48" t="s">
        <v>243</v>
      </c>
      <c r="I7" s="77" t="s">
        <v>246</v>
      </c>
      <c r="J7" s="48" t="s">
        <v>243</v>
      </c>
      <c r="K7" s="77" t="s">
        <v>246</v>
      </c>
      <c r="L7" s="48" t="s">
        <v>243</v>
      </c>
      <c r="M7" s="77" t="s">
        <v>246</v>
      </c>
      <c r="N7" s="48" t="s">
        <v>243</v>
      </c>
      <c r="O7" s="77" t="s">
        <v>246</v>
      </c>
    </row>
    <row r="8" spans="1:25" ht="16" customHeight="1">
      <c r="A8" s="121" t="s">
        <v>82</v>
      </c>
      <c r="B8" s="58" t="s">
        <v>49</v>
      </c>
      <c r="C8" s="50"/>
      <c r="D8" s="50"/>
      <c r="E8" s="63" t="s">
        <v>40</v>
      </c>
      <c r="F8" s="99">
        <v>3559</v>
      </c>
      <c r="G8" s="99">
        <v>3571.92</v>
      </c>
      <c r="H8" s="99">
        <v>5336</v>
      </c>
      <c r="I8" s="99">
        <v>5282.37</v>
      </c>
      <c r="J8" s="91">
        <f>4437.658684+5860.08094</f>
        <v>10297.739624</v>
      </c>
      <c r="K8" s="81">
        <v>13683</v>
      </c>
      <c r="L8" s="51"/>
      <c r="M8" s="51"/>
      <c r="N8" s="51"/>
      <c r="O8" s="51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6" customHeight="1">
      <c r="A9" s="121"/>
      <c r="B9" s="60"/>
      <c r="C9" s="50" t="s">
        <v>50</v>
      </c>
      <c r="D9" s="50"/>
      <c r="E9" s="63" t="s">
        <v>41</v>
      </c>
      <c r="F9" s="99">
        <v>3559</v>
      </c>
      <c r="G9" s="99">
        <v>3571.92</v>
      </c>
      <c r="H9" s="99">
        <v>5336</v>
      </c>
      <c r="I9" s="99">
        <v>5282.37</v>
      </c>
      <c r="J9" s="91">
        <f>J8</f>
        <v>10297.739624</v>
      </c>
      <c r="K9" s="81">
        <v>10225</v>
      </c>
      <c r="L9" s="51"/>
      <c r="M9" s="51"/>
      <c r="N9" s="51"/>
      <c r="O9" s="51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6" customHeight="1">
      <c r="A10" s="121"/>
      <c r="B10" s="59"/>
      <c r="C10" s="50" t="s">
        <v>51</v>
      </c>
      <c r="D10" s="50"/>
      <c r="E10" s="63" t="s">
        <v>42</v>
      </c>
      <c r="F10" s="99">
        <v>0</v>
      </c>
      <c r="G10" s="99"/>
      <c r="H10" s="99">
        <v>0</v>
      </c>
      <c r="I10" s="99"/>
      <c r="J10" s="92">
        <f>J8-J9</f>
        <v>0</v>
      </c>
      <c r="K10" s="64">
        <v>3457</v>
      </c>
      <c r="L10" s="51"/>
      <c r="M10" s="51"/>
      <c r="N10" s="51"/>
      <c r="O10" s="51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6" customHeight="1">
      <c r="A11" s="121"/>
      <c r="B11" s="58" t="s">
        <v>52</v>
      </c>
      <c r="C11" s="50"/>
      <c r="D11" s="50"/>
      <c r="E11" s="63" t="s">
        <v>43</v>
      </c>
      <c r="F11" s="99">
        <v>2821</v>
      </c>
      <c r="G11" s="99">
        <v>2665.32</v>
      </c>
      <c r="H11" s="99">
        <v>4689</v>
      </c>
      <c r="I11" s="99">
        <v>4528.91</v>
      </c>
      <c r="J11" s="91">
        <f>9878.452011+394.97344</f>
        <v>10273.425450999999</v>
      </c>
      <c r="K11" s="81">
        <v>13666</v>
      </c>
      <c r="L11" s="51"/>
      <c r="M11" s="51"/>
      <c r="N11" s="51"/>
      <c r="O11" s="51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6" customHeight="1">
      <c r="A12" s="121"/>
      <c r="B12" s="60"/>
      <c r="C12" s="50" t="s">
        <v>53</v>
      </c>
      <c r="D12" s="50"/>
      <c r="E12" s="63" t="s">
        <v>44</v>
      </c>
      <c r="F12" s="99">
        <v>2821</v>
      </c>
      <c r="G12" s="99">
        <v>2665.32</v>
      </c>
      <c r="H12" s="99">
        <v>4689</v>
      </c>
      <c r="I12" s="99">
        <v>4528.91</v>
      </c>
      <c r="J12" s="91">
        <f>J11</f>
        <v>10273.425450999999</v>
      </c>
      <c r="K12" s="81">
        <v>10209</v>
      </c>
      <c r="L12" s="51"/>
      <c r="M12" s="51"/>
      <c r="N12" s="51"/>
      <c r="O12" s="51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6" customHeight="1">
      <c r="A13" s="121"/>
      <c r="B13" s="59"/>
      <c r="C13" s="50" t="s">
        <v>54</v>
      </c>
      <c r="D13" s="50"/>
      <c r="E13" s="63" t="s">
        <v>45</v>
      </c>
      <c r="F13" s="99">
        <v>0</v>
      </c>
      <c r="G13" s="99"/>
      <c r="H13" s="90">
        <v>0</v>
      </c>
      <c r="I13" s="90"/>
      <c r="J13" s="92">
        <f>J11-J12</f>
        <v>0</v>
      </c>
      <c r="K13" s="64">
        <v>3457</v>
      </c>
      <c r="L13" s="51"/>
      <c r="M13" s="51"/>
      <c r="N13" s="51"/>
      <c r="O13" s="51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6" customHeight="1">
      <c r="A14" s="121"/>
      <c r="B14" s="50" t="s">
        <v>55</v>
      </c>
      <c r="C14" s="50"/>
      <c r="D14" s="50"/>
      <c r="E14" s="63" t="s">
        <v>152</v>
      </c>
      <c r="F14" s="99">
        <f t="shared" ref="F14:I15" si="0">F9-F12</f>
        <v>738</v>
      </c>
      <c r="G14" s="99">
        <f t="shared" si="0"/>
        <v>906.59999999999991</v>
      </c>
      <c r="H14" s="99">
        <f t="shared" si="0"/>
        <v>647</v>
      </c>
      <c r="I14" s="99">
        <f t="shared" si="0"/>
        <v>753.46</v>
      </c>
      <c r="J14" s="88">
        <f t="shared" ref="J14:O15" si="1">J9-J12</f>
        <v>24.314173000000665</v>
      </c>
      <c r="K14" s="81">
        <f t="shared" si="1"/>
        <v>16</v>
      </c>
      <c r="L14" s="51">
        <f t="shared" si="1"/>
        <v>0</v>
      </c>
      <c r="M14" s="51">
        <f t="shared" si="1"/>
        <v>0</v>
      </c>
      <c r="N14" s="51">
        <f t="shared" si="1"/>
        <v>0</v>
      </c>
      <c r="O14" s="51">
        <f t="shared" si="1"/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6" customHeight="1">
      <c r="A15" s="121"/>
      <c r="B15" s="50" t="s">
        <v>56</v>
      </c>
      <c r="C15" s="50"/>
      <c r="D15" s="50"/>
      <c r="E15" s="63" t="s">
        <v>153</v>
      </c>
      <c r="F15" s="99">
        <f t="shared" si="0"/>
        <v>0</v>
      </c>
      <c r="G15" s="99">
        <f t="shared" si="0"/>
        <v>0</v>
      </c>
      <c r="H15" s="99">
        <f t="shared" si="0"/>
        <v>0</v>
      </c>
      <c r="I15" s="99">
        <f t="shared" si="0"/>
        <v>0</v>
      </c>
      <c r="J15" s="88">
        <f t="shared" si="1"/>
        <v>0</v>
      </c>
      <c r="K15" s="81">
        <f t="shared" si="1"/>
        <v>0</v>
      </c>
      <c r="L15" s="51">
        <f t="shared" si="1"/>
        <v>0</v>
      </c>
      <c r="M15" s="51">
        <f t="shared" si="1"/>
        <v>0</v>
      </c>
      <c r="N15" s="51">
        <f t="shared" si="1"/>
        <v>0</v>
      </c>
      <c r="O15" s="51">
        <f t="shared" si="1"/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6" customHeight="1">
      <c r="A16" s="121"/>
      <c r="B16" s="50" t="s">
        <v>57</v>
      </c>
      <c r="C16" s="50"/>
      <c r="D16" s="50"/>
      <c r="E16" s="63" t="s">
        <v>154</v>
      </c>
      <c r="F16" s="99">
        <f t="shared" ref="F16:I16" si="2">F8-F11</f>
        <v>738</v>
      </c>
      <c r="G16" s="99">
        <f t="shared" si="2"/>
        <v>906.59999999999991</v>
      </c>
      <c r="H16" s="99">
        <f t="shared" si="2"/>
        <v>647</v>
      </c>
      <c r="I16" s="99">
        <f t="shared" si="2"/>
        <v>753.46</v>
      </c>
      <c r="J16" s="88">
        <f t="shared" ref="J16:O16" si="3">J8-J11</f>
        <v>24.314173000000665</v>
      </c>
      <c r="K16" s="81">
        <f t="shared" si="3"/>
        <v>17</v>
      </c>
      <c r="L16" s="51">
        <f t="shared" si="3"/>
        <v>0</v>
      </c>
      <c r="M16" s="51">
        <f t="shared" si="3"/>
        <v>0</v>
      </c>
      <c r="N16" s="51">
        <f t="shared" si="3"/>
        <v>0</v>
      </c>
      <c r="O16" s="51">
        <f t="shared" si="3"/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6" customHeight="1">
      <c r="A17" s="121"/>
      <c r="B17" s="50" t="s">
        <v>58</v>
      </c>
      <c r="C17" s="50"/>
      <c r="D17" s="50"/>
      <c r="E17" s="48"/>
      <c r="F17" s="90">
        <v>0</v>
      </c>
      <c r="G17" s="90"/>
      <c r="H17" s="90">
        <v>0</v>
      </c>
      <c r="I17" s="90"/>
      <c r="J17" s="91">
        <v>0</v>
      </c>
      <c r="K17" s="81">
        <v>0</v>
      </c>
      <c r="L17" s="51"/>
      <c r="M17" s="51"/>
      <c r="N17" s="64"/>
      <c r="O17" s="6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6" customHeight="1">
      <c r="A18" s="121"/>
      <c r="B18" s="50" t="s">
        <v>59</v>
      </c>
      <c r="C18" s="50"/>
      <c r="D18" s="50"/>
      <c r="E18" s="48"/>
      <c r="F18" s="89">
        <v>0</v>
      </c>
      <c r="G18" s="89"/>
      <c r="H18" s="89">
        <v>0</v>
      </c>
      <c r="I18" s="89"/>
      <c r="J18" s="93">
        <v>0</v>
      </c>
      <c r="K18" s="89">
        <v>0</v>
      </c>
      <c r="L18" s="65"/>
      <c r="M18" s="65"/>
      <c r="N18" s="65"/>
      <c r="O18" s="6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6" customHeight="1">
      <c r="A19" s="121" t="s">
        <v>83</v>
      </c>
      <c r="B19" s="58" t="s">
        <v>60</v>
      </c>
      <c r="C19" s="50"/>
      <c r="D19" s="50"/>
      <c r="E19" s="63"/>
      <c r="F19" s="99">
        <v>2731</v>
      </c>
      <c r="G19" s="99">
        <v>2899.24</v>
      </c>
      <c r="H19" s="99">
        <v>2016</v>
      </c>
      <c r="I19" s="99">
        <v>1549.59</v>
      </c>
      <c r="J19" s="91">
        <v>14283</v>
      </c>
      <c r="K19" s="81">
        <v>10498</v>
      </c>
      <c r="L19" s="51"/>
      <c r="M19" s="51"/>
      <c r="N19" s="51"/>
      <c r="O19" s="51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6" customHeight="1">
      <c r="A20" s="121"/>
      <c r="B20" s="59"/>
      <c r="C20" s="50" t="s">
        <v>61</v>
      </c>
      <c r="D20" s="50"/>
      <c r="E20" s="63"/>
      <c r="F20" s="99">
        <v>2653</v>
      </c>
      <c r="G20" s="99">
        <v>2824</v>
      </c>
      <c r="H20" s="99">
        <v>1769</v>
      </c>
      <c r="I20" s="99">
        <v>1334.2</v>
      </c>
      <c r="J20" s="91">
        <v>2569</v>
      </c>
      <c r="K20" s="81">
        <v>2327</v>
      </c>
      <c r="L20" s="51"/>
      <c r="M20" s="51"/>
      <c r="N20" s="51"/>
      <c r="O20" s="51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6" customHeight="1">
      <c r="A21" s="121"/>
      <c r="B21" s="76" t="s">
        <v>62</v>
      </c>
      <c r="C21" s="50"/>
      <c r="D21" s="50"/>
      <c r="E21" s="63" t="s">
        <v>155</v>
      </c>
      <c r="F21" s="99">
        <v>2731</v>
      </c>
      <c r="G21" s="99">
        <v>2899.24</v>
      </c>
      <c r="H21" s="99">
        <v>2016</v>
      </c>
      <c r="I21" s="99">
        <v>1549.59</v>
      </c>
      <c r="J21" s="91">
        <f>J19</f>
        <v>14283</v>
      </c>
      <c r="K21" s="81">
        <v>10498</v>
      </c>
      <c r="L21" s="51"/>
      <c r="M21" s="51"/>
      <c r="N21" s="51"/>
      <c r="O21" s="51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6" customHeight="1">
      <c r="A22" s="121"/>
      <c r="B22" s="58" t="s">
        <v>63</v>
      </c>
      <c r="C22" s="50"/>
      <c r="D22" s="50"/>
      <c r="E22" s="63" t="s">
        <v>156</v>
      </c>
      <c r="F22" s="99">
        <v>4598</v>
      </c>
      <c r="G22" s="99">
        <v>4757.8599999999997</v>
      </c>
      <c r="H22" s="99">
        <v>4851</v>
      </c>
      <c r="I22" s="99">
        <v>3762.56</v>
      </c>
      <c r="J22" s="91">
        <v>14283</v>
      </c>
      <c r="K22" s="81">
        <v>10344</v>
      </c>
      <c r="L22" s="51"/>
      <c r="M22" s="51"/>
      <c r="N22" s="51"/>
      <c r="O22" s="51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6" customHeight="1">
      <c r="A23" s="121"/>
      <c r="B23" s="59" t="s">
        <v>64</v>
      </c>
      <c r="C23" s="50" t="s">
        <v>65</v>
      </c>
      <c r="D23" s="50"/>
      <c r="E23" s="63"/>
      <c r="F23" s="99">
        <v>538</v>
      </c>
      <c r="G23" s="99">
        <v>507.38</v>
      </c>
      <c r="H23" s="99">
        <v>3292</v>
      </c>
      <c r="I23" s="99">
        <v>1428.25</v>
      </c>
      <c r="J23" s="91">
        <v>2118</v>
      </c>
      <c r="K23" s="81">
        <v>2117</v>
      </c>
      <c r="L23" s="51"/>
      <c r="M23" s="51"/>
      <c r="N23" s="51"/>
      <c r="O23" s="51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6" customHeight="1">
      <c r="A24" s="121"/>
      <c r="B24" s="50" t="s">
        <v>157</v>
      </c>
      <c r="C24" s="50"/>
      <c r="D24" s="50"/>
      <c r="E24" s="63" t="s">
        <v>158</v>
      </c>
      <c r="F24" s="99">
        <f t="shared" ref="F24:I24" si="4">F21-F22</f>
        <v>-1867</v>
      </c>
      <c r="G24" s="99">
        <f t="shared" si="4"/>
        <v>-1858.62</v>
      </c>
      <c r="H24" s="99">
        <f t="shared" si="4"/>
        <v>-2835</v>
      </c>
      <c r="I24" s="99">
        <f t="shared" si="4"/>
        <v>-2212.9700000000003</v>
      </c>
      <c r="J24" s="88">
        <f t="shared" ref="J24:O24" si="5">J21-J22</f>
        <v>0</v>
      </c>
      <c r="K24" s="81">
        <f>K21-K22</f>
        <v>154</v>
      </c>
      <c r="L24" s="51">
        <f t="shared" si="5"/>
        <v>0</v>
      </c>
      <c r="M24" s="51">
        <f t="shared" si="5"/>
        <v>0</v>
      </c>
      <c r="N24" s="51">
        <f t="shared" si="5"/>
        <v>0</v>
      </c>
      <c r="O24" s="51">
        <f t="shared" si="5"/>
        <v>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6" customHeight="1">
      <c r="A25" s="121"/>
      <c r="B25" s="58" t="s">
        <v>66</v>
      </c>
      <c r="C25" s="58"/>
      <c r="D25" s="58"/>
      <c r="E25" s="125" t="s">
        <v>159</v>
      </c>
      <c r="F25" s="116">
        <v>1867</v>
      </c>
      <c r="G25" s="116">
        <v>1859</v>
      </c>
      <c r="H25" s="116">
        <v>2835</v>
      </c>
      <c r="I25" s="116">
        <v>2213</v>
      </c>
      <c r="J25" s="119">
        <v>0</v>
      </c>
      <c r="K25" s="116">
        <v>0</v>
      </c>
      <c r="L25" s="110"/>
      <c r="M25" s="110"/>
      <c r="N25" s="110"/>
      <c r="O25" s="110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6" customHeight="1">
      <c r="A26" s="121"/>
      <c r="B26" s="76" t="s">
        <v>67</v>
      </c>
      <c r="C26" s="76"/>
      <c r="D26" s="76"/>
      <c r="E26" s="126"/>
      <c r="F26" s="117"/>
      <c r="G26" s="117"/>
      <c r="H26" s="117"/>
      <c r="I26" s="117"/>
      <c r="J26" s="120"/>
      <c r="K26" s="111"/>
      <c r="L26" s="111"/>
      <c r="M26" s="111"/>
      <c r="N26" s="111"/>
      <c r="O26" s="111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6" customHeight="1">
      <c r="A27" s="121"/>
      <c r="B27" s="50" t="s">
        <v>160</v>
      </c>
      <c r="C27" s="50"/>
      <c r="D27" s="50"/>
      <c r="E27" s="63" t="s">
        <v>161</v>
      </c>
      <c r="F27" s="99">
        <f t="shared" ref="F27:I27" si="6">F24+F25</f>
        <v>0</v>
      </c>
      <c r="G27" s="99">
        <f t="shared" si="6"/>
        <v>0.38000000000010914</v>
      </c>
      <c r="H27" s="99">
        <f t="shared" si="6"/>
        <v>0</v>
      </c>
      <c r="I27" s="99">
        <f t="shared" si="6"/>
        <v>2.9999999999745341E-2</v>
      </c>
      <c r="J27" s="88">
        <f t="shared" ref="J27:O27" si="7">J24+J25</f>
        <v>0</v>
      </c>
      <c r="K27" s="81">
        <f t="shared" si="7"/>
        <v>154</v>
      </c>
      <c r="L27" s="51">
        <f t="shared" si="7"/>
        <v>0</v>
      </c>
      <c r="M27" s="51">
        <f t="shared" si="7"/>
        <v>0</v>
      </c>
      <c r="N27" s="51">
        <f t="shared" si="7"/>
        <v>0</v>
      </c>
      <c r="O27" s="51">
        <f t="shared" si="7"/>
        <v>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6" customHeight="1">
      <c r="A28" s="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6" customHeight="1">
      <c r="A29" s="12"/>
      <c r="F29" s="25"/>
      <c r="G29" s="25"/>
      <c r="H29" s="25"/>
      <c r="I29" s="25"/>
      <c r="J29" s="26"/>
      <c r="K29" s="26" t="s">
        <v>106</v>
      </c>
      <c r="L29" s="25"/>
      <c r="M29" s="25"/>
      <c r="N29" s="25"/>
      <c r="O29" s="26" t="s">
        <v>162</v>
      </c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16" customHeight="1">
      <c r="A30" s="124" t="s">
        <v>68</v>
      </c>
      <c r="B30" s="124"/>
      <c r="C30" s="124"/>
      <c r="D30" s="124"/>
      <c r="E30" s="124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27"/>
      <c r="Q30" s="25"/>
      <c r="R30" s="27"/>
      <c r="S30" s="25"/>
      <c r="T30" s="27"/>
      <c r="U30" s="25"/>
      <c r="V30" s="27"/>
      <c r="W30" s="25"/>
      <c r="X30" s="27"/>
      <c r="Y30" s="25"/>
    </row>
    <row r="31" spans="1:25" ht="16" customHeight="1">
      <c r="A31" s="124"/>
      <c r="B31" s="124"/>
      <c r="C31" s="124"/>
      <c r="D31" s="124"/>
      <c r="E31" s="124"/>
      <c r="F31" s="48" t="s">
        <v>243</v>
      </c>
      <c r="G31" s="77" t="s">
        <v>246</v>
      </c>
      <c r="H31" s="48" t="s">
        <v>243</v>
      </c>
      <c r="I31" s="77" t="s">
        <v>246</v>
      </c>
      <c r="J31" s="48" t="s">
        <v>243</v>
      </c>
      <c r="K31" s="77" t="s">
        <v>246</v>
      </c>
      <c r="L31" s="48" t="s">
        <v>243</v>
      </c>
      <c r="M31" s="77" t="s">
        <v>246</v>
      </c>
      <c r="N31" s="48" t="s">
        <v>243</v>
      </c>
      <c r="O31" s="77" t="s">
        <v>246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6" customHeight="1">
      <c r="A32" s="121" t="s">
        <v>84</v>
      </c>
      <c r="B32" s="58" t="s">
        <v>49</v>
      </c>
      <c r="C32" s="50"/>
      <c r="D32" s="50"/>
      <c r="E32" s="63" t="s">
        <v>40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29"/>
      <c r="Q32" s="29"/>
      <c r="R32" s="29"/>
      <c r="S32" s="29"/>
      <c r="T32" s="30"/>
      <c r="U32" s="30"/>
      <c r="V32" s="29"/>
      <c r="W32" s="29"/>
      <c r="X32" s="30"/>
      <c r="Y32" s="30"/>
    </row>
    <row r="33" spans="1:25" ht="16" customHeight="1">
      <c r="A33" s="127"/>
      <c r="B33" s="60"/>
      <c r="C33" s="58" t="s">
        <v>69</v>
      </c>
      <c r="D33" s="50"/>
      <c r="E33" s="6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9"/>
      <c r="Q33" s="29"/>
      <c r="R33" s="29"/>
      <c r="S33" s="29"/>
      <c r="T33" s="30"/>
      <c r="U33" s="30"/>
      <c r="V33" s="29"/>
      <c r="W33" s="29"/>
      <c r="X33" s="30"/>
      <c r="Y33" s="30"/>
    </row>
    <row r="34" spans="1:25" ht="16" customHeight="1">
      <c r="A34" s="127"/>
      <c r="B34" s="60"/>
      <c r="C34" s="59"/>
      <c r="D34" s="50" t="s">
        <v>70</v>
      </c>
      <c r="E34" s="63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9"/>
      <c r="Q34" s="29"/>
      <c r="R34" s="29"/>
      <c r="S34" s="29"/>
      <c r="T34" s="30"/>
      <c r="U34" s="30"/>
      <c r="V34" s="29"/>
      <c r="W34" s="29"/>
      <c r="X34" s="30"/>
      <c r="Y34" s="30"/>
    </row>
    <row r="35" spans="1:25" ht="16" customHeight="1">
      <c r="A35" s="127"/>
      <c r="B35" s="59"/>
      <c r="C35" s="76" t="s">
        <v>71</v>
      </c>
      <c r="D35" s="50"/>
      <c r="E35" s="63"/>
      <c r="F35" s="51"/>
      <c r="G35" s="51"/>
      <c r="H35" s="51"/>
      <c r="I35" s="51"/>
      <c r="J35" s="65"/>
      <c r="K35" s="65"/>
      <c r="L35" s="51"/>
      <c r="M35" s="51"/>
      <c r="N35" s="51"/>
      <c r="O35" s="51"/>
      <c r="P35" s="29"/>
      <c r="Q35" s="29"/>
      <c r="R35" s="29"/>
      <c r="S35" s="29"/>
      <c r="T35" s="30"/>
      <c r="U35" s="30"/>
      <c r="V35" s="29"/>
      <c r="W35" s="29"/>
      <c r="X35" s="30"/>
      <c r="Y35" s="30"/>
    </row>
    <row r="36" spans="1:25" ht="16" customHeight="1">
      <c r="A36" s="127"/>
      <c r="B36" s="58" t="s">
        <v>52</v>
      </c>
      <c r="C36" s="50"/>
      <c r="D36" s="50"/>
      <c r="E36" s="63" t="s">
        <v>41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29"/>
      <c r="Q36" s="29"/>
      <c r="R36" s="29"/>
      <c r="S36" s="29"/>
      <c r="T36" s="29"/>
      <c r="U36" s="29"/>
      <c r="V36" s="29"/>
      <c r="W36" s="29"/>
      <c r="X36" s="30"/>
      <c r="Y36" s="30"/>
    </row>
    <row r="37" spans="1:25" ht="16" customHeight="1">
      <c r="A37" s="127"/>
      <c r="B37" s="60"/>
      <c r="C37" s="50" t="s">
        <v>72</v>
      </c>
      <c r="D37" s="50"/>
      <c r="E37" s="63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9"/>
      <c r="Q37" s="29"/>
      <c r="R37" s="29"/>
      <c r="S37" s="29"/>
      <c r="T37" s="29"/>
      <c r="U37" s="29"/>
      <c r="V37" s="29"/>
      <c r="W37" s="29"/>
      <c r="X37" s="30"/>
      <c r="Y37" s="30"/>
    </row>
    <row r="38" spans="1:25" ht="16" customHeight="1">
      <c r="A38" s="127"/>
      <c r="B38" s="59"/>
      <c r="C38" s="50" t="s">
        <v>73</v>
      </c>
      <c r="D38" s="50"/>
      <c r="E38" s="63"/>
      <c r="F38" s="51"/>
      <c r="G38" s="51"/>
      <c r="H38" s="51"/>
      <c r="I38" s="51"/>
      <c r="J38" s="51"/>
      <c r="K38" s="65"/>
      <c r="L38" s="51"/>
      <c r="M38" s="51"/>
      <c r="N38" s="51"/>
      <c r="O38" s="51"/>
      <c r="P38" s="29"/>
      <c r="Q38" s="29"/>
      <c r="R38" s="30"/>
      <c r="S38" s="30"/>
      <c r="T38" s="29"/>
      <c r="U38" s="29"/>
      <c r="V38" s="29"/>
      <c r="W38" s="29"/>
      <c r="X38" s="30"/>
      <c r="Y38" s="30"/>
    </row>
    <row r="39" spans="1:25" ht="16" customHeight="1">
      <c r="A39" s="127"/>
      <c r="B39" s="44" t="s">
        <v>74</v>
      </c>
      <c r="C39" s="44"/>
      <c r="D39" s="44"/>
      <c r="E39" s="63" t="s">
        <v>163</v>
      </c>
      <c r="F39" s="51">
        <f t="shared" ref="F39:O39" si="8">F32-F36</f>
        <v>0</v>
      </c>
      <c r="G39" s="51">
        <f t="shared" si="8"/>
        <v>0</v>
      </c>
      <c r="H39" s="51">
        <f t="shared" si="8"/>
        <v>0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29"/>
      <c r="Q39" s="29"/>
      <c r="R39" s="29"/>
      <c r="S39" s="29"/>
      <c r="T39" s="29"/>
      <c r="U39" s="29"/>
      <c r="V39" s="29"/>
      <c r="W39" s="29"/>
      <c r="X39" s="30"/>
      <c r="Y39" s="30"/>
    </row>
    <row r="40" spans="1:25" ht="16" customHeight="1">
      <c r="A40" s="121" t="s">
        <v>85</v>
      </c>
      <c r="B40" s="58" t="s">
        <v>75</v>
      </c>
      <c r="C40" s="50"/>
      <c r="D40" s="50"/>
      <c r="E40" s="63" t="s">
        <v>43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29"/>
      <c r="Q40" s="29"/>
      <c r="R40" s="29"/>
      <c r="S40" s="29"/>
      <c r="T40" s="30"/>
      <c r="U40" s="30"/>
      <c r="V40" s="30"/>
      <c r="W40" s="30"/>
      <c r="X40" s="29"/>
      <c r="Y40" s="29"/>
    </row>
    <row r="41" spans="1:25" ht="16" customHeight="1">
      <c r="A41" s="122"/>
      <c r="B41" s="59"/>
      <c r="C41" s="50" t="s">
        <v>76</v>
      </c>
      <c r="D41" s="50"/>
      <c r="E41" s="63"/>
      <c r="F41" s="65"/>
      <c r="G41" s="65"/>
      <c r="H41" s="65"/>
      <c r="I41" s="65"/>
      <c r="J41" s="51"/>
      <c r="K41" s="51"/>
      <c r="L41" s="51"/>
      <c r="M41" s="51"/>
      <c r="N41" s="51"/>
      <c r="O41" s="51"/>
      <c r="P41" s="30"/>
      <c r="Q41" s="30"/>
      <c r="R41" s="30"/>
      <c r="S41" s="30"/>
      <c r="T41" s="30"/>
      <c r="U41" s="30"/>
      <c r="V41" s="30"/>
      <c r="W41" s="30"/>
      <c r="X41" s="29"/>
      <c r="Y41" s="29"/>
    </row>
    <row r="42" spans="1:25" ht="16" customHeight="1">
      <c r="A42" s="122"/>
      <c r="B42" s="58" t="s">
        <v>63</v>
      </c>
      <c r="C42" s="50"/>
      <c r="D42" s="50"/>
      <c r="E42" s="63" t="s">
        <v>44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29"/>
      <c r="Q42" s="29"/>
      <c r="R42" s="29"/>
      <c r="S42" s="29"/>
      <c r="T42" s="30"/>
      <c r="U42" s="30"/>
      <c r="V42" s="29"/>
      <c r="W42" s="29"/>
      <c r="X42" s="29"/>
      <c r="Y42" s="29"/>
    </row>
    <row r="43" spans="1:25" ht="16" customHeight="1">
      <c r="A43" s="122"/>
      <c r="B43" s="59"/>
      <c r="C43" s="50" t="s">
        <v>77</v>
      </c>
      <c r="D43" s="50"/>
      <c r="E43" s="63"/>
      <c r="F43" s="51"/>
      <c r="G43" s="51"/>
      <c r="H43" s="51"/>
      <c r="I43" s="51"/>
      <c r="J43" s="65"/>
      <c r="K43" s="65"/>
      <c r="L43" s="51"/>
      <c r="M43" s="51"/>
      <c r="N43" s="51"/>
      <c r="O43" s="51"/>
      <c r="P43" s="29"/>
      <c r="Q43" s="29"/>
      <c r="R43" s="30"/>
      <c r="S43" s="29"/>
      <c r="T43" s="30"/>
      <c r="U43" s="30"/>
      <c r="V43" s="29"/>
      <c r="W43" s="29"/>
      <c r="X43" s="30"/>
      <c r="Y43" s="30"/>
    </row>
    <row r="44" spans="1:25" ht="16" customHeight="1">
      <c r="A44" s="122"/>
      <c r="B44" s="50" t="s">
        <v>74</v>
      </c>
      <c r="C44" s="50"/>
      <c r="D44" s="50"/>
      <c r="E44" s="63" t="s">
        <v>164</v>
      </c>
      <c r="F44" s="65">
        <f t="shared" ref="F44:O44" si="9">F40-F42</f>
        <v>0</v>
      </c>
      <c r="G44" s="65">
        <f t="shared" si="9"/>
        <v>0</v>
      </c>
      <c r="H44" s="65">
        <f t="shared" si="9"/>
        <v>0</v>
      </c>
      <c r="I44" s="65">
        <f t="shared" si="9"/>
        <v>0</v>
      </c>
      <c r="J44" s="65">
        <f t="shared" si="9"/>
        <v>0</v>
      </c>
      <c r="K44" s="65">
        <f t="shared" si="9"/>
        <v>0</v>
      </c>
      <c r="L44" s="65">
        <f t="shared" si="9"/>
        <v>0</v>
      </c>
      <c r="M44" s="65">
        <f t="shared" si="9"/>
        <v>0</v>
      </c>
      <c r="N44" s="65">
        <f t="shared" si="9"/>
        <v>0</v>
      </c>
      <c r="O44" s="65">
        <f t="shared" si="9"/>
        <v>0</v>
      </c>
      <c r="P44" s="30"/>
      <c r="Q44" s="30"/>
      <c r="R44" s="29"/>
      <c r="S44" s="29"/>
      <c r="T44" s="30"/>
      <c r="U44" s="30"/>
      <c r="V44" s="29"/>
      <c r="W44" s="29"/>
      <c r="X44" s="29"/>
      <c r="Y44" s="29"/>
    </row>
    <row r="45" spans="1:25" ht="16" customHeight="1">
      <c r="A45" s="121" t="s">
        <v>86</v>
      </c>
      <c r="B45" s="44" t="s">
        <v>78</v>
      </c>
      <c r="C45" s="44"/>
      <c r="D45" s="44"/>
      <c r="E45" s="63" t="s">
        <v>165</v>
      </c>
      <c r="F45" s="51">
        <f t="shared" ref="F45:O45" si="10">F39+F44</f>
        <v>0</v>
      </c>
      <c r="G45" s="51">
        <f t="shared" si="10"/>
        <v>0</v>
      </c>
      <c r="H45" s="51">
        <f t="shared" si="10"/>
        <v>0</v>
      </c>
      <c r="I45" s="51">
        <f t="shared" si="10"/>
        <v>0</v>
      </c>
      <c r="J45" s="51">
        <f t="shared" si="10"/>
        <v>0</v>
      </c>
      <c r="K45" s="51">
        <f t="shared" si="10"/>
        <v>0</v>
      </c>
      <c r="L45" s="51">
        <f t="shared" si="10"/>
        <v>0</v>
      </c>
      <c r="M45" s="51">
        <f t="shared" si="10"/>
        <v>0</v>
      </c>
      <c r="N45" s="51">
        <f t="shared" si="10"/>
        <v>0</v>
      </c>
      <c r="O45" s="51">
        <f t="shared" si="10"/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6" customHeight="1">
      <c r="A46" s="122"/>
      <c r="B46" s="50" t="s">
        <v>79</v>
      </c>
      <c r="C46" s="50"/>
      <c r="D46" s="50"/>
      <c r="E46" s="50"/>
      <c r="F46" s="65"/>
      <c r="G46" s="65"/>
      <c r="H46" s="65"/>
      <c r="I46" s="65"/>
      <c r="J46" s="65"/>
      <c r="K46" s="65"/>
      <c r="L46" s="51"/>
      <c r="M46" s="51"/>
      <c r="N46" s="65"/>
      <c r="O46" s="65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6" customHeight="1">
      <c r="A47" s="122"/>
      <c r="B47" s="50" t="s">
        <v>80</v>
      </c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6" customHeight="1">
      <c r="A48" s="122"/>
      <c r="B48" s="50" t="s">
        <v>81</v>
      </c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5" ht="16" customHeight="1">
      <c r="A49" s="8" t="s">
        <v>166</v>
      </c>
      <c r="O49" s="6"/>
    </row>
    <row r="50" spans="1:15" ht="16" customHeight="1">
      <c r="A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7" orientation="portrait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C2" sqref="C2"/>
    </sheetView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31" t="s">
        <v>0</v>
      </c>
      <c r="B1" s="31"/>
      <c r="C1" s="98" t="s">
        <v>259</v>
      </c>
      <c r="D1" s="39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0"/>
      <c r="B5" s="40" t="s">
        <v>245</v>
      </c>
      <c r="C5" s="40"/>
      <c r="D5" s="40"/>
      <c r="H5" s="15"/>
      <c r="L5" s="15"/>
      <c r="N5" s="15" t="s">
        <v>168</v>
      </c>
    </row>
    <row r="6" spans="1:14" ht="15" customHeight="1">
      <c r="A6" s="41"/>
      <c r="B6" s="42"/>
      <c r="C6" s="42"/>
      <c r="D6" s="83"/>
      <c r="E6" s="129" t="s">
        <v>254</v>
      </c>
      <c r="F6" s="130"/>
      <c r="G6" s="129" t="s">
        <v>255</v>
      </c>
      <c r="H6" s="130"/>
      <c r="I6" s="131" t="s">
        <v>256</v>
      </c>
      <c r="J6" s="132"/>
      <c r="K6" s="129" t="s">
        <v>250</v>
      </c>
      <c r="L6" s="130"/>
      <c r="M6" s="129" t="s">
        <v>251</v>
      </c>
      <c r="N6" s="130"/>
    </row>
    <row r="7" spans="1:14" ht="15" customHeight="1">
      <c r="A7" s="18"/>
      <c r="B7" s="19"/>
      <c r="C7" s="19"/>
      <c r="D7" s="57"/>
      <c r="E7" s="34" t="s">
        <v>243</v>
      </c>
      <c r="F7" s="34" t="s">
        <v>246</v>
      </c>
      <c r="G7" s="34" t="s">
        <v>243</v>
      </c>
      <c r="H7" s="34" t="s">
        <v>246</v>
      </c>
      <c r="I7" s="34" t="s">
        <v>243</v>
      </c>
      <c r="J7" s="34" t="s">
        <v>246</v>
      </c>
      <c r="K7" s="85" t="s">
        <v>243</v>
      </c>
      <c r="L7" s="85" t="s">
        <v>246</v>
      </c>
      <c r="M7" s="34" t="s">
        <v>243</v>
      </c>
      <c r="N7" s="34" t="s">
        <v>246</v>
      </c>
    </row>
    <row r="8" spans="1:14" ht="18" customHeight="1">
      <c r="A8" s="106" t="s">
        <v>169</v>
      </c>
      <c r="B8" s="78" t="s">
        <v>170</v>
      </c>
      <c r="C8" s="79"/>
      <c r="D8" s="79"/>
      <c r="E8" s="80">
        <v>1</v>
      </c>
      <c r="F8" s="80">
        <v>1</v>
      </c>
      <c r="G8" s="80">
        <v>1</v>
      </c>
      <c r="H8" s="80">
        <v>1</v>
      </c>
      <c r="I8" s="80">
        <v>1</v>
      </c>
      <c r="J8" s="80">
        <v>1</v>
      </c>
      <c r="K8" s="80">
        <v>12</v>
      </c>
      <c r="L8" s="80">
        <v>12</v>
      </c>
      <c r="M8" s="80">
        <v>3</v>
      </c>
      <c r="N8" s="80">
        <v>3</v>
      </c>
    </row>
    <row r="9" spans="1:14" ht="18" customHeight="1">
      <c r="A9" s="106"/>
      <c r="B9" s="106" t="s">
        <v>171</v>
      </c>
      <c r="C9" s="50" t="s">
        <v>172</v>
      </c>
      <c r="D9" s="50"/>
      <c r="E9" s="80">
        <v>19</v>
      </c>
      <c r="F9" s="80">
        <v>19</v>
      </c>
      <c r="G9" s="80">
        <v>18599</v>
      </c>
      <c r="H9" s="80">
        <v>19397</v>
      </c>
      <c r="I9" s="80">
        <v>61</v>
      </c>
      <c r="J9" s="80">
        <v>61</v>
      </c>
      <c r="K9" s="80">
        <v>2420</v>
      </c>
      <c r="L9" s="80">
        <v>2420</v>
      </c>
      <c r="M9" s="80">
        <v>495</v>
      </c>
      <c r="N9" s="80">
        <v>495</v>
      </c>
    </row>
    <row r="10" spans="1:14" ht="18" customHeight="1">
      <c r="A10" s="106"/>
      <c r="B10" s="106"/>
      <c r="C10" s="50" t="s">
        <v>173</v>
      </c>
      <c r="D10" s="50"/>
      <c r="E10" s="80">
        <v>19</v>
      </c>
      <c r="F10" s="80">
        <v>19</v>
      </c>
      <c r="G10" s="80">
        <v>18599</v>
      </c>
      <c r="H10" s="80">
        <v>19397</v>
      </c>
      <c r="I10" s="80">
        <v>61</v>
      </c>
      <c r="J10" s="80">
        <v>61</v>
      </c>
      <c r="K10" s="80">
        <v>1782</v>
      </c>
      <c r="L10" s="80">
        <v>1782</v>
      </c>
      <c r="M10" s="80">
        <v>250</v>
      </c>
      <c r="N10" s="80">
        <v>250</v>
      </c>
    </row>
    <row r="11" spans="1:14" ht="18" customHeight="1">
      <c r="A11" s="106"/>
      <c r="B11" s="106"/>
      <c r="C11" s="50" t="s">
        <v>174</v>
      </c>
      <c r="D11" s="50"/>
      <c r="E11" s="80">
        <v>0</v>
      </c>
      <c r="F11" s="80">
        <v>0</v>
      </c>
      <c r="G11" s="80"/>
      <c r="H11" s="80">
        <v>0</v>
      </c>
      <c r="I11" s="80"/>
      <c r="J11" s="80">
        <v>0</v>
      </c>
      <c r="K11" s="80">
        <v>408</v>
      </c>
      <c r="L11" s="80">
        <v>408</v>
      </c>
      <c r="M11" s="80">
        <v>35</v>
      </c>
      <c r="N11" s="80">
        <v>35</v>
      </c>
    </row>
    <row r="12" spans="1:14" ht="18" customHeight="1">
      <c r="A12" s="106"/>
      <c r="B12" s="106"/>
      <c r="C12" s="50" t="s">
        <v>175</v>
      </c>
      <c r="D12" s="50"/>
      <c r="E12" s="80">
        <v>0</v>
      </c>
      <c r="F12" s="80">
        <v>0</v>
      </c>
      <c r="G12" s="80"/>
      <c r="H12" s="80">
        <v>0</v>
      </c>
      <c r="I12" s="80"/>
      <c r="J12" s="80">
        <v>0</v>
      </c>
      <c r="K12" s="80">
        <v>230</v>
      </c>
      <c r="L12" s="80">
        <v>230</v>
      </c>
      <c r="M12" s="80">
        <v>210</v>
      </c>
      <c r="N12" s="80">
        <v>210</v>
      </c>
    </row>
    <row r="13" spans="1:14" ht="18" customHeight="1">
      <c r="A13" s="106"/>
      <c r="B13" s="106"/>
      <c r="C13" s="50" t="s">
        <v>176</v>
      </c>
      <c r="D13" s="50"/>
      <c r="E13" s="80">
        <v>0</v>
      </c>
      <c r="F13" s="80">
        <v>0</v>
      </c>
      <c r="G13" s="80"/>
      <c r="H13" s="80">
        <v>0</v>
      </c>
      <c r="I13" s="80"/>
      <c r="J13" s="80">
        <v>0</v>
      </c>
      <c r="K13" s="80">
        <v>0</v>
      </c>
      <c r="L13" s="80">
        <v>0</v>
      </c>
      <c r="M13" s="80" t="s">
        <v>252</v>
      </c>
      <c r="N13" s="80" t="s">
        <v>252</v>
      </c>
    </row>
    <row r="14" spans="1:14" ht="18" customHeight="1">
      <c r="A14" s="106"/>
      <c r="B14" s="106"/>
      <c r="C14" s="50" t="s">
        <v>177</v>
      </c>
      <c r="D14" s="50"/>
      <c r="E14" s="80">
        <v>0</v>
      </c>
      <c r="F14" s="80">
        <v>0</v>
      </c>
      <c r="G14" s="80"/>
      <c r="H14" s="80">
        <v>0</v>
      </c>
      <c r="I14" s="80"/>
      <c r="J14" s="80">
        <v>0</v>
      </c>
      <c r="K14" s="80">
        <v>0</v>
      </c>
      <c r="L14" s="80">
        <v>0</v>
      </c>
      <c r="M14" s="80" t="s">
        <v>252</v>
      </c>
      <c r="N14" s="80" t="s">
        <v>252</v>
      </c>
    </row>
    <row r="15" spans="1:14" ht="18" customHeight="1">
      <c r="A15" s="106" t="s">
        <v>178</v>
      </c>
      <c r="B15" s="106" t="s">
        <v>179</v>
      </c>
      <c r="C15" s="50" t="s">
        <v>180</v>
      </c>
      <c r="D15" s="50"/>
      <c r="E15" s="51">
        <v>2629</v>
      </c>
      <c r="F15" s="51">
        <v>1980</v>
      </c>
      <c r="G15" s="51">
        <v>4887</v>
      </c>
      <c r="H15" s="51">
        <v>6706</v>
      </c>
      <c r="I15" s="51">
        <v>9003</v>
      </c>
      <c r="J15" s="51">
        <v>7716</v>
      </c>
      <c r="K15" s="84">
        <v>2225</v>
      </c>
      <c r="L15" s="84">
        <v>3681</v>
      </c>
      <c r="M15" s="51">
        <v>187</v>
      </c>
      <c r="N15" s="51">
        <v>167</v>
      </c>
    </row>
    <row r="16" spans="1:14" ht="18" customHeight="1">
      <c r="A16" s="106"/>
      <c r="B16" s="106"/>
      <c r="C16" s="50" t="s">
        <v>181</v>
      </c>
      <c r="D16" s="50"/>
      <c r="E16" s="51">
        <v>19</v>
      </c>
      <c r="F16" s="51">
        <v>19</v>
      </c>
      <c r="G16" s="51">
        <v>54373</v>
      </c>
      <c r="H16" s="51">
        <v>53603</v>
      </c>
      <c r="I16" s="51">
        <v>6691</v>
      </c>
      <c r="J16" s="51">
        <v>7899</v>
      </c>
      <c r="K16" s="84">
        <v>7640</v>
      </c>
      <c r="L16" s="84">
        <v>7635</v>
      </c>
      <c r="M16" s="51">
        <v>44</v>
      </c>
      <c r="N16" s="51">
        <v>46</v>
      </c>
    </row>
    <row r="17" spans="1:15" ht="18" customHeight="1">
      <c r="A17" s="106"/>
      <c r="B17" s="106"/>
      <c r="C17" s="50" t="s">
        <v>182</v>
      </c>
      <c r="D17" s="50"/>
      <c r="E17" s="51">
        <v>0</v>
      </c>
      <c r="F17" s="51">
        <v>0</v>
      </c>
      <c r="G17" s="51"/>
      <c r="H17" s="51">
        <v>0</v>
      </c>
      <c r="I17" s="51"/>
      <c r="J17" s="51">
        <v>0</v>
      </c>
      <c r="K17" s="84">
        <v>0</v>
      </c>
      <c r="L17" s="84">
        <v>0</v>
      </c>
      <c r="M17" s="51"/>
      <c r="N17" s="51"/>
    </row>
    <row r="18" spans="1:15" ht="18" customHeight="1">
      <c r="A18" s="106"/>
      <c r="B18" s="106"/>
      <c r="C18" s="50" t="s">
        <v>183</v>
      </c>
      <c r="D18" s="50"/>
      <c r="E18" s="51">
        <v>2648</v>
      </c>
      <c r="F18" s="51">
        <v>1999</v>
      </c>
      <c r="G18" s="51">
        <v>59260</v>
      </c>
      <c r="H18" s="51">
        <v>60309</v>
      </c>
      <c r="I18" s="51">
        <v>15694</v>
      </c>
      <c r="J18" s="51">
        <v>15614</v>
      </c>
      <c r="K18" s="84">
        <v>9865</v>
      </c>
      <c r="L18" s="84">
        <v>11316</v>
      </c>
      <c r="M18" s="51">
        <v>231</v>
      </c>
      <c r="N18" s="51">
        <v>213</v>
      </c>
    </row>
    <row r="19" spans="1:15" ht="18" customHeight="1">
      <c r="A19" s="106"/>
      <c r="B19" s="106" t="s">
        <v>184</v>
      </c>
      <c r="C19" s="50" t="s">
        <v>185</v>
      </c>
      <c r="D19" s="50"/>
      <c r="E19" s="51">
        <v>1945</v>
      </c>
      <c r="F19" s="51">
        <v>1308</v>
      </c>
      <c r="G19" s="51">
        <v>131</v>
      </c>
      <c r="H19" s="51">
        <v>537</v>
      </c>
      <c r="I19" s="51">
        <v>316</v>
      </c>
      <c r="J19" s="51">
        <v>244</v>
      </c>
      <c r="K19" s="84">
        <v>2135</v>
      </c>
      <c r="L19" s="84">
        <v>3650</v>
      </c>
      <c r="M19" s="51">
        <v>26</v>
      </c>
      <c r="N19" s="51">
        <v>12</v>
      </c>
    </row>
    <row r="20" spans="1:15" ht="18" customHeight="1">
      <c r="A20" s="106"/>
      <c r="B20" s="106"/>
      <c r="C20" s="50" t="s">
        <v>186</v>
      </c>
      <c r="D20" s="50"/>
      <c r="E20" s="51">
        <v>0</v>
      </c>
      <c r="F20" s="51">
        <v>0</v>
      </c>
      <c r="G20" s="51">
        <v>51</v>
      </c>
      <c r="H20" s="51">
        <v>50</v>
      </c>
      <c r="I20" s="51">
        <v>2504</v>
      </c>
      <c r="J20" s="51">
        <v>2779</v>
      </c>
      <c r="K20" s="84">
        <v>4143</v>
      </c>
      <c r="L20" s="84">
        <v>4035</v>
      </c>
      <c r="M20" s="51">
        <v>15</v>
      </c>
      <c r="N20" s="51">
        <v>16</v>
      </c>
    </row>
    <row r="21" spans="1:15" ht="18" customHeight="1">
      <c r="A21" s="106"/>
      <c r="B21" s="106"/>
      <c r="C21" s="50" t="s">
        <v>187</v>
      </c>
      <c r="D21" s="50"/>
      <c r="E21" s="81">
        <v>0</v>
      </c>
      <c r="F21" s="81">
        <v>0</v>
      </c>
      <c r="G21" s="81">
        <v>40479</v>
      </c>
      <c r="H21" s="81">
        <v>40325</v>
      </c>
      <c r="I21" s="81"/>
      <c r="J21" s="81">
        <v>0</v>
      </c>
      <c r="K21" s="81">
        <v>0</v>
      </c>
      <c r="L21" s="81">
        <v>0</v>
      </c>
      <c r="M21" s="81"/>
      <c r="N21" s="81" t="s">
        <v>252</v>
      </c>
    </row>
    <row r="22" spans="1:15" ht="18" customHeight="1">
      <c r="A22" s="106"/>
      <c r="B22" s="106"/>
      <c r="C22" s="44" t="s">
        <v>188</v>
      </c>
      <c r="D22" s="44"/>
      <c r="E22" s="51">
        <v>1945</v>
      </c>
      <c r="F22" s="51">
        <v>1308</v>
      </c>
      <c r="G22" s="51">
        <v>40661</v>
      </c>
      <c r="H22" s="51">
        <v>40912</v>
      </c>
      <c r="I22" s="51">
        <v>2820</v>
      </c>
      <c r="J22" s="51">
        <v>3023</v>
      </c>
      <c r="K22" s="84">
        <v>6278</v>
      </c>
      <c r="L22" s="84">
        <v>7686</v>
      </c>
      <c r="M22" s="51">
        <v>41</v>
      </c>
      <c r="N22" s="51">
        <v>28</v>
      </c>
    </row>
    <row r="23" spans="1:15" ht="18" customHeight="1">
      <c r="A23" s="106"/>
      <c r="B23" s="106" t="s">
        <v>189</v>
      </c>
      <c r="C23" s="50" t="s">
        <v>190</v>
      </c>
      <c r="D23" s="50"/>
      <c r="E23" s="51">
        <v>19</v>
      </c>
      <c r="F23" s="51">
        <v>19</v>
      </c>
      <c r="G23" s="51">
        <v>18599</v>
      </c>
      <c r="H23" s="51">
        <v>19397</v>
      </c>
      <c r="I23" s="51">
        <v>61</v>
      </c>
      <c r="J23" s="51">
        <v>61</v>
      </c>
      <c r="K23" s="84">
        <v>2393</v>
      </c>
      <c r="L23" s="84">
        <v>2393</v>
      </c>
      <c r="M23" s="51">
        <v>495</v>
      </c>
      <c r="N23" s="51">
        <v>495</v>
      </c>
    </row>
    <row r="24" spans="1:15" ht="18" customHeight="1">
      <c r="A24" s="106"/>
      <c r="B24" s="106"/>
      <c r="C24" s="50" t="s">
        <v>191</v>
      </c>
      <c r="D24" s="50"/>
      <c r="E24" s="51">
        <v>0</v>
      </c>
      <c r="F24" s="51">
        <v>0</v>
      </c>
      <c r="G24" s="51"/>
      <c r="H24" s="51">
        <v>0</v>
      </c>
      <c r="I24" s="51">
        <v>12813</v>
      </c>
      <c r="J24" s="51">
        <v>12531</v>
      </c>
      <c r="K24" s="84">
        <v>1166</v>
      </c>
      <c r="L24" s="84">
        <v>1210</v>
      </c>
      <c r="M24" s="51">
        <v>-305</v>
      </c>
      <c r="N24" s="69" t="s">
        <v>253</v>
      </c>
    </row>
    <row r="25" spans="1:15" ht="18" customHeight="1">
      <c r="A25" s="106"/>
      <c r="B25" s="106"/>
      <c r="C25" s="50" t="s">
        <v>192</v>
      </c>
      <c r="D25" s="50"/>
      <c r="E25" s="51">
        <v>684</v>
      </c>
      <c r="F25" s="51">
        <v>673</v>
      </c>
      <c r="G25" s="51"/>
      <c r="H25" s="51">
        <v>0</v>
      </c>
      <c r="I25" s="51"/>
      <c r="J25" s="51">
        <v>0</v>
      </c>
      <c r="K25" s="84">
        <v>28</v>
      </c>
      <c r="L25" s="84">
        <v>28</v>
      </c>
      <c r="M25" s="51" t="s">
        <v>252</v>
      </c>
      <c r="N25" s="51" t="s">
        <v>252</v>
      </c>
    </row>
    <row r="26" spans="1:15" ht="18" customHeight="1">
      <c r="A26" s="106"/>
      <c r="B26" s="106"/>
      <c r="C26" s="50" t="s">
        <v>193</v>
      </c>
      <c r="D26" s="50"/>
      <c r="E26" s="51">
        <v>703</v>
      </c>
      <c r="F26" s="51">
        <v>692</v>
      </c>
      <c r="G26" s="51">
        <v>18599</v>
      </c>
      <c r="H26" s="51">
        <v>19397</v>
      </c>
      <c r="I26" s="51">
        <v>12874</v>
      </c>
      <c r="J26" s="51">
        <v>12591</v>
      </c>
      <c r="K26" s="84">
        <v>3587</v>
      </c>
      <c r="L26" s="84">
        <v>3631</v>
      </c>
      <c r="M26" s="51">
        <v>190</v>
      </c>
      <c r="N26" s="51">
        <v>185</v>
      </c>
    </row>
    <row r="27" spans="1:15" ht="18" customHeight="1">
      <c r="A27" s="106"/>
      <c r="B27" s="50" t="s">
        <v>194</v>
      </c>
      <c r="C27" s="50"/>
      <c r="D27" s="50"/>
      <c r="E27" s="51">
        <v>2648</v>
      </c>
      <c r="F27" s="51">
        <v>1999</v>
      </c>
      <c r="G27" s="51">
        <v>59260</v>
      </c>
      <c r="H27" s="51">
        <v>60309</v>
      </c>
      <c r="I27" s="51">
        <v>15694</v>
      </c>
      <c r="J27" s="51">
        <v>15614</v>
      </c>
      <c r="K27" s="84">
        <v>9865</v>
      </c>
      <c r="L27" s="84">
        <v>11316</v>
      </c>
      <c r="M27" s="51">
        <v>231</v>
      </c>
      <c r="N27" s="51">
        <v>213</v>
      </c>
    </row>
    <row r="28" spans="1:15" ht="18" customHeight="1">
      <c r="A28" s="106" t="s">
        <v>195</v>
      </c>
      <c r="B28" s="106" t="s">
        <v>196</v>
      </c>
      <c r="C28" s="50" t="s">
        <v>197</v>
      </c>
      <c r="D28" s="82" t="s">
        <v>40</v>
      </c>
      <c r="E28" s="51">
        <v>679</v>
      </c>
      <c r="F28" s="51">
        <v>554</v>
      </c>
      <c r="G28" s="51">
        <v>1550</v>
      </c>
      <c r="H28" s="51">
        <v>1982</v>
      </c>
      <c r="I28" s="51">
        <v>3532</v>
      </c>
      <c r="J28" s="51">
        <v>4139</v>
      </c>
      <c r="K28" s="84">
        <v>3472</v>
      </c>
      <c r="L28" s="84">
        <v>3217</v>
      </c>
      <c r="M28" s="51">
        <v>72</v>
      </c>
      <c r="N28" s="51">
        <v>63</v>
      </c>
    </row>
    <row r="29" spans="1:15" ht="18" customHeight="1">
      <c r="A29" s="106"/>
      <c r="B29" s="106"/>
      <c r="C29" s="50" t="s">
        <v>198</v>
      </c>
      <c r="D29" s="82" t="s">
        <v>41</v>
      </c>
      <c r="E29" s="51">
        <v>657</v>
      </c>
      <c r="F29" s="51">
        <v>536</v>
      </c>
      <c r="G29" s="51">
        <v>1778</v>
      </c>
      <c r="H29" s="51">
        <v>2238</v>
      </c>
      <c r="I29" s="51">
        <v>3259</v>
      </c>
      <c r="J29" s="51">
        <v>3837</v>
      </c>
      <c r="K29" s="84">
        <v>4015</v>
      </c>
      <c r="L29" s="84">
        <v>3935</v>
      </c>
      <c r="M29" s="51">
        <v>71</v>
      </c>
      <c r="N29" s="51">
        <v>67</v>
      </c>
    </row>
    <row r="30" spans="1:15" ht="18" customHeight="1">
      <c r="A30" s="106"/>
      <c r="B30" s="106"/>
      <c r="C30" s="50" t="s">
        <v>199</v>
      </c>
      <c r="D30" s="82" t="s">
        <v>200</v>
      </c>
      <c r="E30" s="51">
        <v>12</v>
      </c>
      <c r="F30" s="51">
        <v>13</v>
      </c>
      <c r="G30" s="51">
        <v>104</v>
      </c>
      <c r="H30" s="51">
        <v>105</v>
      </c>
      <c r="I30" s="51">
        <v>118</v>
      </c>
      <c r="J30" s="51">
        <v>129</v>
      </c>
      <c r="K30" s="84">
        <v>0</v>
      </c>
      <c r="L30" s="84">
        <v>0</v>
      </c>
      <c r="M30" s="51"/>
      <c r="N30" s="51">
        <v>0</v>
      </c>
    </row>
    <row r="31" spans="1:15" ht="18" customHeight="1">
      <c r="A31" s="106"/>
      <c r="B31" s="106"/>
      <c r="C31" s="44" t="s">
        <v>201</v>
      </c>
      <c r="D31" s="82" t="s">
        <v>202</v>
      </c>
      <c r="E31" s="51">
        <f t="shared" ref="E31:J31" si="0">E28-E29-E30</f>
        <v>10</v>
      </c>
      <c r="F31" s="51">
        <f t="shared" si="0"/>
        <v>5</v>
      </c>
      <c r="G31" s="51">
        <f t="shared" si="0"/>
        <v>-332</v>
      </c>
      <c r="H31" s="51">
        <f t="shared" si="0"/>
        <v>-361</v>
      </c>
      <c r="I31" s="51">
        <f t="shared" si="0"/>
        <v>155</v>
      </c>
      <c r="J31" s="51">
        <f t="shared" si="0"/>
        <v>173</v>
      </c>
      <c r="K31" s="84">
        <f t="shared" ref="K31:L31" si="1">K28-K29-K30</f>
        <v>-543</v>
      </c>
      <c r="L31" s="84">
        <f t="shared" si="1"/>
        <v>-718</v>
      </c>
      <c r="M31" s="51">
        <f>M28-M29-M30</f>
        <v>1</v>
      </c>
      <c r="N31" s="51">
        <f>N28-N29-N30</f>
        <v>-4</v>
      </c>
      <c r="O31" s="7"/>
    </row>
    <row r="32" spans="1:15" ht="18" customHeight="1">
      <c r="A32" s="106"/>
      <c r="B32" s="106"/>
      <c r="C32" s="50" t="s">
        <v>203</v>
      </c>
      <c r="D32" s="82" t="s">
        <v>204</v>
      </c>
      <c r="E32" s="51">
        <v>1</v>
      </c>
      <c r="F32" s="51">
        <v>0</v>
      </c>
      <c r="G32" s="51">
        <v>436</v>
      </c>
      <c r="H32" s="51">
        <v>676</v>
      </c>
      <c r="I32" s="51">
        <v>72</v>
      </c>
      <c r="J32" s="51">
        <v>57</v>
      </c>
      <c r="K32" s="84">
        <v>43</v>
      </c>
      <c r="L32" s="84">
        <v>55</v>
      </c>
      <c r="M32" s="51"/>
      <c r="N32" s="51">
        <v>3</v>
      </c>
    </row>
    <row r="33" spans="1:14" ht="18" customHeight="1">
      <c r="A33" s="106"/>
      <c r="B33" s="106"/>
      <c r="C33" s="50" t="s">
        <v>205</v>
      </c>
      <c r="D33" s="82" t="s">
        <v>206</v>
      </c>
      <c r="E33" s="51">
        <v>0</v>
      </c>
      <c r="F33" s="51">
        <v>0</v>
      </c>
      <c r="G33" s="51">
        <v>104</v>
      </c>
      <c r="H33" s="51">
        <v>315</v>
      </c>
      <c r="I33" s="51">
        <v>8</v>
      </c>
      <c r="J33" s="51">
        <v>17</v>
      </c>
      <c r="K33" s="84">
        <v>44</v>
      </c>
      <c r="L33" s="84">
        <v>41</v>
      </c>
      <c r="M33" s="51"/>
      <c r="N33" s="51">
        <v>0</v>
      </c>
    </row>
    <row r="34" spans="1:14" ht="18" customHeight="1">
      <c r="A34" s="106"/>
      <c r="B34" s="106"/>
      <c r="C34" s="44" t="s">
        <v>207</v>
      </c>
      <c r="D34" s="82" t="s">
        <v>208</v>
      </c>
      <c r="E34" s="51">
        <f t="shared" ref="E34:J34" si="2">E31+E32-E33</f>
        <v>11</v>
      </c>
      <c r="F34" s="51">
        <f>F31+F32-F33</f>
        <v>5</v>
      </c>
      <c r="G34" s="51">
        <f t="shared" si="2"/>
        <v>0</v>
      </c>
      <c r="H34" s="51">
        <f t="shared" si="2"/>
        <v>0</v>
      </c>
      <c r="I34" s="51">
        <f t="shared" si="2"/>
        <v>219</v>
      </c>
      <c r="J34" s="51">
        <f t="shared" si="2"/>
        <v>213</v>
      </c>
      <c r="K34" s="84">
        <f t="shared" ref="K34:M34" si="3">K31+K32-K33</f>
        <v>-544</v>
      </c>
      <c r="L34" s="84">
        <f t="shared" si="3"/>
        <v>-704</v>
      </c>
      <c r="M34" s="51">
        <f t="shared" si="3"/>
        <v>1</v>
      </c>
      <c r="N34" s="51">
        <f>N31+N32-N33</f>
        <v>-1</v>
      </c>
    </row>
    <row r="35" spans="1:14" ht="18" customHeight="1">
      <c r="A35" s="106"/>
      <c r="B35" s="106" t="s">
        <v>209</v>
      </c>
      <c r="C35" s="50" t="s">
        <v>210</v>
      </c>
      <c r="D35" s="82" t="s">
        <v>211</v>
      </c>
      <c r="E35" s="51">
        <v>0</v>
      </c>
      <c r="F35" s="51">
        <v>0</v>
      </c>
      <c r="G35" s="51"/>
      <c r="H35" s="51">
        <v>0</v>
      </c>
      <c r="I35" s="51">
        <v>64</v>
      </c>
      <c r="J35" s="51">
        <v>29</v>
      </c>
      <c r="K35" s="84">
        <v>1685</v>
      </c>
      <c r="L35" s="84">
        <v>2863</v>
      </c>
      <c r="M35" s="51">
        <v>19</v>
      </c>
      <c r="N35" s="51">
        <v>0</v>
      </c>
    </row>
    <row r="36" spans="1:14" ht="18" customHeight="1">
      <c r="A36" s="106"/>
      <c r="B36" s="106"/>
      <c r="C36" s="50" t="s">
        <v>212</v>
      </c>
      <c r="D36" s="82" t="s">
        <v>213</v>
      </c>
      <c r="E36" s="51">
        <v>0</v>
      </c>
      <c r="F36" s="51">
        <v>0</v>
      </c>
      <c r="G36" s="51"/>
      <c r="H36" s="51">
        <v>0</v>
      </c>
      <c r="I36" s="51"/>
      <c r="J36" s="51">
        <v>65</v>
      </c>
      <c r="K36" s="84">
        <v>1178</v>
      </c>
      <c r="L36" s="84">
        <v>2572</v>
      </c>
      <c r="M36" s="51">
        <v>15</v>
      </c>
      <c r="N36" s="51">
        <v>0</v>
      </c>
    </row>
    <row r="37" spans="1:14" ht="18" customHeight="1">
      <c r="A37" s="106"/>
      <c r="B37" s="106"/>
      <c r="C37" s="50" t="s">
        <v>214</v>
      </c>
      <c r="D37" s="82" t="s">
        <v>215</v>
      </c>
      <c r="E37" s="51">
        <f t="shared" ref="E37:J37" si="4">E34+E35-E36</f>
        <v>11</v>
      </c>
      <c r="F37" s="51">
        <f t="shared" si="4"/>
        <v>5</v>
      </c>
      <c r="G37" s="51">
        <f t="shared" si="4"/>
        <v>0</v>
      </c>
      <c r="H37" s="51">
        <f t="shared" si="4"/>
        <v>0</v>
      </c>
      <c r="I37" s="51">
        <f t="shared" si="4"/>
        <v>283</v>
      </c>
      <c r="J37" s="51">
        <f t="shared" si="4"/>
        <v>177</v>
      </c>
      <c r="K37" s="84">
        <f t="shared" ref="K37:L37" si="5">K34+K35-K36</f>
        <v>-37</v>
      </c>
      <c r="L37" s="84">
        <f t="shared" si="5"/>
        <v>-413</v>
      </c>
      <c r="M37" s="51">
        <f>M34+M35-M36</f>
        <v>5</v>
      </c>
      <c r="N37" s="51">
        <f t="shared" ref="N37" si="6">N34+N35-N36</f>
        <v>-1</v>
      </c>
    </row>
    <row r="38" spans="1:14" ht="18" customHeight="1">
      <c r="A38" s="106"/>
      <c r="B38" s="106"/>
      <c r="C38" s="50" t="s">
        <v>216</v>
      </c>
      <c r="D38" s="82" t="s">
        <v>217</v>
      </c>
      <c r="E38" s="51">
        <v>0</v>
      </c>
      <c r="F38" s="51">
        <v>0</v>
      </c>
      <c r="G38" s="51"/>
      <c r="H38" s="51">
        <v>0</v>
      </c>
      <c r="I38" s="51"/>
      <c r="J38" s="51">
        <v>65</v>
      </c>
      <c r="K38" s="84">
        <v>0</v>
      </c>
      <c r="L38" s="84">
        <v>0</v>
      </c>
      <c r="M38" s="51"/>
      <c r="N38" s="51">
        <v>0</v>
      </c>
    </row>
    <row r="39" spans="1:14" ht="18" customHeight="1">
      <c r="A39" s="106"/>
      <c r="B39" s="106"/>
      <c r="C39" s="50" t="s">
        <v>218</v>
      </c>
      <c r="D39" s="82" t="s">
        <v>219</v>
      </c>
      <c r="E39" s="51">
        <v>0</v>
      </c>
      <c r="F39" s="51">
        <v>0</v>
      </c>
      <c r="G39" s="51"/>
      <c r="H39" s="51">
        <v>0</v>
      </c>
      <c r="I39" s="51"/>
      <c r="J39" s="51">
        <v>0</v>
      </c>
      <c r="K39" s="84">
        <v>0</v>
      </c>
      <c r="L39" s="84">
        <v>0</v>
      </c>
      <c r="M39" s="51"/>
      <c r="N39" s="51">
        <v>0</v>
      </c>
    </row>
    <row r="40" spans="1:14" ht="18" customHeight="1">
      <c r="A40" s="106"/>
      <c r="B40" s="106"/>
      <c r="C40" s="50" t="s">
        <v>220</v>
      </c>
      <c r="D40" s="82" t="s">
        <v>221</v>
      </c>
      <c r="E40" s="51">
        <v>0</v>
      </c>
      <c r="F40" s="51">
        <v>0</v>
      </c>
      <c r="G40" s="51"/>
      <c r="H40" s="51">
        <v>0</v>
      </c>
      <c r="I40" s="51"/>
      <c r="J40" s="51">
        <v>0</v>
      </c>
      <c r="K40" s="84">
        <v>8</v>
      </c>
      <c r="L40" s="84">
        <v>13</v>
      </c>
      <c r="M40" s="51"/>
      <c r="N40" s="51">
        <v>0</v>
      </c>
    </row>
    <row r="41" spans="1:14" ht="18" customHeight="1">
      <c r="A41" s="106"/>
      <c r="B41" s="106"/>
      <c r="C41" s="44" t="s">
        <v>222</v>
      </c>
      <c r="D41" s="82" t="s">
        <v>223</v>
      </c>
      <c r="E41" s="51">
        <f t="shared" ref="E41:J41" si="7">E34+E35-E36-E40</f>
        <v>11</v>
      </c>
      <c r="F41" s="51">
        <f t="shared" si="7"/>
        <v>5</v>
      </c>
      <c r="G41" s="51">
        <f t="shared" si="7"/>
        <v>0</v>
      </c>
      <c r="H41" s="51">
        <f t="shared" si="7"/>
        <v>0</v>
      </c>
      <c r="I41" s="51">
        <f t="shared" si="7"/>
        <v>283</v>
      </c>
      <c r="J41" s="51">
        <f t="shared" si="7"/>
        <v>177</v>
      </c>
      <c r="K41" s="84">
        <f t="shared" ref="K41:N41" si="8">K34+K35-K36-K40</f>
        <v>-45</v>
      </c>
      <c r="L41" s="84">
        <f t="shared" si="8"/>
        <v>-426</v>
      </c>
      <c r="M41" s="51">
        <f t="shared" si="8"/>
        <v>5</v>
      </c>
      <c r="N41" s="51">
        <f t="shared" si="8"/>
        <v>-1</v>
      </c>
    </row>
    <row r="42" spans="1:14" ht="18" customHeight="1">
      <c r="A42" s="106"/>
      <c r="B42" s="106"/>
      <c r="C42" s="128" t="s">
        <v>224</v>
      </c>
      <c r="D42" s="128"/>
      <c r="E42" s="51">
        <f t="shared" ref="E42:J42" si="9">E37+E38-E39-E40</f>
        <v>11</v>
      </c>
      <c r="F42" s="51">
        <f t="shared" si="9"/>
        <v>5</v>
      </c>
      <c r="G42" s="51">
        <f t="shared" si="9"/>
        <v>0</v>
      </c>
      <c r="H42" s="51">
        <f t="shared" si="9"/>
        <v>0</v>
      </c>
      <c r="I42" s="51">
        <f t="shared" si="9"/>
        <v>283</v>
      </c>
      <c r="J42" s="51">
        <f t="shared" si="9"/>
        <v>242</v>
      </c>
      <c r="K42" s="84">
        <f t="shared" ref="K42:N42" si="10">K37+K38-K39-K40</f>
        <v>-45</v>
      </c>
      <c r="L42" s="84">
        <f t="shared" si="10"/>
        <v>-426</v>
      </c>
      <c r="M42" s="51">
        <f t="shared" si="10"/>
        <v>5</v>
      </c>
      <c r="N42" s="51">
        <f t="shared" si="10"/>
        <v>-1</v>
      </c>
    </row>
    <row r="43" spans="1:14" ht="18" customHeight="1">
      <c r="A43" s="106"/>
      <c r="B43" s="106"/>
      <c r="C43" s="50" t="s">
        <v>225</v>
      </c>
      <c r="D43" s="82" t="s">
        <v>226</v>
      </c>
      <c r="E43" s="51">
        <v>0</v>
      </c>
      <c r="F43" s="51">
        <v>0</v>
      </c>
      <c r="G43" s="51"/>
      <c r="H43" s="51">
        <v>0</v>
      </c>
      <c r="I43" s="51"/>
      <c r="J43" s="51">
        <v>0</v>
      </c>
      <c r="K43" s="84">
        <v>410</v>
      </c>
      <c r="L43" s="84">
        <v>836</v>
      </c>
      <c r="M43" s="51">
        <v>-310</v>
      </c>
      <c r="N43" s="51">
        <v>-308</v>
      </c>
    </row>
    <row r="44" spans="1:14" ht="18" customHeight="1">
      <c r="A44" s="106"/>
      <c r="B44" s="106"/>
      <c r="C44" s="44" t="s">
        <v>227</v>
      </c>
      <c r="D44" s="63" t="s">
        <v>228</v>
      </c>
      <c r="E44" s="51">
        <f t="shared" ref="E44:I44" si="11">E41+E43</f>
        <v>11</v>
      </c>
      <c r="F44" s="51">
        <f t="shared" si="11"/>
        <v>5</v>
      </c>
      <c r="G44" s="51">
        <f t="shared" si="11"/>
        <v>0</v>
      </c>
      <c r="H44" s="51">
        <f t="shared" si="11"/>
        <v>0</v>
      </c>
      <c r="I44" s="51">
        <f t="shared" si="11"/>
        <v>283</v>
      </c>
      <c r="J44" s="51">
        <f>J41+J43</f>
        <v>177</v>
      </c>
      <c r="K44" s="84">
        <f>K41+K43</f>
        <v>365</v>
      </c>
      <c r="L44" s="84">
        <f t="shared" ref="L44:M44" si="12">L41+L43</f>
        <v>410</v>
      </c>
      <c r="M44" s="51">
        <f t="shared" si="12"/>
        <v>-305</v>
      </c>
      <c r="N44" s="51">
        <v>-310</v>
      </c>
    </row>
    <row r="45" spans="1:14" ht="14.15" customHeight="1">
      <c r="A45" s="8" t="s">
        <v>229</v>
      </c>
    </row>
    <row r="46" spans="1:14" ht="14.15" customHeight="1">
      <c r="A46" s="8" t="s">
        <v>230</v>
      </c>
    </row>
    <row r="47" spans="1:14">
      <c r="A47" s="43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55" orientation="portrait" r:id="rId1"/>
  <headerFooter alignWithMargins="0">
    <oddHeader>&amp;R&amp;"ｺﾞｼｯｸ,斜体"&amp;9都道府県－5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2023-08-17T09:42:18Z</cp:lastPrinted>
  <dcterms:created xsi:type="dcterms:W3CDTF">1999-07-06T05:17:05Z</dcterms:created>
  <dcterms:modified xsi:type="dcterms:W3CDTF">2023-08-22T04:46:10Z</dcterms:modified>
</cp:coreProperties>
</file>