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FSVNAS01\share\総務部\財政課\新分類\③歳入制度班\起債担当\Ｒ05起債（安里（一般）・兼城（公企））\03_一般会計・公営企業会計共通\099_通知照会\05_地方債協会\230706_【地方債協会】都道府県及び指定都市の財政状況について（照会）（825〆）\04_起案\"/>
    </mc:Choice>
  </mc:AlternateContent>
  <bookViews>
    <workbookView xWindow="-120" yWindow="-120" windowWidth="29040" windowHeight="15840" tabRatio="663"/>
  </bookViews>
  <sheets>
    <sheet name="1.普通会計予算(R4-5年度)" sheetId="2" r:id="rId1"/>
    <sheet name="2.公営企業会計予算(R4-5年度)" sheetId="9" r:id="rId2"/>
    <sheet name="2.公営企業会計予算(R4-5年度) (2)" sheetId="10" r:id="rId3"/>
    <sheet name="3.(1)普通会計決算（R2-3年度)" sheetId="5" r:id="rId4"/>
    <sheet name="3.(2)財政指標等（H29‐R3年度）" sheetId="6" r:id="rId5"/>
    <sheet name="4.公営企業会計決算（R2-3年度）" sheetId="11" r:id="rId6"/>
    <sheet name="4.公営企業会計決算（R2-3年度） (2)" sheetId="12" r:id="rId7"/>
    <sheet name="5.三セク決算（R2-3年度）" sheetId="8" r:id="rId8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'2.公営企業会計予算(R4-5年度) (2)'!$A$1:$O$49</definedName>
    <definedName name="_xlnm.Print_Area" localSheetId="3">'3.(1)普通会計決算（R2-3年度)'!$A$1:$I$47</definedName>
    <definedName name="_xlnm.Print_Area" localSheetId="4">'3.(2)財政指標等（H29‐R3年度）'!$A$1:$I$35</definedName>
    <definedName name="_xlnm.Print_Area" localSheetId="5">'4.公営企業会計決算（R2-3年度）'!$A$1:$O$49</definedName>
    <definedName name="_xlnm.Print_Area" localSheetId="6">'4.公営企業会計決算（R2-3年度） (2)'!$A$1:$O$49</definedName>
    <definedName name="_xlnm.Print_Area" localSheetId="7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2" l="1"/>
  <c r="J39" i="12"/>
  <c r="J45" i="12" s="1"/>
  <c r="H44" i="12"/>
  <c r="H39" i="12"/>
  <c r="H45" i="12" s="1"/>
  <c r="F44" i="12"/>
  <c r="F39" i="12"/>
  <c r="F45" i="12" s="1"/>
  <c r="N44" i="11"/>
  <c r="N39" i="11"/>
  <c r="N45" i="11" s="1"/>
  <c r="J44" i="11"/>
  <c r="J39" i="11"/>
  <c r="J45" i="11" s="1"/>
  <c r="L24" i="11"/>
  <c r="L27" i="11" s="1"/>
  <c r="L16" i="11"/>
  <c r="L15" i="11"/>
  <c r="L14" i="11"/>
  <c r="J44" i="10"/>
  <c r="J39" i="10"/>
  <c r="J45" i="10" s="1"/>
  <c r="I44" i="10"/>
  <c r="I39" i="10"/>
  <c r="I45" i="10" s="1"/>
  <c r="H44" i="10"/>
  <c r="H39" i="10"/>
  <c r="H45" i="10" s="1"/>
  <c r="F44" i="10"/>
  <c r="F39" i="10"/>
  <c r="F45" i="10" s="1"/>
  <c r="N44" i="9"/>
  <c r="N39" i="9"/>
  <c r="N45" i="9" s="1"/>
  <c r="J44" i="9"/>
  <c r="J39" i="9"/>
  <c r="J45" i="9" s="1"/>
  <c r="L27" i="9"/>
  <c r="L24" i="9"/>
  <c r="L16" i="9"/>
  <c r="L15" i="9"/>
  <c r="L14" i="9"/>
  <c r="J24" i="9" l="1"/>
  <c r="J27" i="9" s="1"/>
  <c r="J16" i="9"/>
  <c r="J15" i="9"/>
  <c r="J14" i="9"/>
  <c r="J24" i="11"/>
  <c r="J27" i="11" s="1"/>
  <c r="J16" i="11"/>
  <c r="J15" i="11"/>
  <c r="J14" i="11"/>
  <c r="H24" i="11"/>
  <c r="H27" i="11" s="1"/>
  <c r="H16" i="11"/>
  <c r="H15" i="11"/>
  <c r="H14" i="11"/>
  <c r="H24" i="9"/>
  <c r="H27" i="9" s="1"/>
  <c r="H16" i="9"/>
  <c r="H15" i="9"/>
  <c r="H14" i="9"/>
  <c r="F24" i="11" l="1"/>
  <c r="F27" i="11" s="1"/>
  <c r="F16" i="11"/>
  <c r="F15" i="11"/>
  <c r="F14" i="11"/>
  <c r="G24" i="9"/>
  <c r="G27" i="9" s="1"/>
  <c r="F24" i="9"/>
  <c r="F27" i="9" s="1"/>
  <c r="F21" i="9"/>
  <c r="F16" i="9"/>
  <c r="F15" i="9"/>
  <c r="F14" i="9"/>
  <c r="L44" i="11" l="1"/>
  <c r="L45" i="11" s="1"/>
  <c r="H44" i="11"/>
  <c r="H39" i="11"/>
  <c r="H45" i="11" s="1"/>
  <c r="L44" i="9"/>
  <c r="L39" i="9"/>
  <c r="L45" i="9" s="1"/>
  <c r="H44" i="9"/>
  <c r="H39" i="9"/>
  <c r="H45" i="9" s="1"/>
  <c r="O44" i="12" l="1"/>
  <c r="N44" i="12"/>
  <c r="M44" i="12"/>
  <c r="L44" i="12"/>
  <c r="K44" i="12"/>
  <c r="I44" i="12"/>
  <c r="O39" i="12"/>
  <c r="O45" i="12" s="1"/>
  <c r="N39" i="12"/>
  <c r="N45" i="12" s="1"/>
  <c r="M39" i="12"/>
  <c r="M45" i="12" s="1"/>
  <c r="L39" i="12"/>
  <c r="L45" i="12" s="1"/>
  <c r="K39" i="12"/>
  <c r="K45" i="12" s="1"/>
  <c r="I39" i="12"/>
  <c r="I45" i="12" s="1"/>
  <c r="O24" i="12"/>
  <c r="O27" i="12" s="1"/>
  <c r="N24" i="12"/>
  <c r="N27" i="12" s="1"/>
  <c r="M24" i="12"/>
  <c r="M27" i="12" s="1"/>
  <c r="L24" i="12"/>
  <c r="L27" i="12" s="1"/>
  <c r="K24" i="12"/>
  <c r="K27" i="12" s="1"/>
  <c r="J24" i="12"/>
  <c r="J27" i="12" s="1"/>
  <c r="I24" i="12"/>
  <c r="I27" i="12" s="1"/>
  <c r="H24" i="12"/>
  <c r="H27" i="12" s="1"/>
  <c r="G24" i="12"/>
  <c r="G27" i="12" s="1"/>
  <c r="F24" i="12"/>
  <c r="F27" i="12" s="1"/>
  <c r="O16" i="12"/>
  <c r="N16" i="12"/>
  <c r="M16" i="12"/>
  <c r="L16" i="12"/>
  <c r="K16" i="12"/>
  <c r="J16" i="12"/>
  <c r="I16" i="12"/>
  <c r="H16" i="12"/>
  <c r="G16" i="12"/>
  <c r="F16" i="12"/>
  <c r="O15" i="12"/>
  <c r="N15" i="12"/>
  <c r="M15" i="12"/>
  <c r="L15" i="12"/>
  <c r="K15" i="12"/>
  <c r="J15" i="12"/>
  <c r="I15" i="12"/>
  <c r="H15" i="12"/>
  <c r="G15" i="12"/>
  <c r="F15" i="12"/>
  <c r="O14" i="12"/>
  <c r="N14" i="12"/>
  <c r="M14" i="12"/>
  <c r="L14" i="12"/>
  <c r="K14" i="12"/>
  <c r="J14" i="12"/>
  <c r="I14" i="12"/>
  <c r="H14" i="12"/>
  <c r="G14" i="12"/>
  <c r="F14" i="12"/>
  <c r="M44" i="11"/>
  <c r="I44" i="11"/>
  <c r="G44" i="11"/>
  <c r="F44" i="11"/>
  <c r="M39" i="11"/>
  <c r="M45" i="11" s="1"/>
  <c r="I39" i="11"/>
  <c r="I45" i="11" s="1"/>
  <c r="G39" i="11"/>
  <c r="G45" i="11" s="1"/>
  <c r="F39" i="11"/>
  <c r="F45" i="11" s="1"/>
  <c r="O24" i="11"/>
  <c r="O27" i="11" s="1"/>
  <c r="N24" i="11"/>
  <c r="N27" i="11" s="1"/>
  <c r="M24" i="11"/>
  <c r="M27" i="11" s="1"/>
  <c r="K24" i="11"/>
  <c r="K27" i="11" s="1"/>
  <c r="G24" i="11"/>
  <c r="G27" i="11" s="1"/>
  <c r="I21" i="11"/>
  <c r="I24" i="11" s="1"/>
  <c r="I27" i="11" s="1"/>
  <c r="O16" i="11"/>
  <c r="N16" i="11"/>
  <c r="M16" i="11"/>
  <c r="K16" i="11"/>
  <c r="I16" i="11"/>
  <c r="G16" i="11"/>
  <c r="O15" i="11"/>
  <c r="N15" i="11"/>
  <c r="M15" i="11"/>
  <c r="K15" i="11"/>
  <c r="I15" i="11"/>
  <c r="G15" i="11"/>
  <c r="O14" i="11"/>
  <c r="N14" i="11"/>
  <c r="M14" i="11"/>
  <c r="K14" i="11"/>
  <c r="I14" i="11"/>
  <c r="G14" i="11"/>
  <c r="O44" i="10"/>
  <c r="N44" i="10"/>
  <c r="M44" i="10"/>
  <c r="L44" i="10"/>
  <c r="K44" i="10"/>
  <c r="O39" i="10"/>
  <c r="O45" i="10" s="1"/>
  <c r="N39" i="10"/>
  <c r="N45" i="10" s="1"/>
  <c r="M39" i="10"/>
  <c r="M45" i="10" s="1"/>
  <c r="L39" i="10"/>
  <c r="L45" i="10" s="1"/>
  <c r="K36" i="10"/>
  <c r="K39" i="10" s="1"/>
  <c r="K45" i="10" s="1"/>
  <c r="K35" i="10"/>
  <c r="O24" i="10"/>
  <c r="O27" i="10" s="1"/>
  <c r="N24" i="10"/>
  <c r="N27" i="10" s="1"/>
  <c r="M24" i="10"/>
  <c r="M27" i="10" s="1"/>
  <c r="L24" i="10"/>
  <c r="L27" i="10" s="1"/>
  <c r="K24" i="10"/>
  <c r="K27" i="10" s="1"/>
  <c r="J24" i="10"/>
  <c r="J27" i="10" s="1"/>
  <c r="I24" i="10"/>
  <c r="I27" i="10" s="1"/>
  <c r="H24" i="10"/>
  <c r="H27" i="10" s="1"/>
  <c r="G24" i="10"/>
  <c r="G27" i="10" s="1"/>
  <c r="F24" i="10"/>
  <c r="F27" i="10" s="1"/>
  <c r="O16" i="10"/>
  <c r="N16" i="10"/>
  <c r="M16" i="10"/>
  <c r="L16" i="10"/>
  <c r="K16" i="10"/>
  <c r="J16" i="10"/>
  <c r="I16" i="10"/>
  <c r="H16" i="10"/>
  <c r="G16" i="10"/>
  <c r="F16" i="10"/>
  <c r="O15" i="10"/>
  <c r="N15" i="10"/>
  <c r="M15" i="10"/>
  <c r="L15" i="10"/>
  <c r="K15" i="10"/>
  <c r="J15" i="10"/>
  <c r="I15" i="10"/>
  <c r="H15" i="10"/>
  <c r="G15" i="10"/>
  <c r="F15" i="10"/>
  <c r="O14" i="10"/>
  <c r="N14" i="10"/>
  <c r="M14" i="10"/>
  <c r="L14" i="10"/>
  <c r="K14" i="10"/>
  <c r="J14" i="10"/>
  <c r="I14" i="10"/>
  <c r="H14" i="10"/>
  <c r="G14" i="10"/>
  <c r="F14" i="10"/>
  <c r="I45" i="9"/>
  <c r="M44" i="9"/>
  <c r="I44" i="9"/>
  <c r="G44" i="9"/>
  <c r="F44" i="9"/>
  <c r="M39" i="9"/>
  <c r="M45" i="9" s="1"/>
  <c r="I39" i="9"/>
  <c r="G39" i="9"/>
  <c r="F39" i="9"/>
  <c r="F45" i="9" s="1"/>
  <c r="O24" i="9"/>
  <c r="O27" i="9" s="1"/>
  <c r="N24" i="9"/>
  <c r="N27" i="9" s="1"/>
  <c r="M24" i="9"/>
  <c r="M27" i="9" s="1"/>
  <c r="K24" i="9"/>
  <c r="K27" i="9" s="1"/>
  <c r="I24" i="9"/>
  <c r="I27" i="9" s="1"/>
  <c r="O16" i="9"/>
  <c r="N16" i="9"/>
  <c r="M16" i="9"/>
  <c r="K16" i="9"/>
  <c r="I16" i="9"/>
  <c r="G16" i="9"/>
  <c r="O15" i="9"/>
  <c r="N15" i="9"/>
  <c r="M15" i="9"/>
  <c r="K15" i="9"/>
  <c r="I15" i="9"/>
  <c r="G15" i="9"/>
  <c r="O14" i="9"/>
  <c r="N14" i="9"/>
  <c r="M14" i="9"/>
  <c r="K14" i="9"/>
  <c r="I14" i="9"/>
  <c r="G14" i="9"/>
  <c r="I31" i="8" l="1"/>
  <c r="I34" i="8" s="1"/>
  <c r="G31" i="8"/>
  <c r="G34" i="8" s="1"/>
  <c r="F31" i="8"/>
  <c r="F34" i="8" s="1"/>
  <c r="E31" i="8"/>
  <c r="E34" i="8" s="1"/>
  <c r="E41" i="8" l="1"/>
  <c r="E44" i="8" s="1"/>
  <c r="E37" i="8"/>
  <c r="E42" i="8" s="1"/>
  <c r="G41" i="8"/>
  <c r="G44" i="8" s="1"/>
  <c r="G37" i="8"/>
  <c r="G42" i="8" s="1"/>
  <c r="F41" i="8"/>
  <c r="F44" i="8" s="1"/>
  <c r="F37" i="8"/>
  <c r="F42" i="8" s="1"/>
  <c r="I41" i="8"/>
  <c r="I44" i="8" s="1"/>
  <c r="I37" i="8"/>
  <c r="I42" i="8" s="1"/>
  <c r="F27" i="2" l="1"/>
  <c r="F41" i="2" l="1"/>
  <c r="F40" i="2" s="1"/>
  <c r="F39" i="2" s="1"/>
  <c r="F32" i="2"/>
  <c r="F28" i="2"/>
  <c r="F45" i="2" s="1"/>
  <c r="I8" i="6" l="1"/>
  <c r="F45" i="5" l="1"/>
  <c r="F41" i="5"/>
  <c r="F39" i="5"/>
  <c r="F32" i="5" l="1"/>
  <c r="F28" i="5"/>
  <c r="F26" i="5"/>
  <c r="H22" i="6" l="1"/>
  <c r="H19" i="6"/>
  <c r="H23" i="6" s="1"/>
  <c r="H8" i="6"/>
  <c r="H20" i="6" s="1"/>
  <c r="H41" i="5"/>
  <c r="H39" i="5"/>
  <c r="H32" i="5"/>
  <c r="H28" i="5"/>
  <c r="H26" i="5"/>
  <c r="H22" i="5"/>
  <c r="H41" i="2"/>
  <c r="H39" i="2"/>
  <c r="H32" i="2"/>
  <c r="H28" i="2"/>
  <c r="H45" i="2" s="1"/>
  <c r="H26" i="2"/>
  <c r="H27" i="2" s="1"/>
  <c r="H21" i="6" l="1"/>
  <c r="I9" i="2"/>
  <c r="G45" i="2"/>
  <c r="G27" i="2"/>
  <c r="G44" i="5"/>
  <c r="F27" i="5"/>
  <c r="G19" i="5" s="1"/>
  <c r="N31" i="8"/>
  <c r="N34" i="8" s="1"/>
  <c r="M31" i="8"/>
  <c r="M34" i="8" s="1"/>
  <c r="L31" i="8"/>
  <c r="L34" i="8"/>
  <c r="L37" i="8" s="1"/>
  <c r="L42" i="8" s="1"/>
  <c r="K31" i="8"/>
  <c r="K34" i="8" s="1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G14" i="2"/>
  <c r="G41" i="2"/>
  <c r="G29" i="2"/>
  <c r="G38" i="5"/>
  <c r="G39" i="5" l="1"/>
  <c r="G42" i="5"/>
  <c r="G30" i="5"/>
  <c r="G37" i="5"/>
  <c r="G35" i="5"/>
  <c r="G34" i="5"/>
  <c r="G41" i="5"/>
  <c r="G40" i="5"/>
  <c r="G28" i="5"/>
  <c r="G33" i="5"/>
  <c r="I45" i="5"/>
  <c r="G45" i="5"/>
  <c r="G29" i="5"/>
  <c r="G28" i="2"/>
  <c r="G21" i="2"/>
  <c r="G43" i="5"/>
  <c r="G16" i="2"/>
  <c r="G18" i="2"/>
  <c r="G36" i="5"/>
  <c r="G31" i="5"/>
  <c r="G32" i="5"/>
  <c r="G9" i="2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I23" i="6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<sst xmlns="http://schemas.openxmlformats.org/spreadsheetml/2006/main" count="646" uniqueCount="259">
  <si>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</si>
  <si>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</si>
  <si>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</si>
  <si>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</si>
  <si>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</si>
  <si>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</si>
  <si>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</si>
  <si>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</si>
  <si>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</si>
  <si>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</si>
  <si>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</si>
  <si>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</si>
  <si>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</si>
  <si>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</si>
  <si>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</si>
  <si>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</si>
  <si>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</si>
  <si>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</si>
  <si>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</si>
  <si>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</si>
  <si>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</si>
  <si>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</si>
  <si>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</si>
  <si>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</si>
  <si>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</si>
  <si>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</si>
  <si>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</si>
  <si>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</si>
  <si>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</si>
  <si>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</si>
  <si>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</si>
  <si>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</si>
  <si>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</si>
  <si>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</si>
  <si>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</si>
  <si>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</si>
  <si>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</si>
  <si>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</si>
  <si>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</si>
  <si>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</si>
  <si>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</si>
  <si>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</si>
  <si>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</si>
  <si>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</si>
  <si>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</si>
  <si>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</si>
  <si>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</si>
  <si>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</si>
  <si>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</si>
  <si>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</si>
  <si>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</si>
  <si>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</si>
  <si>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</si>
  <si>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</si>
  <si>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</si>
  <si>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</si>
  <si>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</si>
  <si>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</si>
  <si>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</si>
  <si>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</si>
  <si>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</si>
  <si>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</si>
  <si>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</si>
  <si>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</si>
  <si>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</si>
  <si>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</si>
  <si>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</si>
  <si>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</si>
  <si>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</si>
  <si>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</si>
  <si>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</si>
  <si>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</si>
  <si>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</si>
  <si>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</si>
  <si>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</si>
  <si>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</si>
  <si>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</si>
  <si>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</si>
  <si>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</si>
  <si>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</si>
  <si>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</si>
  <si>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</si>
  <si>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</si>
  <si>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</si>
  <si>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</si>
  <si>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</si>
  <si>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</si>
  <si>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</si>
  <si>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</si>
  <si>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</si>
  <si>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</si>
  <si>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</si>
  <si>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</si>
  <si>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</si>
  <si>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</si>
  <si>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</si>
  <si>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</si>
  <si>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</si>
  <si>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</si>
  <si>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</si>
  <si>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</si>
  <si>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</si>
  <si>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</si>
  <si>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</si>
  <si>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</si>
  <si>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</si>
  <si>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</si>
  <si>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</si>
  <si>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</si>
  <si>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</si>
  <si>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</si>
  <si>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</si>
  <si>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</si>
  <si>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</si>
  <si>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</si>
  <si>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</si>
  <si>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</si>
  <si>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</si>
  <si>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</si>
  <si>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</si>
  <si>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</si>
  <si>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</si>
  <si>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</si>
  <si>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</si>
  <si>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</si>
  <si>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</si>
  <si>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</si>
  <si>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</si>
  <si>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</si>
  <si>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</si>
  <si>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</si>
  <si>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</si>
  <si>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</si>
  <si>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</si>
  <si>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</si>
  <si>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</si>
  <si>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</si>
  <si>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</si>
  <si>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</si>
  <si>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</si>
  <si>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</si>
  <si>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</si>
  <si>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</si>
  <si>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</si>
  <si>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</si>
  <si>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</si>
  <si>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</si>
  <si>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</si>
  <si>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</si>
  <si>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</si>
  <si>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</si>
  <si>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</si>
  <si>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</si>
  <si>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</si>
  <si>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</si>
  <si>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</si>
  <si>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</si>
  <si>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</si>
  <si>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</si>
  <si>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</si>
  <si>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</si>
  <si>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</si>
  <si>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</si>
  <si>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</si>
  <si>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</si>
  <si>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</si>
  <si>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</si>
  <si>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</si>
  <si>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</si>
  <si>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</si>
  <si>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</si>
  <si>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</si>
  <si>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</si>
  <si>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</si>
  <si>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</si>
  <si>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</si>
  <si>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</si>
  <si>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</si>
  <si>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</si>
  <si>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</si>
  <si>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</si>
  <si>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</si>
  <si>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</si>
  <si>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</si>
  <si>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</si>
  <si>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</si>
  <si>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</si>
  <si>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</si>
  <si>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</si>
  <si>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</si>
  <si>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</si>
  <si>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</si>
  <si>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</si>
  <si>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</si>
  <si>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</si>
  <si>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</si>
  <si>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</si>
  <si>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</si>
  <si>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</si>
  <si>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</si>
  <si>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</si>
  <si>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</si>
  <si>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</si>
  <si>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</si>
  <si>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</si>
  <si>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</si>
  <si>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</si>
  <si>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</si>
  <si>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</si>
  <si>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</si>
  <si>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</si>
  <si>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</si>
  <si>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</si>
  <si>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</si>
  <si>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</si>
  <si>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</si>
  <si>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</si>
  <si>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</si>
  <si>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</si>
  <si>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</si>
  <si>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</si>
  <si>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</si>
  <si>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</si>
  <si>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</si>
  <si>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</si>
  <si>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</si>
  <si>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</si>
  <si>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</si>
  <si>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</si>
  <si>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</si>
  <si>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</si>
  <si>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</si>
  <si>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</si>
  <si>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</si>
  <si>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 xml:space="preserve">             －</t>
  </si>
  <si>
    <t xml:space="preserve"> 住宅供給公社 </t>
  </si>
  <si>
    <t xml:space="preserve"> 土地開発公社 </t>
  </si>
  <si>
    <t xml:space="preserve">  旭橋都市再開発株式会社  </t>
  </si>
  <si>
    <t>沖縄県</t>
    <rPh sb="0" eb="3">
      <t>オキナワケン</t>
    </rPh>
    <phoneticPr fontId="9"/>
  </si>
  <si>
    <t>（注1）平成28年度～令和元年度は平成27年度国勢調査、令和2年度～令和3年度は令和2年度国勢調査を基に計上している。</t>
    <rPh sb="34" eb="36">
      <t>レイワ</t>
    </rPh>
    <rPh sb="37" eb="39">
      <t>ネンド</t>
    </rPh>
    <phoneticPr fontId="9"/>
  </si>
  <si>
    <t>病院事業会計</t>
  </si>
  <si>
    <t>水道事業会計</t>
  </si>
  <si>
    <t>工業用水道事業会計</t>
  </si>
  <si>
    <t>流域下水道事業会計</t>
    <rPh sb="0" eb="2">
      <t>リュウイキ</t>
    </rPh>
    <phoneticPr fontId="9"/>
  </si>
  <si>
    <t>中央卸売市場特別会計</t>
  </si>
  <si>
    <t>中城湾港(新港地区)臨海部土地造成事業特別会計</t>
  </si>
  <si>
    <t>宜野湾港整備事業特別会計</t>
  </si>
  <si>
    <t>国際物流拠点産業集積地域那覇地区特別会計</t>
  </si>
  <si>
    <t>中城湾港(新港地区)整備事業特別会計</t>
  </si>
  <si>
    <t>うち営業収益337＝使用料228＋実費徴収金109</t>
    <rPh sb="2" eb="4">
      <t>エイギョウ</t>
    </rPh>
    <rPh sb="4" eb="6">
      <t>シュウエキ</t>
    </rPh>
    <rPh sb="10" eb="13">
      <t>シヨウリョウ</t>
    </rPh>
    <rPh sb="17" eb="19">
      <t>ジッピ</t>
    </rPh>
    <rPh sb="19" eb="22">
      <t>チョウシュウキン</t>
    </rPh>
    <phoneticPr fontId="9"/>
  </si>
  <si>
    <t>うち営業外収益52＝繰入金59－元金償還分繰入金7</t>
    <rPh sb="2" eb="4">
      <t>エイギョウ</t>
    </rPh>
    <rPh sb="4" eb="5">
      <t>ガイ</t>
    </rPh>
    <rPh sb="5" eb="7">
      <t>シュウエキ</t>
    </rPh>
    <rPh sb="10" eb="13">
      <t>クリイレキン</t>
    </rPh>
    <rPh sb="16" eb="18">
      <t>ガンキン</t>
    </rPh>
    <rPh sb="18" eb="20">
      <t>ショウカン</t>
    </rPh>
    <rPh sb="20" eb="21">
      <t>ブン</t>
    </rPh>
    <rPh sb="21" eb="24">
      <t>クリイレキン</t>
    </rPh>
    <phoneticPr fontId="9"/>
  </si>
  <si>
    <t>営業外費用2＝長期債利子</t>
    <rPh sb="0" eb="3">
      <t>エイギョウガイ</t>
    </rPh>
    <rPh sb="3" eb="5">
      <t>ヒヨウ</t>
    </rPh>
    <rPh sb="7" eb="9">
      <t>チョウキ</t>
    </rPh>
    <rPh sb="10" eb="12">
      <t>リシ</t>
    </rPh>
    <phoneticPr fontId="9"/>
  </si>
  <si>
    <t>資本的収入7＝元金償還分繰入金</t>
    <rPh sb="0" eb="3">
      <t>シホンテキ</t>
    </rPh>
    <rPh sb="3" eb="5">
      <t>シュウニュウ</t>
    </rPh>
    <rPh sb="7" eb="9">
      <t>モトキン</t>
    </rPh>
    <rPh sb="9" eb="11">
      <t>ショウカン</t>
    </rPh>
    <rPh sb="11" eb="12">
      <t>ブン</t>
    </rPh>
    <rPh sb="12" eb="15">
      <t>クリイレキン</t>
    </rPh>
    <phoneticPr fontId="9"/>
  </si>
  <si>
    <t>資本的支出13＝元金償還金</t>
    <rPh sb="0" eb="3">
      <t>シホンテキ</t>
    </rPh>
    <rPh sb="3" eb="5">
      <t>シシュツ</t>
    </rPh>
    <rPh sb="8" eb="10">
      <t>モトキン</t>
    </rPh>
    <rPh sb="10" eb="13">
      <t>ショウカンキン</t>
    </rPh>
    <phoneticPr fontId="9"/>
  </si>
  <si>
    <t>中城湾港マリンタウン特別会計</t>
  </si>
  <si>
    <t>駐車場事業特別会計</t>
  </si>
  <si>
    <t>中城湾港(泡瀬地区)臨海部土地造成事業特別会計</t>
  </si>
  <si>
    <t xml:space="preserve">                －</t>
  </si>
  <si>
    <t>-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</si>
</sst>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color theme="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6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20" fillId="0" borderId="10" xfId="1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2" fillId="0" borderId="10" xfId="1" applyNumberFormat="1" applyBorder="1" applyAlignment="1">
      <alignment vertical="center"/>
    </xf>
    <xf numFmtId="177" fontId="2" fillId="2" borderId="10" xfId="1" applyNumberFormat="1" applyFill="1" applyBorder="1" applyAlignment="1">
      <alignment vertical="center"/>
    </xf>
    <xf numFmtId="177" fontId="0" fillId="0" borderId="10" xfId="0" quotePrefix="1" applyNumberFormat="1" applyFill="1" applyBorder="1" applyAlignment="1">
      <alignment horizontal="right" vertical="center"/>
    </xf>
    <xf numFmtId="177" fontId="2" fillId="0" borderId="10" xfId="1" applyNumberFormat="1" applyFill="1" applyBorder="1" applyAlignment="1">
      <alignment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0" fillId="0" borderId="10" xfId="1" applyNumberFormat="1" applyFont="1" applyFill="1" applyBorder="1" applyAlignment="1">
      <alignment vertical="center"/>
    </xf>
    <xf numFmtId="177" fontId="20" fillId="0" borderId="10" xfId="1" applyNumberFormat="1" applyFont="1" applyBorder="1" applyAlignment="1">
      <alignment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0" xfId="1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177" fontId="2" fillId="0" borderId="10" xfId="0" quotePrefix="1" applyNumberFormat="1" applyFont="1" applyFill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180" fontId="15" fillId="0" borderId="10" xfId="1" applyNumberFormat="1" applyFont="1" applyBorder="1" applyAlignment="1">
      <alignment vertical="center" textRotation="255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20" fillId="0" borderId="10" xfId="1" applyNumberFormat="1" applyFont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0" fontId="13" fillId="0" borderId="10" xfId="3" applyBorder="1" applyAlignment="1">
      <alignment vertical="center" textRotation="255"/>
    </xf>
    <xf numFmtId="0" fontId="13" fillId="0" borderId="10" xfId="3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177" fontId="2" fillId="0" borderId="11" xfId="1" applyNumberFormat="1" applyFont="1" applyFill="1" applyBorder="1" applyAlignment="1">
      <alignment vertical="center"/>
    </xf>
    <xf numFmtId="177" fontId="2" fillId="0" borderId="13" xfId="1" applyNumberFormat="1" applyFont="1" applyFill="1" applyBorder="1" applyAlignment="1">
      <alignment vertical="center"/>
    </xf>
    <xf numFmtId="177" fontId="2" fillId="0" borderId="10" xfId="1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 shrinkToFit="1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 shrinkToFit="1"/>
    </xf>
    <xf numFmtId="41" fontId="0" fillId="0" borderId="9" xfId="0" applyNumberFormat="1" applyBorder="1" applyAlignment="1">
      <alignment horizontal="center" vertical="center" shrinkToFit="1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4</xdr:row>
      <xdr:rowOff>190500</xdr:rowOff>
    </xdr:from>
    <xdr:to>
      <xdr:col>14</xdr:col>
      <xdr:colOff>1010771</xdr:colOff>
      <xdr:row>27</xdr:row>
      <xdr:rowOff>27454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 bwMode="auto">
        <a:xfrm flipH="1">
          <a:off x="11372850" y="1190625"/>
          <a:ext cx="2039471" cy="443752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20265</xdr:colOff>
      <xdr:row>5</xdr:row>
      <xdr:rowOff>1</xdr:rowOff>
    </xdr:from>
    <xdr:to>
      <xdr:col>15</xdr:col>
      <xdr:colOff>7345</xdr:colOff>
      <xdr:row>26</xdr:row>
      <xdr:rowOff>197087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 bwMode="auto">
        <a:xfrm flipH="1">
          <a:off x="3070292" y="1205825"/>
          <a:ext cx="10322718" cy="445293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20265</xdr:colOff>
      <xdr:row>29</xdr:row>
      <xdr:rowOff>20266</xdr:rowOff>
    </xdr:from>
    <xdr:to>
      <xdr:col>14</xdr:col>
      <xdr:colOff>1006922</xdr:colOff>
      <xdr:row>47</xdr:row>
      <xdr:rowOff>194299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 bwMode="auto">
        <a:xfrm flipH="1">
          <a:off x="9271675" y="6089920"/>
          <a:ext cx="4087348" cy="382190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19050</xdr:rowOff>
    </xdr:from>
    <xdr:to>
      <xdr:col>14</xdr:col>
      <xdr:colOff>1023659</xdr:colOff>
      <xdr:row>27</xdr:row>
      <xdr:rowOff>22411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 bwMode="auto">
        <a:xfrm flipH="1">
          <a:off x="11363325" y="1219200"/>
          <a:ext cx="2061884" cy="440391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47625</xdr:rowOff>
    </xdr:from>
    <xdr:to>
      <xdr:col>14</xdr:col>
      <xdr:colOff>1000125</xdr:colOff>
      <xdr:row>26</xdr:row>
      <xdr:rowOff>195263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 bwMode="auto">
        <a:xfrm flipH="1">
          <a:off x="3086100" y="1247775"/>
          <a:ext cx="10315575" cy="434816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28575</xdr:colOff>
      <xdr:row>29</xdr:row>
      <xdr:rowOff>19050</xdr:rowOff>
    </xdr:from>
    <xdr:to>
      <xdr:col>14</xdr:col>
      <xdr:colOff>985559</xdr:colOff>
      <xdr:row>47</xdr:row>
      <xdr:rowOff>152400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 bwMode="auto">
        <a:xfrm flipH="1">
          <a:off x="9315450" y="6019800"/>
          <a:ext cx="4071659" cy="37338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22412</xdr:colOff>
      <xdr:row>4</xdr:row>
      <xdr:rowOff>168088</xdr:rowOff>
    </xdr:from>
    <xdr:to>
      <xdr:col>13</xdr:col>
      <xdr:colOff>952501</xdr:colOff>
      <xdr:row>43</xdr:row>
      <xdr:rowOff>201706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 bwMode="auto">
        <a:xfrm flipH="1">
          <a:off x="9513794" y="1143000"/>
          <a:ext cx="3821207" cy="867335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activeCell="G15" sqref="G15"/>
      <selection pane="topRight" activeCell="G15" sqref="G15"/>
      <selection pane="bottomLeft" activeCell="G15" sqref="G15"/>
      <selection pane="bottomRight" activeCell="E7" sqref="E7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238</v>
      </c>
      <c r="F1" s="1"/>
    </row>
    <row r="3" spans="1:11" ht="14.25">
      <c r="A3" s="10" t="s">
        <v>92</v>
      </c>
    </row>
    <row r="5" spans="1:11">
      <c r="A5" s="17" t="s">
        <v>222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7" t="s">
        <v>223</v>
      </c>
      <c r="G7" s="47"/>
      <c r="H7" s="47" t="s">
        <v>232</v>
      </c>
      <c r="I7" s="48" t="s">
        <v>21</v>
      </c>
    </row>
    <row r="8" spans="1:11" ht="17.100000000000001" customHeight="1">
      <c r="A8" s="18"/>
      <c r="B8" s="19"/>
      <c r="C8" s="19"/>
      <c r="D8" s="19"/>
      <c r="E8" s="59"/>
      <c r="F8" s="50" t="s">
        <v>90</v>
      </c>
      <c r="G8" s="50" t="s">
        <v>2</v>
      </c>
      <c r="H8" s="50" t="s">
        <v>220</v>
      </c>
      <c r="I8" s="51"/>
    </row>
    <row r="9" spans="1:11" ht="18" customHeight="1">
      <c r="A9" s="106" t="s">
        <v>87</v>
      </c>
      <c r="B9" s="106" t="s">
        <v>89</v>
      </c>
      <c r="C9" s="60" t="s">
        <v>3</v>
      </c>
      <c r="D9" s="52"/>
      <c r="E9" s="52"/>
      <c r="F9" s="90">
        <v>184777</v>
      </c>
      <c r="G9" s="54">
        <f>F9/$F$27*100</f>
        <v>22.208240186533978</v>
      </c>
      <c r="H9" s="85">
        <v>174519</v>
      </c>
      <c r="I9" s="54">
        <f>(F9/H9-1)*100</f>
        <v>5.8778700313433019</v>
      </c>
      <c r="K9" s="25"/>
    </row>
    <row r="10" spans="1:11" ht="18" customHeight="1">
      <c r="A10" s="106"/>
      <c r="B10" s="106"/>
      <c r="C10" s="62"/>
      <c r="D10" s="64" t="s">
        <v>22</v>
      </c>
      <c r="E10" s="52"/>
      <c r="F10" s="90">
        <v>47625</v>
      </c>
      <c r="G10" s="54">
        <f t="shared" ref="G10:G26" si="0">F10/$F$27*100</f>
        <v>5.7240210571861256</v>
      </c>
      <c r="H10" s="85">
        <v>46001</v>
      </c>
      <c r="I10" s="54">
        <f t="shared" ref="I10:I27" si="1">(F10/H10-1)*100</f>
        <v>3.5303580356948805</v>
      </c>
    </row>
    <row r="11" spans="1:11" ht="18" customHeight="1">
      <c r="A11" s="106"/>
      <c r="B11" s="106"/>
      <c r="C11" s="62"/>
      <c r="D11" s="62"/>
      <c r="E11" s="46" t="s">
        <v>23</v>
      </c>
      <c r="F11" s="94">
        <v>42345</v>
      </c>
      <c r="G11" s="54">
        <f t="shared" si="0"/>
        <v>5.0894209273815534</v>
      </c>
      <c r="H11" s="82">
        <v>40157</v>
      </c>
      <c r="I11" s="54">
        <f t="shared" si="1"/>
        <v>5.4486141893069773</v>
      </c>
    </row>
    <row r="12" spans="1:11" ht="18" customHeight="1">
      <c r="A12" s="106"/>
      <c r="B12" s="106"/>
      <c r="C12" s="62"/>
      <c r="D12" s="62"/>
      <c r="E12" s="46" t="s">
        <v>24</v>
      </c>
      <c r="F12" s="94">
        <v>1649</v>
      </c>
      <c r="G12" s="54">
        <f t="shared" si="0"/>
        <v>0.19819235114540515</v>
      </c>
      <c r="H12" s="82">
        <v>1874</v>
      </c>
      <c r="I12" s="54">
        <f t="shared" si="1"/>
        <v>-12.006403415154754</v>
      </c>
    </row>
    <row r="13" spans="1:11" ht="18" customHeight="1">
      <c r="A13" s="106"/>
      <c r="B13" s="106"/>
      <c r="C13" s="62"/>
      <c r="D13" s="63"/>
      <c r="E13" s="46" t="s">
        <v>25</v>
      </c>
      <c r="F13" s="94">
        <v>54</v>
      </c>
      <c r="G13" s="54">
        <f t="shared" si="0"/>
        <v>6.4902286002740317E-3</v>
      </c>
      <c r="H13" s="82">
        <v>105</v>
      </c>
      <c r="I13" s="54">
        <f t="shared" si="1"/>
        <v>-48.571428571428577</v>
      </c>
    </row>
    <row r="14" spans="1:11" ht="18" customHeight="1">
      <c r="A14" s="106"/>
      <c r="B14" s="106"/>
      <c r="C14" s="62"/>
      <c r="D14" s="60" t="s">
        <v>26</v>
      </c>
      <c r="E14" s="52"/>
      <c r="F14" s="90">
        <v>35760</v>
      </c>
      <c r="G14" s="54">
        <f t="shared" si="0"/>
        <v>4.2979736064036915</v>
      </c>
      <c r="H14" s="85">
        <v>35772</v>
      </c>
      <c r="I14" s="54">
        <f t="shared" si="1"/>
        <v>-3.3545790003353115E-2</v>
      </c>
    </row>
    <row r="15" spans="1:11" ht="18" customHeight="1">
      <c r="A15" s="106"/>
      <c r="B15" s="106"/>
      <c r="C15" s="62"/>
      <c r="D15" s="62"/>
      <c r="E15" s="46" t="s">
        <v>27</v>
      </c>
      <c r="F15" s="90">
        <v>2028</v>
      </c>
      <c r="G15" s="54">
        <f t="shared" si="0"/>
        <v>0.24374414076584697</v>
      </c>
      <c r="H15" s="85">
        <v>2064</v>
      </c>
      <c r="I15" s="54">
        <f t="shared" si="1"/>
        <v>-1.744186046511631</v>
      </c>
    </row>
    <row r="16" spans="1:11" ht="18" customHeight="1">
      <c r="A16" s="106"/>
      <c r="B16" s="106"/>
      <c r="C16" s="62"/>
      <c r="D16" s="63"/>
      <c r="E16" s="46" t="s">
        <v>28</v>
      </c>
      <c r="F16" s="90">
        <v>33732</v>
      </c>
      <c r="G16" s="54">
        <f t="shared" si="0"/>
        <v>4.054229465637845</v>
      </c>
      <c r="H16" s="85">
        <v>33708</v>
      </c>
      <c r="I16" s="54">
        <f t="shared" si="1"/>
        <v>7.119971520113122E-2</v>
      </c>
      <c r="K16" s="26"/>
    </row>
    <row r="17" spans="1:26" ht="18" customHeight="1">
      <c r="A17" s="106"/>
      <c r="B17" s="106"/>
      <c r="C17" s="62"/>
      <c r="D17" s="107" t="s">
        <v>29</v>
      </c>
      <c r="E17" s="108"/>
      <c r="F17" s="90">
        <v>69393</v>
      </c>
      <c r="G17" s="54">
        <f t="shared" si="0"/>
        <v>8.3403043196077018</v>
      </c>
      <c r="H17" s="85">
        <v>61633</v>
      </c>
      <c r="I17" s="54">
        <f t="shared" si="1"/>
        <v>12.590657602258526</v>
      </c>
    </row>
    <row r="18" spans="1:26" ht="18" customHeight="1">
      <c r="A18" s="106"/>
      <c r="B18" s="106"/>
      <c r="C18" s="62"/>
      <c r="D18" s="107" t="s">
        <v>93</v>
      </c>
      <c r="E18" s="109"/>
      <c r="F18" s="90">
        <v>4344</v>
      </c>
      <c r="G18" s="54">
        <f t="shared" si="0"/>
        <v>0.52210283406648883</v>
      </c>
      <c r="H18" s="85">
        <v>4195</v>
      </c>
      <c r="I18" s="54">
        <f t="shared" si="1"/>
        <v>3.5518474374255149</v>
      </c>
    </row>
    <row r="19" spans="1:26" ht="18" customHeight="1">
      <c r="A19" s="106"/>
      <c r="B19" s="106"/>
      <c r="C19" s="61"/>
      <c r="D19" s="107" t="s">
        <v>94</v>
      </c>
      <c r="E19" s="109"/>
      <c r="F19" s="55">
        <v>0</v>
      </c>
      <c r="G19" s="54">
        <f t="shared" si="0"/>
        <v>0</v>
      </c>
      <c r="H19" s="55">
        <v>0</v>
      </c>
      <c r="I19" s="54" t="e">
        <f t="shared" si="1"/>
        <v>#DIV/0!</v>
      </c>
      <c r="Z19" s="2" t="s">
        <v>95</v>
      </c>
    </row>
    <row r="20" spans="1:26" ht="18" customHeight="1">
      <c r="A20" s="106"/>
      <c r="B20" s="106"/>
      <c r="C20" s="52" t="s">
        <v>4</v>
      </c>
      <c r="D20" s="52"/>
      <c r="E20" s="52"/>
      <c r="F20" s="90">
        <v>26021</v>
      </c>
      <c r="G20" s="54">
        <f t="shared" si="0"/>
        <v>3.1274488594024179</v>
      </c>
      <c r="H20" s="85">
        <v>23929</v>
      </c>
      <c r="I20" s="54">
        <f t="shared" si="1"/>
        <v>8.7425299845375939</v>
      </c>
    </row>
    <row r="21" spans="1:26" ht="18" customHeight="1">
      <c r="A21" s="106"/>
      <c r="B21" s="106"/>
      <c r="C21" s="52" t="s">
        <v>5</v>
      </c>
      <c r="D21" s="52"/>
      <c r="E21" s="52"/>
      <c r="F21" s="90">
        <v>229200</v>
      </c>
      <c r="G21" s="54">
        <f t="shared" si="0"/>
        <v>27.547414725607556</v>
      </c>
      <c r="H21" s="85">
        <v>220200</v>
      </c>
      <c r="I21" s="54">
        <f t="shared" si="1"/>
        <v>4.0871934604904681</v>
      </c>
    </row>
    <row r="22" spans="1:26" ht="18" customHeight="1">
      <c r="A22" s="106"/>
      <c r="B22" s="106"/>
      <c r="C22" s="52" t="s">
        <v>30</v>
      </c>
      <c r="D22" s="52"/>
      <c r="E22" s="52"/>
      <c r="F22" s="90">
        <v>14889</v>
      </c>
      <c r="G22" s="54">
        <f t="shared" si="0"/>
        <v>1.7895002523977788</v>
      </c>
      <c r="H22" s="85">
        <v>14977</v>
      </c>
      <c r="I22" s="54">
        <f t="shared" si="1"/>
        <v>-0.587567603658945</v>
      </c>
    </row>
    <row r="23" spans="1:26" ht="18" customHeight="1">
      <c r="A23" s="106"/>
      <c r="B23" s="106"/>
      <c r="C23" s="52" t="s">
        <v>6</v>
      </c>
      <c r="D23" s="52"/>
      <c r="E23" s="52"/>
      <c r="F23" s="90">
        <v>220423</v>
      </c>
      <c r="G23" s="54">
        <f t="shared" si="0"/>
        <v>26.492512199225981</v>
      </c>
      <c r="H23" s="85">
        <v>240400</v>
      </c>
      <c r="I23" s="54">
        <f t="shared" si="1"/>
        <v>-8.309900166389351</v>
      </c>
    </row>
    <row r="24" spans="1:26" ht="18" customHeight="1">
      <c r="A24" s="106"/>
      <c r="B24" s="106"/>
      <c r="C24" s="52" t="s">
        <v>31</v>
      </c>
      <c r="D24" s="52"/>
      <c r="E24" s="52"/>
      <c r="F24" s="90">
        <v>2629</v>
      </c>
      <c r="G24" s="54">
        <f t="shared" si="0"/>
        <v>0.3159779812985265</v>
      </c>
      <c r="H24" s="85">
        <v>2601</v>
      </c>
      <c r="I24" s="54">
        <f t="shared" si="1"/>
        <v>1.0765090349865503</v>
      </c>
    </row>
    <row r="25" spans="1:26" ht="18" customHeight="1">
      <c r="A25" s="106"/>
      <c r="B25" s="106"/>
      <c r="C25" s="52" t="s">
        <v>7</v>
      </c>
      <c r="D25" s="52"/>
      <c r="E25" s="52"/>
      <c r="F25" s="90">
        <v>36482</v>
      </c>
      <c r="G25" s="54">
        <f t="shared" si="0"/>
        <v>4.3847503665777259</v>
      </c>
      <c r="H25" s="85">
        <v>38533</v>
      </c>
      <c r="I25" s="54">
        <f t="shared" si="1"/>
        <v>-5.3227104040692419</v>
      </c>
    </row>
    <row r="26" spans="1:26" ht="18" customHeight="1">
      <c r="A26" s="106"/>
      <c r="B26" s="106"/>
      <c r="C26" s="52" t="s">
        <v>8</v>
      </c>
      <c r="D26" s="52"/>
      <c r="E26" s="52"/>
      <c r="F26" s="90">
        <v>117599</v>
      </c>
      <c r="G26" s="54">
        <f t="shared" si="0"/>
        <v>14.134155428956035</v>
      </c>
      <c r="H26" s="85">
        <f>834375-(H9+SUM(H20:H25))</f>
        <v>119216</v>
      </c>
      <c r="I26" s="54">
        <f t="shared" si="1"/>
        <v>-1.3563615622064207</v>
      </c>
    </row>
    <row r="27" spans="1:26" ht="18" customHeight="1">
      <c r="A27" s="106"/>
      <c r="B27" s="106"/>
      <c r="C27" s="52" t="s">
        <v>9</v>
      </c>
      <c r="D27" s="52"/>
      <c r="E27" s="52"/>
      <c r="F27" s="90">
        <f>SUM(F9,F20:F26)</f>
        <v>832020</v>
      </c>
      <c r="G27" s="54">
        <f>F27/$F$27*100</f>
        <v>100</v>
      </c>
      <c r="H27" s="85">
        <f>SUM(H9,H20:H26)</f>
        <v>834375</v>
      </c>
      <c r="I27" s="54">
        <f t="shared" si="1"/>
        <v>-0.28224719101123119</v>
      </c>
    </row>
    <row r="28" spans="1:26" ht="18" customHeight="1">
      <c r="A28" s="106"/>
      <c r="B28" s="106" t="s">
        <v>88</v>
      </c>
      <c r="C28" s="60" t="s">
        <v>10</v>
      </c>
      <c r="D28" s="52"/>
      <c r="E28" s="52"/>
      <c r="F28" s="82">
        <f>F29+F30+F31</f>
        <v>316088</v>
      </c>
      <c r="G28" s="54">
        <f>F28/$F$45*100</f>
        <v>37.990432922285521</v>
      </c>
      <c r="H28" s="85">
        <f>+SUM(H29:H31)</f>
        <v>315323</v>
      </c>
      <c r="I28" s="54">
        <f>(F28/H28-1)*100</f>
        <v>0.2426083730016515</v>
      </c>
    </row>
    <row r="29" spans="1:26" ht="18" customHeight="1">
      <c r="A29" s="106"/>
      <c r="B29" s="106"/>
      <c r="C29" s="62"/>
      <c r="D29" s="52" t="s">
        <v>11</v>
      </c>
      <c r="E29" s="52"/>
      <c r="F29" s="82">
        <v>211195</v>
      </c>
      <c r="G29" s="54">
        <f t="shared" ref="G29:G44" si="2">F29/$F$45*100</f>
        <v>25.383404245090261</v>
      </c>
      <c r="H29" s="85">
        <v>209262</v>
      </c>
      <c r="I29" s="54">
        <f t="shared" ref="I29:I45" si="3">(F29/H29-1)*100</f>
        <v>0.9237224149630574</v>
      </c>
    </row>
    <row r="30" spans="1:26" ht="18" customHeight="1">
      <c r="A30" s="106"/>
      <c r="B30" s="106"/>
      <c r="C30" s="62"/>
      <c r="D30" s="52" t="s">
        <v>32</v>
      </c>
      <c r="E30" s="52"/>
      <c r="F30" s="82">
        <v>39364</v>
      </c>
      <c r="G30" s="54">
        <f t="shared" si="2"/>
        <v>4.7311362707627227</v>
      </c>
      <c r="H30" s="85">
        <v>37822</v>
      </c>
      <c r="I30" s="54">
        <f t="shared" si="3"/>
        <v>4.0769922267463343</v>
      </c>
    </row>
    <row r="31" spans="1:26" ht="18" customHeight="1">
      <c r="A31" s="106"/>
      <c r="B31" s="106"/>
      <c r="C31" s="61"/>
      <c r="D31" s="52" t="s">
        <v>12</v>
      </c>
      <c r="E31" s="52"/>
      <c r="F31" s="82">
        <v>65529</v>
      </c>
      <c r="G31" s="54">
        <f t="shared" si="2"/>
        <v>7.8758924064325369</v>
      </c>
      <c r="H31" s="85">
        <v>68239</v>
      </c>
      <c r="I31" s="54">
        <f t="shared" si="3"/>
        <v>-3.9713360395081998</v>
      </c>
    </row>
    <row r="32" spans="1:26" ht="18" customHeight="1">
      <c r="A32" s="106"/>
      <c r="B32" s="106"/>
      <c r="C32" s="60" t="s">
        <v>13</v>
      </c>
      <c r="D32" s="52"/>
      <c r="E32" s="52"/>
      <c r="F32" s="82">
        <f>F33+F34+F35+F36+F37+F38+666</f>
        <v>390314</v>
      </c>
      <c r="G32" s="54">
        <f t="shared" si="2"/>
        <v>46.911612701617749</v>
      </c>
      <c r="H32" s="85">
        <f>+SUM(H33:H38)+654</f>
        <v>404698</v>
      </c>
      <c r="I32" s="54">
        <f t="shared" si="3"/>
        <v>-3.5542552718323295</v>
      </c>
    </row>
    <row r="33" spans="1:9" ht="18" customHeight="1">
      <c r="A33" s="106"/>
      <c r="B33" s="106"/>
      <c r="C33" s="62"/>
      <c r="D33" s="52" t="s">
        <v>14</v>
      </c>
      <c r="E33" s="52"/>
      <c r="F33" s="82">
        <v>84479</v>
      </c>
      <c r="G33" s="54">
        <f t="shared" si="2"/>
        <v>10.153481887454628</v>
      </c>
      <c r="H33" s="85">
        <v>98822</v>
      </c>
      <c r="I33" s="54">
        <f t="shared" si="3"/>
        <v>-14.513974621035796</v>
      </c>
    </row>
    <row r="34" spans="1:9" ht="18" customHeight="1">
      <c r="A34" s="106"/>
      <c r="B34" s="106"/>
      <c r="C34" s="62"/>
      <c r="D34" s="52" t="s">
        <v>33</v>
      </c>
      <c r="E34" s="52"/>
      <c r="F34" s="82">
        <v>3274</v>
      </c>
      <c r="G34" s="54">
        <f t="shared" si="2"/>
        <v>0.39350015624624407</v>
      </c>
      <c r="H34" s="85">
        <v>3053</v>
      </c>
      <c r="I34" s="54">
        <f t="shared" si="3"/>
        <v>7.2387815263674993</v>
      </c>
    </row>
    <row r="35" spans="1:9" ht="18" customHeight="1">
      <c r="A35" s="106"/>
      <c r="B35" s="106"/>
      <c r="C35" s="62"/>
      <c r="D35" s="52" t="s">
        <v>34</v>
      </c>
      <c r="E35" s="52"/>
      <c r="F35" s="82">
        <v>218366</v>
      </c>
      <c r="G35" s="54">
        <f t="shared" si="2"/>
        <v>26.245282565322945</v>
      </c>
      <c r="H35" s="85">
        <v>212440</v>
      </c>
      <c r="I35" s="54">
        <f t="shared" si="3"/>
        <v>2.7894935040482016</v>
      </c>
    </row>
    <row r="36" spans="1:9" ht="18" customHeight="1">
      <c r="A36" s="106"/>
      <c r="B36" s="106"/>
      <c r="C36" s="62"/>
      <c r="D36" s="52" t="s">
        <v>35</v>
      </c>
      <c r="E36" s="52"/>
      <c r="F36" s="82">
        <v>15068</v>
      </c>
      <c r="G36" s="54">
        <f t="shared" si="2"/>
        <v>1.811014158313502</v>
      </c>
      <c r="H36" s="85">
        <v>14661</v>
      </c>
      <c r="I36" s="54">
        <f t="shared" si="3"/>
        <v>2.7760725734943037</v>
      </c>
    </row>
    <row r="37" spans="1:9" ht="18" customHeight="1">
      <c r="A37" s="106"/>
      <c r="B37" s="106"/>
      <c r="C37" s="62"/>
      <c r="D37" s="52" t="s">
        <v>15</v>
      </c>
      <c r="E37" s="52"/>
      <c r="F37" s="82">
        <v>4757</v>
      </c>
      <c r="G37" s="54">
        <f t="shared" si="2"/>
        <v>0.57174106391673274</v>
      </c>
      <c r="H37" s="85">
        <v>13666</v>
      </c>
      <c r="I37" s="54">
        <f t="shared" si="3"/>
        <v>-65.190984926093947</v>
      </c>
    </row>
    <row r="38" spans="1:9" ht="18" customHeight="1">
      <c r="A38" s="106"/>
      <c r="B38" s="106"/>
      <c r="C38" s="61"/>
      <c r="D38" s="52" t="s">
        <v>36</v>
      </c>
      <c r="E38" s="52"/>
      <c r="F38" s="82">
        <v>63704</v>
      </c>
      <c r="G38" s="54">
        <f t="shared" si="2"/>
        <v>7.6565467176269806</v>
      </c>
      <c r="H38" s="85">
        <v>61402</v>
      </c>
      <c r="I38" s="54">
        <f t="shared" si="3"/>
        <v>3.7490635484186186</v>
      </c>
    </row>
    <row r="39" spans="1:9" ht="18" customHeight="1">
      <c r="A39" s="106"/>
      <c r="B39" s="106"/>
      <c r="C39" s="60" t="s">
        <v>16</v>
      </c>
      <c r="D39" s="52"/>
      <c r="E39" s="52"/>
      <c r="F39" s="82">
        <f>F40+F43</f>
        <v>125618</v>
      </c>
      <c r="G39" s="54">
        <f t="shared" si="2"/>
        <v>15.097954376096729</v>
      </c>
      <c r="H39" s="85">
        <f>+H40+H43</f>
        <v>114354</v>
      </c>
      <c r="I39" s="54">
        <f t="shared" si="3"/>
        <v>9.8501145565524695</v>
      </c>
    </row>
    <row r="40" spans="1:9" ht="18" customHeight="1">
      <c r="A40" s="106"/>
      <c r="B40" s="106"/>
      <c r="C40" s="62"/>
      <c r="D40" s="60" t="s">
        <v>17</v>
      </c>
      <c r="E40" s="52"/>
      <c r="F40" s="82">
        <f>F41+F42</f>
        <v>122562</v>
      </c>
      <c r="G40" s="54">
        <f t="shared" si="2"/>
        <v>14.730655513088628</v>
      </c>
      <c r="H40" s="85">
        <v>111191</v>
      </c>
      <c r="I40" s="54">
        <f t="shared" si="3"/>
        <v>10.226547112626028</v>
      </c>
    </row>
    <row r="41" spans="1:9" ht="18" customHeight="1">
      <c r="A41" s="106"/>
      <c r="B41" s="106"/>
      <c r="C41" s="62"/>
      <c r="D41" s="62"/>
      <c r="E41" s="56" t="s">
        <v>91</v>
      </c>
      <c r="F41" s="82">
        <f>94483+3421</f>
        <v>97904</v>
      </c>
      <c r="G41" s="54">
        <f t="shared" si="2"/>
        <v>11.767024831133867</v>
      </c>
      <c r="H41" s="85">
        <f>87994+3326</f>
        <v>91320</v>
      </c>
      <c r="I41" s="57">
        <f t="shared" si="3"/>
        <v>7.2098116513359622</v>
      </c>
    </row>
    <row r="42" spans="1:9" ht="18" customHeight="1">
      <c r="A42" s="106"/>
      <c r="B42" s="106"/>
      <c r="C42" s="62"/>
      <c r="D42" s="61"/>
      <c r="E42" s="46" t="s">
        <v>37</v>
      </c>
      <c r="F42" s="82">
        <v>24658</v>
      </c>
      <c r="G42" s="54">
        <f t="shared" si="2"/>
        <v>2.9636306819547609</v>
      </c>
      <c r="H42" s="85">
        <v>19871</v>
      </c>
      <c r="I42" s="57">
        <f t="shared" si="3"/>
        <v>24.09038297015751</v>
      </c>
    </row>
    <row r="43" spans="1:9" ht="18" customHeight="1">
      <c r="A43" s="106"/>
      <c r="B43" s="106"/>
      <c r="C43" s="62"/>
      <c r="D43" s="52" t="s">
        <v>38</v>
      </c>
      <c r="E43" s="52"/>
      <c r="F43" s="82">
        <v>3056</v>
      </c>
      <c r="G43" s="54">
        <f t="shared" si="2"/>
        <v>0.36729886300810077</v>
      </c>
      <c r="H43" s="85">
        <v>3163</v>
      </c>
      <c r="I43" s="57">
        <f t="shared" si="3"/>
        <v>-3.382864369269678</v>
      </c>
    </row>
    <row r="44" spans="1:9" ht="18" customHeight="1">
      <c r="A44" s="106"/>
      <c r="B44" s="106"/>
      <c r="C44" s="61"/>
      <c r="D44" s="52" t="s">
        <v>39</v>
      </c>
      <c r="E44" s="52"/>
      <c r="F44" s="82">
        <v>0</v>
      </c>
      <c r="G44" s="54">
        <f t="shared" si="2"/>
        <v>0</v>
      </c>
      <c r="H44" s="85">
        <v>0</v>
      </c>
      <c r="I44" s="54" t="e">
        <f t="shared" si="3"/>
        <v>#DIV/0!</v>
      </c>
    </row>
    <row r="45" spans="1:9" ht="18" customHeight="1">
      <c r="A45" s="106"/>
      <c r="B45" s="106"/>
      <c r="C45" s="46" t="s">
        <v>18</v>
      </c>
      <c r="D45" s="46"/>
      <c r="E45" s="46"/>
      <c r="F45" s="82">
        <f>SUM(F28,F32,F39)</f>
        <v>832020</v>
      </c>
      <c r="G45" s="54">
        <f>F45/$F$45*100</f>
        <v>100</v>
      </c>
      <c r="H45" s="85">
        <f>SUM(H28,H32,H39)</f>
        <v>834375</v>
      </c>
      <c r="I45" s="54">
        <f t="shared" si="3"/>
        <v>-0.28224719101123119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view="pageBreakPreview" zoomScaleNormal="100" zoomScaleSheetLayoutView="100" workbookViewId="0">
      <pane xSplit="5" ySplit="7" topLeftCell="F8" activePane="bottomRight" state="frozen"/>
      <selection activeCell="G15" sqref="G15"/>
      <selection pane="topRight" activeCell="G15" sqref="G15"/>
      <selection pane="bottomLeft" activeCell="G15" sqref="G15"/>
      <selection pane="bottomRight" activeCell="O19" sqref="O19:O20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238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224</v>
      </c>
      <c r="B5" s="12"/>
      <c r="C5" s="12"/>
      <c r="D5" s="12"/>
      <c r="K5" s="15"/>
      <c r="O5" s="15" t="s">
        <v>47</v>
      </c>
    </row>
    <row r="6" spans="1:25" ht="15.95" customHeight="1">
      <c r="A6" s="114" t="s">
        <v>48</v>
      </c>
      <c r="B6" s="115"/>
      <c r="C6" s="115"/>
      <c r="D6" s="115"/>
      <c r="E6" s="115"/>
      <c r="F6" s="110" t="s">
        <v>240</v>
      </c>
      <c r="G6" s="110"/>
      <c r="H6" s="110" t="s">
        <v>241</v>
      </c>
      <c r="I6" s="110"/>
      <c r="J6" s="110" t="s">
        <v>242</v>
      </c>
      <c r="K6" s="110"/>
      <c r="L6" s="110" t="s">
        <v>243</v>
      </c>
      <c r="M6" s="110"/>
      <c r="N6" s="111"/>
      <c r="O6" s="111"/>
    </row>
    <row r="7" spans="1:25" ht="15.95" customHeight="1">
      <c r="A7" s="115"/>
      <c r="B7" s="115"/>
      <c r="C7" s="115"/>
      <c r="D7" s="115"/>
      <c r="E7" s="115"/>
      <c r="F7" s="50" t="s">
        <v>225</v>
      </c>
      <c r="G7" s="50" t="s">
        <v>232</v>
      </c>
      <c r="H7" s="50" t="s">
        <v>225</v>
      </c>
      <c r="I7" s="50" t="s">
        <v>232</v>
      </c>
      <c r="J7" s="50" t="s">
        <v>225</v>
      </c>
      <c r="K7" s="50" t="s">
        <v>232</v>
      </c>
      <c r="L7" s="50" t="s">
        <v>225</v>
      </c>
      <c r="M7" s="50" t="s">
        <v>232</v>
      </c>
      <c r="N7" s="50" t="s">
        <v>225</v>
      </c>
      <c r="O7" s="50" t="s">
        <v>232</v>
      </c>
    </row>
    <row r="8" spans="1:25" ht="15.95" customHeight="1">
      <c r="A8" s="116" t="s">
        <v>82</v>
      </c>
      <c r="B8" s="60" t="s">
        <v>49</v>
      </c>
      <c r="C8" s="89"/>
      <c r="D8" s="89"/>
      <c r="E8" s="92" t="s">
        <v>40</v>
      </c>
      <c r="F8" s="90">
        <v>68668</v>
      </c>
      <c r="G8" s="90">
        <v>65389.570999999996</v>
      </c>
      <c r="H8" s="100">
        <v>29962</v>
      </c>
      <c r="I8" s="100">
        <v>29627</v>
      </c>
      <c r="J8" s="100">
        <v>654</v>
      </c>
      <c r="K8" s="82">
        <v>673</v>
      </c>
      <c r="L8" s="93">
        <v>11686</v>
      </c>
      <c r="M8" s="90">
        <v>11770</v>
      </c>
      <c r="N8" s="90"/>
      <c r="O8" s="90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6"/>
      <c r="B9" s="62"/>
      <c r="C9" s="89" t="s">
        <v>50</v>
      </c>
      <c r="D9" s="89"/>
      <c r="E9" s="92" t="s">
        <v>41</v>
      </c>
      <c r="F9" s="90">
        <v>68412</v>
      </c>
      <c r="G9" s="90">
        <v>65211.13</v>
      </c>
      <c r="H9" s="100">
        <v>29834</v>
      </c>
      <c r="I9" s="100">
        <v>29615</v>
      </c>
      <c r="J9" s="100">
        <v>654</v>
      </c>
      <c r="K9" s="82">
        <v>673</v>
      </c>
      <c r="L9" s="93">
        <v>11686</v>
      </c>
      <c r="M9" s="90">
        <v>11770</v>
      </c>
      <c r="N9" s="90"/>
      <c r="O9" s="90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6"/>
      <c r="B10" s="61"/>
      <c r="C10" s="89" t="s">
        <v>51</v>
      </c>
      <c r="D10" s="89"/>
      <c r="E10" s="92" t="s">
        <v>42</v>
      </c>
      <c r="F10" s="90">
        <v>255</v>
      </c>
      <c r="G10" s="90">
        <v>178.441</v>
      </c>
      <c r="H10" s="100">
        <v>128</v>
      </c>
      <c r="I10" s="100">
        <v>12</v>
      </c>
      <c r="J10" s="104">
        <v>0</v>
      </c>
      <c r="K10" s="95">
        <v>0</v>
      </c>
      <c r="L10" s="93">
        <v>0</v>
      </c>
      <c r="M10" s="95">
        <v>0</v>
      </c>
      <c r="N10" s="90"/>
      <c r="O10" s="90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6"/>
      <c r="B11" s="60" t="s">
        <v>52</v>
      </c>
      <c r="C11" s="89"/>
      <c r="D11" s="89"/>
      <c r="E11" s="92" t="s">
        <v>43</v>
      </c>
      <c r="F11" s="90">
        <v>72588</v>
      </c>
      <c r="G11" s="90">
        <v>67434.168000000005</v>
      </c>
      <c r="H11" s="100">
        <v>33199</v>
      </c>
      <c r="I11" s="100">
        <v>30019</v>
      </c>
      <c r="J11" s="100">
        <v>749</v>
      </c>
      <c r="K11" s="82">
        <v>689</v>
      </c>
      <c r="L11" s="93">
        <v>12416</v>
      </c>
      <c r="M11" s="90">
        <v>12191</v>
      </c>
      <c r="N11" s="90"/>
      <c r="O11" s="90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6"/>
      <c r="B12" s="62"/>
      <c r="C12" s="89" t="s">
        <v>53</v>
      </c>
      <c r="D12" s="89"/>
      <c r="E12" s="92" t="s">
        <v>44</v>
      </c>
      <c r="F12" s="90">
        <v>70819</v>
      </c>
      <c r="G12" s="90">
        <v>67118.582999999999</v>
      </c>
      <c r="H12" s="100">
        <v>33072</v>
      </c>
      <c r="I12" s="100">
        <v>30003</v>
      </c>
      <c r="J12" s="100">
        <v>749</v>
      </c>
      <c r="K12" s="82">
        <v>686</v>
      </c>
      <c r="L12" s="93">
        <v>12416</v>
      </c>
      <c r="M12" s="90">
        <v>12191</v>
      </c>
      <c r="N12" s="90"/>
      <c r="O12" s="90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6"/>
      <c r="B13" s="61"/>
      <c r="C13" s="89" t="s">
        <v>54</v>
      </c>
      <c r="D13" s="89"/>
      <c r="E13" s="92" t="s">
        <v>45</v>
      </c>
      <c r="F13" s="90">
        <v>1769</v>
      </c>
      <c r="G13" s="90">
        <v>315.58499999999998</v>
      </c>
      <c r="H13" s="104">
        <v>127</v>
      </c>
      <c r="I13" s="104">
        <v>17</v>
      </c>
      <c r="J13" s="104">
        <v>0</v>
      </c>
      <c r="K13" s="95">
        <v>4</v>
      </c>
      <c r="L13" s="93">
        <v>0</v>
      </c>
      <c r="M13" s="95">
        <v>0</v>
      </c>
      <c r="N13" s="90"/>
      <c r="O13" s="90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6"/>
      <c r="B14" s="89" t="s">
        <v>55</v>
      </c>
      <c r="C14" s="89"/>
      <c r="D14" s="89"/>
      <c r="E14" s="92" t="s">
        <v>96</v>
      </c>
      <c r="F14" s="90">
        <f>F9-F12</f>
        <v>-2407</v>
      </c>
      <c r="G14" s="90">
        <f t="shared" ref="G14:O15" si="0">G9-G12</f>
        <v>-1907.4530000000013</v>
      </c>
      <c r="H14" s="100">
        <f t="shared" si="0"/>
        <v>-3238</v>
      </c>
      <c r="I14" s="100">
        <f t="shared" si="0"/>
        <v>-388</v>
      </c>
      <c r="J14" s="100">
        <f t="shared" si="0"/>
        <v>-95</v>
      </c>
      <c r="K14" s="82">
        <f t="shared" si="0"/>
        <v>-13</v>
      </c>
      <c r="L14" s="93">
        <f t="shared" si="0"/>
        <v>-730</v>
      </c>
      <c r="M14" s="90">
        <f t="shared" si="0"/>
        <v>-421</v>
      </c>
      <c r="N14" s="90">
        <f t="shared" si="0"/>
        <v>0</v>
      </c>
      <c r="O14" s="90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6"/>
      <c r="B15" s="89" t="s">
        <v>56</v>
      </c>
      <c r="C15" s="89"/>
      <c r="D15" s="89"/>
      <c r="E15" s="92" t="s">
        <v>97</v>
      </c>
      <c r="F15" s="90">
        <f t="shared" ref="F15" si="1">F10-F13</f>
        <v>-1514</v>
      </c>
      <c r="G15" s="90">
        <f t="shared" si="0"/>
        <v>-137.14399999999998</v>
      </c>
      <c r="H15" s="100">
        <f t="shared" si="0"/>
        <v>1</v>
      </c>
      <c r="I15" s="100">
        <f t="shared" si="0"/>
        <v>-5</v>
      </c>
      <c r="J15" s="100">
        <f t="shared" si="0"/>
        <v>0</v>
      </c>
      <c r="K15" s="82">
        <f t="shared" si="0"/>
        <v>-4</v>
      </c>
      <c r="L15" s="93">
        <f t="shared" si="0"/>
        <v>0</v>
      </c>
      <c r="M15" s="90">
        <f t="shared" si="0"/>
        <v>0</v>
      </c>
      <c r="N15" s="90">
        <f t="shared" si="0"/>
        <v>0</v>
      </c>
      <c r="O15" s="90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6"/>
      <c r="B16" s="89" t="s">
        <v>57</v>
      </c>
      <c r="C16" s="89"/>
      <c r="D16" s="89"/>
      <c r="E16" s="92" t="s">
        <v>98</v>
      </c>
      <c r="F16" s="90">
        <f t="shared" ref="F16" si="2">F8-F11</f>
        <v>-3920</v>
      </c>
      <c r="G16" s="90">
        <f t="shared" ref="G16:O16" si="3">G8-G11</f>
        <v>-2044.5970000000088</v>
      </c>
      <c r="H16" s="100">
        <f t="shared" si="3"/>
        <v>-3237</v>
      </c>
      <c r="I16" s="100">
        <f t="shared" si="3"/>
        <v>-392</v>
      </c>
      <c r="J16" s="100">
        <f t="shared" si="3"/>
        <v>-95</v>
      </c>
      <c r="K16" s="82">
        <f t="shared" si="3"/>
        <v>-16</v>
      </c>
      <c r="L16" s="93">
        <f t="shared" si="3"/>
        <v>-730</v>
      </c>
      <c r="M16" s="90">
        <f t="shared" si="3"/>
        <v>-421</v>
      </c>
      <c r="N16" s="90">
        <f t="shared" si="3"/>
        <v>0</v>
      </c>
      <c r="O16" s="90">
        <f t="shared" si="3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6"/>
      <c r="B17" s="89" t="s">
        <v>58</v>
      </c>
      <c r="C17" s="89"/>
      <c r="D17" s="89"/>
      <c r="E17" s="50"/>
      <c r="F17" s="90"/>
      <c r="G17" s="90">
        <v>10278.539000000001</v>
      </c>
      <c r="H17" s="104">
        <v>0</v>
      </c>
      <c r="I17" s="104">
        <v>0</v>
      </c>
      <c r="J17" s="100">
        <v>0</v>
      </c>
      <c r="K17" s="95">
        <v>0</v>
      </c>
      <c r="L17" s="93">
        <v>0</v>
      </c>
      <c r="M17" s="95">
        <v>0</v>
      </c>
      <c r="N17" s="66"/>
      <c r="O17" s="6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6"/>
      <c r="B18" s="89" t="s">
        <v>59</v>
      </c>
      <c r="C18" s="89"/>
      <c r="D18" s="89"/>
      <c r="E18" s="50"/>
      <c r="F18" s="67"/>
      <c r="G18" s="95">
        <v>0</v>
      </c>
      <c r="H18" s="97">
        <v>0</v>
      </c>
      <c r="I18" s="104">
        <v>0</v>
      </c>
      <c r="J18" s="97">
        <v>0</v>
      </c>
      <c r="K18" s="95">
        <v>0</v>
      </c>
      <c r="L18" s="67">
        <v>0</v>
      </c>
      <c r="M18" s="95">
        <v>0</v>
      </c>
      <c r="N18" s="67"/>
      <c r="O18" s="6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6" t="s">
        <v>83</v>
      </c>
      <c r="B19" s="60" t="s">
        <v>60</v>
      </c>
      <c r="C19" s="89"/>
      <c r="D19" s="89"/>
      <c r="E19" s="92"/>
      <c r="F19" s="90">
        <v>6666</v>
      </c>
      <c r="G19" s="90">
        <v>4368</v>
      </c>
      <c r="H19" s="100">
        <v>6809</v>
      </c>
      <c r="I19" s="100">
        <v>8719</v>
      </c>
      <c r="J19" s="100">
        <v>3</v>
      </c>
      <c r="K19" s="82">
        <v>28</v>
      </c>
      <c r="L19" s="93">
        <v>6272</v>
      </c>
      <c r="M19" s="90">
        <v>6097</v>
      </c>
      <c r="N19" s="90"/>
      <c r="O19" s="90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6"/>
      <c r="B20" s="61"/>
      <c r="C20" s="89" t="s">
        <v>61</v>
      </c>
      <c r="D20" s="89"/>
      <c r="E20" s="92"/>
      <c r="F20" s="90">
        <v>4394</v>
      </c>
      <c r="G20" s="90">
        <v>2308</v>
      </c>
      <c r="H20" s="100">
        <v>1790</v>
      </c>
      <c r="I20" s="100">
        <v>1756</v>
      </c>
      <c r="J20" s="100">
        <v>0</v>
      </c>
      <c r="K20" s="82">
        <v>0</v>
      </c>
      <c r="L20" s="93">
        <v>2666</v>
      </c>
      <c r="M20" s="90">
        <v>1869</v>
      </c>
      <c r="N20" s="90"/>
      <c r="O20" s="90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6"/>
      <c r="B21" s="89" t="s">
        <v>62</v>
      </c>
      <c r="C21" s="89"/>
      <c r="D21" s="89"/>
      <c r="E21" s="92" t="s">
        <v>99</v>
      </c>
      <c r="F21" s="90">
        <f>F19</f>
        <v>6666</v>
      </c>
      <c r="G21" s="90">
        <v>4368</v>
      </c>
      <c r="H21" s="100">
        <v>6809</v>
      </c>
      <c r="I21" s="100">
        <v>8719</v>
      </c>
      <c r="J21" s="100">
        <v>3</v>
      </c>
      <c r="K21" s="82">
        <v>28</v>
      </c>
      <c r="L21" s="93">
        <v>6272</v>
      </c>
      <c r="M21" s="90">
        <v>6097</v>
      </c>
      <c r="N21" s="90"/>
      <c r="O21" s="90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6"/>
      <c r="B22" s="60" t="s">
        <v>63</v>
      </c>
      <c r="C22" s="89"/>
      <c r="D22" s="89"/>
      <c r="E22" s="92" t="s">
        <v>100</v>
      </c>
      <c r="F22" s="90">
        <v>8815</v>
      </c>
      <c r="G22" s="99">
        <v>6471</v>
      </c>
      <c r="H22" s="100">
        <v>11027</v>
      </c>
      <c r="I22" s="100">
        <v>14181</v>
      </c>
      <c r="J22" s="100">
        <v>58</v>
      </c>
      <c r="K22" s="82">
        <v>89</v>
      </c>
      <c r="L22" s="93">
        <v>7524</v>
      </c>
      <c r="M22" s="90">
        <v>7331</v>
      </c>
      <c r="N22" s="90"/>
      <c r="O22" s="90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6"/>
      <c r="B23" s="61" t="s">
        <v>64</v>
      </c>
      <c r="C23" s="89" t="s">
        <v>65</v>
      </c>
      <c r="D23" s="89"/>
      <c r="E23" s="92"/>
      <c r="F23" s="90">
        <v>4127</v>
      </c>
      <c r="G23" s="99">
        <v>3839</v>
      </c>
      <c r="H23" s="100">
        <v>3945</v>
      </c>
      <c r="I23" s="100">
        <v>3889</v>
      </c>
      <c r="J23" s="100">
        <v>41</v>
      </c>
      <c r="K23" s="82">
        <v>41</v>
      </c>
      <c r="L23" s="93">
        <v>1166</v>
      </c>
      <c r="M23" s="90">
        <v>1150</v>
      </c>
      <c r="N23" s="90"/>
      <c r="O23" s="90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6"/>
      <c r="B24" s="89" t="s">
        <v>101</v>
      </c>
      <c r="C24" s="89"/>
      <c r="D24" s="89"/>
      <c r="E24" s="92" t="s">
        <v>102</v>
      </c>
      <c r="F24" s="90">
        <f t="shared" ref="F24" si="4">F21-F22</f>
        <v>-2149</v>
      </c>
      <c r="G24" s="99">
        <f>G21-G22</f>
        <v>-2103</v>
      </c>
      <c r="H24" s="100">
        <f t="shared" ref="H24" si="5">H21-H22</f>
        <v>-4218</v>
      </c>
      <c r="I24" s="100">
        <f t="shared" ref="I24:O24" si="6">I21-I22</f>
        <v>-5462</v>
      </c>
      <c r="J24" s="100">
        <f t="shared" si="6"/>
        <v>-55</v>
      </c>
      <c r="K24" s="82">
        <f t="shared" si="6"/>
        <v>-61</v>
      </c>
      <c r="L24" s="93">
        <f t="shared" si="6"/>
        <v>-1252</v>
      </c>
      <c r="M24" s="90">
        <f>M21-M22</f>
        <v>-1234</v>
      </c>
      <c r="N24" s="90">
        <f t="shared" si="6"/>
        <v>0</v>
      </c>
      <c r="O24" s="90">
        <f t="shared" si="6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6"/>
      <c r="B25" s="60" t="s">
        <v>66</v>
      </c>
      <c r="C25" s="60"/>
      <c r="D25" s="60"/>
      <c r="E25" s="117" t="s">
        <v>103</v>
      </c>
      <c r="F25" s="119">
        <v>2149</v>
      </c>
      <c r="G25" s="121">
        <v>2103</v>
      </c>
      <c r="H25" s="112">
        <v>4218</v>
      </c>
      <c r="I25" s="112">
        <v>5462</v>
      </c>
      <c r="J25" s="126">
        <v>55</v>
      </c>
      <c r="K25" s="128">
        <v>61</v>
      </c>
      <c r="L25" s="119">
        <v>1252</v>
      </c>
      <c r="M25" s="119">
        <v>1234</v>
      </c>
      <c r="N25" s="119"/>
      <c r="O25" s="119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6"/>
      <c r="B26" s="78" t="s">
        <v>67</v>
      </c>
      <c r="C26" s="78"/>
      <c r="D26" s="78"/>
      <c r="E26" s="118"/>
      <c r="F26" s="120"/>
      <c r="G26" s="122"/>
      <c r="H26" s="113"/>
      <c r="I26" s="113"/>
      <c r="J26" s="127"/>
      <c r="K26" s="129"/>
      <c r="L26" s="120"/>
      <c r="M26" s="120"/>
      <c r="N26" s="120"/>
      <c r="O26" s="120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6"/>
      <c r="B27" s="89" t="s">
        <v>104</v>
      </c>
      <c r="C27" s="89"/>
      <c r="D27" s="89"/>
      <c r="E27" s="92" t="s">
        <v>105</v>
      </c>
      <c r="F27" s="90">
        <f>F24+F25</f>
        <v>0</v>
      </c>
      <c r="G27" s="99">
        <f>G24+G25</f>
        <v>0</v>
      </c>
      <c r="H27" s="100">
        <f t="shared" ref="H27" si="7">H24+H25</f>
        <v>0</v>
      </c>
      <c r="I27" s="100">
        <f t="shared" ref="I27:O27" si="8">I24+I25</f>
        <v>0</v>
      </c>
      <c r="J27" s="100">
        <f t="shared" si="8"/>
        <v>0</v>
      </c>
      <c r="K27" s="82">
        <f t="shared" si="8"/>
        <v>0</v>
      </c>
      <c r="L27" s="93">
        <f t="shared" si="8"/>
        <v>0</v>
      </c>
      <c r="M27" s="90">
        <f t="shared" si="8"/>
        <v>0</v>
      </c>
      <c r="N27" s="90">
        <f t="shared" si="8"/>
        <v>0</v>
      </c>
      <c r="O27" s="90">
        <f t="shared" si="8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15" t="s">
        <v>68</v>
      </c>
      <c r="B30" s="115"/>
      <c r="C30" s="115"/>
      <c r="D30" s="115"/>
      <c r="E30" s="115"/>
      <c r="F30" s="125" t="s">
        <v>244</v>
      </c>
      <c r="G30" s="125"/>
      <c r="H30" s="125" t="s">
        <v>245</v>
      </c>
      <c r="I30" s="125"/>
      <c r="J30" s="125" t="s">
        <v>246</v>
      </c>
      <c r="K30" s="125"/>
      <c r="L30" s="125" t="s">
        <v>247</v>
      </c>
      <c r="M30" s="125"/>
      <c r="N30" s="125" t="s">
        <v>248</v>
      </c>
      <c r="O30" s="125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15"/>
      <c r="B31" s="115"/>
      <c r="C31" s="115"/>
      <c r="D31" s="115"/>
      <c r="E31" s="115"/>
      <c r="F31" s="50" t="s">
        <v>225</v>
      </c>
      <c r="G31" s="50" t="s">
        <v>232</v>
      </c>
      <c r="H31" s="50" t="s">
        <v>225</v>
      </c>
      <c r="I31" s="50" t="s">
        <v>232</v>
      </c>
      <c r="J31" s="50" t="s">
        <v>225</v>
      </c>
      <c r="K31" s="50" t="s">
        <v>232</v>
      </c>
      <c r="L31" s="50" t="s">
        <v>225</v>
      </c>
      <c r="M31" s="50" t="s">
        <v>232</v>
      </c>
      <c r="N31" s="50" t="s">
        <v>225</v>
      </c>
      <c r="O31" s="50" t="s">
        <v>232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16" t="s">
        <v>84</v>
      </c>
      <c r="B32" s="60" t="s">
        <v>49</v>
      </c>
      <c r="C32" s="89"/>
      <c r="D32" s="89"/>
      <c r="E32" s="92" t="s">
        <v>40</v>
      </c>
      <c r="F32" s="100">
        <v>389</v>
      </c>
      <c r="G32" s="100">
        <v>371</v>
      </c>
      <c r="H32" s="100">
        <v>86</v>
      </c>
      <c r="I32" s="100">
        <v>415</v>
      </c>
      <c r="J32" s="100">
        <v>191</v>
      </c>
      <c r="K32" s="100">
        <v>190</v>
      </c>
      <c r="L32" s="100">
        <v>412</v>
      </c>
      <c r="M32" s="100">
        <v>432</v>
      </c>
      <c r="N32" s="100">
        <v>186</v>
      </c>
      <c r="O32" s="100">
        <v>206</v>
      </c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23"/>
      <c r="B33" s="62"/>
      <c r="C33" s="60" t="s">
        <v>69</v>
      </c>
      <c r="D33" s="89"/>
      <c r="E33" s="92"/>
      <c r="F33" s="100">
        <v>337</v>
      </c>
      <c r="G33" s="100">
        <v>293</v>
      </c>
      <c r="H33" s="100">
        <v>86</v>
      </c>
      <c r="I33" s="100">
        <v>415</v>
      </c>
      <c r="J33" s="100">
        <v>191</v>
      </c>
      <c r="K33" s="100">
        <v>189</v>
      </c>
      <c r="L33" s="100">
        <v>412</v>
      </c>
      <c r="M33" s="100">
        <v>432</v>
      </c>
      <c r="N33" s="100">
        <v>174</v>
      </c>
      <c r="O33" s="100">
        <v>176</v>
      </c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23"/>
      <c r="B34" s="62"/>
      <c r="C34" s="61"/>
      <c r="D34" s="89" t="s">
        <v>70</v>
      </c>
      <c r="E34" s="92"/>
      <c r="F34" s="100">
        <v>228</v>
      </c>
      <c r="G34" s="100">
        <v>223</v>
      </c>
      <c r="H34" s="100">
        <v>26</v>
      </c>
      <c r="I34" s="100">
        <v>358</v>
      </c>
      <c r="J34" s="100">
        <v>191</v>
      </c>
      <c r="K34" s="100">
        <v>189</v>
      </c>
      <c r="L34" s="100">
        <v>288</v>
      </c>
      <c r="M34" s="100">
        <v>333</v>
      </c>
      <c r="N34" s="100">
        <v>174</v>
      </c>
      <c r="O34" s="100">
        <v>176</v>
      </c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23"/>
      <c r="B35" s="61"/>
      <c r="C35" s="89" t="s">
        <v>71</v>
      </c>
      <c r="D35" s="89"/>
      <c r="E35" s="92"/>
      <c r="F35" s="100">
        <v>52</v>
      </c>
      <c r="G35" s="100">
        <v>78</v>
      </c>
      <c r="H35" s="100">
        <v>0</v>
      </c>
      <c r="I35" s="100">
        <v>0</v>
      </c>
      <c r="J35" s="97" t="s">
        <v>258</v>
      </c>
      <c r="K35" s="97">
        <v>1</v>
      </c>
      <c r="L35" s="100">
        <v>0</v>
      </c>
      <c r="M35" s="104">
        <v>0</v>
      </c>
      <c r="N35" s="100">
        <v>12</v>
      </c>
      <c r="O35" s="100">
        <v>30</v>
      </c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23"/>
      <c r="B36" s="60" t="s">
        <v>52</v>
      </c>
      <c r="C36" s="89"/>
      <c r="D36" s="89"/>
      <c r="E36" s="92" t="s">
        <v>41</v>
      </c>
      <c r="F36" s="100">
        <v>383</v>
      </c>
      <c r="G36" s="100">
        <v>365</v>
      </c>
      <c r="H36" s="100">
        <v>153</v>
      </c>
      <c r="I36" s="100">
        <v>150</v>
      </c>
      <c r="J36" s="100">
        <v>120</v>
      </c>
      <c r="K36" s="100">
        <v>190</v>
      </c>
      <c r="L36" s="100">
        <v>343</v>
      </c>
      <c r="M36" s="100">
        <v>352</v>
      </c>
      <c r="N36" s="100">
        <v>74</v>
      </c>
      <c r="O36" s="100">
        <v>82</v>
      </c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23"/>
      <c r="B37" s="62"/>
      <c r="C37" s="89" t="s">
        <v>72</v>
      </c>
      <c r="D37" s="89"/>
      <c r="E37" s="92"/>
      <c r="F37" s="100">
        <v>381</v>
      </c>
      <c r="G37" s="100">
        <v>364</v>
      </c>
      <c r="H37" s="100">
        <v>151</v>
      </c>
      <c r="I37" s="100">
        <v>145</v>
      </c>
      <c r="J37" s="100">
        <v>112</v>
      </c>
      <c r="K37" s="100">
        <v>181</v>
      </c>
      <c r="L37" s="100">
        <v>333</v>
      </c>
      <c r="M37" s="100">
        <v>341</v>
      </c>
      <c r="N37" s="100">
        <v>63</v>
      </c>
      <c r="O37" s="100">
        <v>70</v>
      </c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23"/>
      <c r="B38" s="61"/>
      <c r="C38" s="89" t="s">
        <v>73</v>
      </c>
      <c r="D38" s="89"/>
      <c r="E38" s="92"/>
      <c r="F38" s="100">
        <v>2</v>
      </c>
      <c r="G38" s="100">
        <v>1</v>
      </c>
      <c r="H38" s="100">
        <v>2</v>
      </c>
      <c r="I38" s="100">
        <v>5</v>
      </c>
      <c r="J38" s="100">
        <v>8</v>
      </c>
      <c r="K38" s="100">
        <v>9</v>
      </c>
      <c r="L38" s="100">
        <v>10</v>
      </c>
      <c r="M38" s="100">
        <v>10</v>
      </c>
      <c r="N38" s="100">
        <v>11</v>
      </c>
      <c r="O38" s="100">
        <v>12</v>
      </c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23"/>
      <c r="B39" s="46" t="s">
        <v>74</v>
      </c>
      <c r="C39" s="46"/>
      <c r="D39" s="46"/>
      <c r="E39" s="92" t="s">
        <v>107</v>
      </c>
      <c r="F39" s="100">
        <f>F32-F36</f>
        <v>6</v>
      </c>
      <c r="G39" s="100">
        <f>G32-G36</f>
        <v>6</v>
      </c>
      <c r="H39" s="100">
        <f>H32-H36</f>
        <v>-67</v>
      </c>
      <c r="I39" s="100">
        <f t="shared" ref="I39:N39" si="9">I32-I36</f>
        <v>265</v>
      </c>
      <c r="J39" s="100">
        <f t="shared" si="9"/>
        <v>71</v>
      </c>
      <c r="K39" s="100">
        <v>0</v>
      </c>
      <c r="L39" s="100">
        <f>L32-L36</f>
        <v>69</v>
      </c>
      <c r="M39" s="100">
        <f t="shared" si="9"/>
        <v>80</v>
      </c>
      <c r="N39" s="100">
        <f t="shared" si="9"/>
        <v>112</v>
      </c>
      <c r="O39" s="100">
        <v>124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16" t="s">
        <v>85</v>
      </c>
      <c r="B40" s="60" t="s">
        <v>75</v>
      </c>
      <c r="C40" s="89"/>
      <c r="D40" s="89"/>
      <c r="E40" s="92" t="s">
        <v>43</v>
      </c>
      <c r="F40" s="100">
        <v>7</v>
      </c>
      <c r="G40" s="100">
        <v>110</v>
      </c>
      <c r="H40" s="100">
        <v>0</v>
      </c>
      <c r="I40" s="100">
        <v>0</v>
      </c>
      <c r="J40" s="100">
        <v>352</v>
      </c>
      <c r="K40" s="100">
        <v>323</v>
      </c>
      <c r="L40" s="100">
        <v>0</v>
      </c>
      <c r="M40" s="100">
        <v>82</v>
      </c>
      <c r="N40" s="100">
        <v>143</v>
      </c>
      <c r="O40" s="100">
        <v>0</v>
      </c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24"/>
      <c r="B41" s="61"/>
      <c r="C41" s="89" t="s">
        <v>76</v>
      </c>
      <c r="D41" s="89"/>
      <c r="E41" s="92"/>
      <c r="F41" s="97">
        <v>0</v>
      </c>
      <c r="G41" s="97">
        <v>69</v>
      </c>
      <c r="H41" s="97">
        <v>0</v>
      </c>
      <c r="I41" s="104">
        <v>0</v>
      </c>
      <c r="J41" s="100">
        <v>223</v>
      </c>
      <c r="K41" s="100">
        <v>203</v>
      </c>
      <c r="L41" s="100">
        <v>0</v>
      </c>
      <c r="M41" s="100">
        <v>82</v>
      </c>
      <c r="N41" s="100">
        <v>139</v>
      </c>
      <c r="O41" s="100">
        <v>0</v>
      </c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24"/>
      <c r="B42" s="60" t="s">
        <v>63</v>
      </c>
      <c r="C42" s="89"/>
      <c r="D42" s="89"/>
      <c r="E42" s="92" t="s">
        <v>44</v>
      </c>
      <c r="F42" s="100">
        <v>13</v>
      </c>
      <c r="G42" s="100">
        <v>116</v>
      </c>
      <c r="H42" s="100">
        <v>1317</v>
      </c>
      <c r="I42" s="100">
        <v>266</v>
      </c>
      <c r="J42" s="100">
        <v>423</v>
      </c>
      <c r="K42" s="100">
        <v>323</v>
      </c>
      <c r="L42" s="100">
        <v>82</v>
      </c>
      <c r="M42" s="100">
        <v>162</v>
      </c>
      <c r="N42" s="100">
        <v>255</v>
      </c>
      <c r="O42" s="100">
        <v>127</v>
      </c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24"/>
      <c r="B43" s="61"/>
      <c r="C43" s="89" t="s">
        <v>77</v>
      </c>
      <c r="D43" s="89"/>
      <c r="E43" s="92"/>
      <c r="F43" s="100">
        <v>13</v>
      </c>
      <c r="G43" s="100">
        <v>12</v>
      </c>
      <c r="H43" s="100">
        <v>1317</v>
      </c>
      <c r="I43" s="100">
        <v>266</v>
      </c>
      <c r="J43" s="97">
        <v>313</v>
      </c>
      <c r="K43" s="97">
        <v>323</v>
      </c>
      <c r="L43" s="100">
        <v>13</v>
      </c>
      <c r="M43" s="100">
        <v>93</v>
      </c>
      <c r="N43" s="100">
        <v>116</v>
      </c>
      <c r="O43" s="100">
        <v>127</v>
      </c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24"/>
      <c r="B44" s="89" t="s">
        <v>74</v>
      </c>
      <c r="C44" s="89"/>
      <c r="D44" s="89"/>
      <c r="E44" s="92" t="s">
        <v>108</v>
      </c>
      <c r="F44" s="97">
        <f>F40-F42</f>
        <v>-6</v>
      </c>
      <c r="G44" s="97">
        <f>G40-G42</f>
        <v>-6</v>
      </c>
      <c r="H44" s="97">
        <f>H40-H42</f>
        <v>-1317</v>
      </c>
      <c r="I44" s="97">
        <f t="shared" ref="I44:N44" si="10">I40-I42</f>
        <v>-266</v>
      </c>
      <c r="J44" s="97">
        <f t="shared" si="10"/>
        <v>-71</v>
      </c>
      <c r="K44" s="97">
        <v>0</v>
      </c>
      <c r="L44" s="97">
        <f>L40-L42</f>
        <v>-82</v>
      </c>
      <c r="M44" s="97">
        <f t="shared" si="10"/>
        <v>-80</v>
      </c>
      <c r="N44" s="97">
        <f t="shared" si="10"/>
        <v>-112</v>
      </c>
      <c r="O44" s="97">
        <v>-127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16" t="s">
        <v>86</v>
      </c>
      <c r="B45" s="46" t="s">
        <v>78</v>
      </c>
      <c r="C45" s="46"/>
      <c r="D45" s="46"/>
      <c r="E45" s="92" t="s">
        <v>109</v>
      </c>
      <c r="F45" s="100">
        <f>F39+F44</f>
        <v>0</v>
      </c>
      <c r="G45" s="100">
        <v>0</v>
      </c>
      <c r="H45" s="100">
        <f>H39+H44</f>
        <v>-1384</v>
      </c>
      <c r="I45" s="100">
        <f t="shared" ref="I45:N45" si="11">I39+I44</f>
        <v>-1</v>
      </c>
      <c r="J45" s="100">
        <f t="shared" si="11"/>
        <v>0</v>
      </c>
      <c r="K45" s="100">
        <v>0</v>
      </c>
      <c r="L45" s="100">
        <f>L39+L44</f>
        <v>-13</v>
      </c>
      <c r="M45" s="100">
        <f t="shared" si="11"/>
        <v>0</v>
      </c>
      <c r="N45" s="100">
        <f t="shared" si="11"/>
        <v>0</v>
      </c>
      <c r="O45" s="100">
        <v>-3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24"/>
      <c r="B46" s="89" t="s">
        <v>79</v>
      </c>
      <c r="C46" s="89"/>
      <c r="D46" s="89"/>
      <c r="E46" s="89"/>
      <c r="F46" s="97">
        <v>0</v>
      </c>
      <c r="G46" s="104">
        <v>0</v>
      </c>
      <c r="H46" s="97"/>
      <c r="I46" s="104">
        <v>0</v>
      </c>
      <c r="J46" s="100">
        <v>0</v>
      </c>
      <c r="K46" s="97">
        <v>0</v>
      </c>
      <c r="L46" s="100">
        <v>0</v>
      </c>
      <c r="M46" s="104">
        <v>0</v>
      </c>
      <c r="N46" s="97">
        <v>0</v>
      </c>
      <c r="O46" s="97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24"/>
      <c r="B47" s="89" t="s">
        <v>80</v>
      </c>
      <c r="C47" s="89"/>
      <c r="D47" s="89"/>
      <c r="E47" s="89"/>
      <c r="F47" s="100">
        <v>0</v>
      </c>
      <c r="G47" s="104">
        <v>0</v>
      </c>
      <c r="H47" s="100"/>
      <c r="I47" s="104">
        <v>0</v>
      </c>
      <c r="J47" s="100">
        <v>0</v>
      </c>
      <c r="K47" s="100">
        <v>0</v>
      </c>
      <c r="L47" s="100">
        <v>0</v>
      </c>
      <c r="M47" s="104">
        <v>0</v>
      </c>
      <c r="N47" s="100">
        <v>0.06</v>
      </c>
      <c r="O47" s="104">
        <v>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24"/>
      <c r="B48" s="89" t="s">
        <v>81</v>
      </c>
      <c r="C48" s="89"/>
      <c r="D48" s="89"/>
      <c r="E48" s="89"/>
      <c r="F48" s="100">
        <v>0</v>
      </c>
      <c r="G48" s="104">
        <v>0</v>
      </c>
      <c r="H48" s="100"/>
      <c r="I48" s="104">
        <v>0</v>
      </c>
      <c r="J48" s="100">
        <v>0</v>
      </c>
      <c r="K48" s="100">
        <v>0</v>
      </c>
      <c r="L48" s="100">
        <v>0</v>
      </c>
      <c r="M48" s="104">
        <v>0</v>
      </c>
      <c r="N48" s="100">
        <v>0.06</v>
      </c>
      <c r="O48" s="104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6" ht="15.95" customHeight="1">
      <c r="A49" s="8" t="s">
        <v>110</v>
      </c>
    </row>
    <row r="50" spans="1:6" ht="15.95" customHeight="1">
      <c r="A50" s="8"/>
    </row>
    <row r="52" spans="1:6">
      <c r="F52" s="2" t="s">
        <v>249</v>
      </c>
    </row>
    <row r="53" spans="1:6">
      <c r="F53" s="2" t="s">
        <v>250</v>
      </c>
    </row>
    <row r="54" spans="1:6">
      <c r="F54" s="2" t="s">
        <v>251</v>
      </c>
    </row>
    <row r="55" spans="1:6">
      <c r="F55" s="2" t="s">
        <v>252</v>
      </c>
    </row>
    <row r="56" spans="1:6">
      <c r="F56" s="2" t="s">
        <v>253</v>
      </c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14"/>
  <printOptions horizontalCentered="1" gridLinesSet="0"/>
  <pageMargins left="0.78740157480314965" right="0.27" top="0.38" bottom="0.34" header="0.19685039370078741" footer="0.19685039370078741"/>
  <pageSetup paperSize="9" scale="75" orientation="landscape" r:id="rId1"/>
  <headerFooter alignWithMargins="0">
    <oddHeader>&amp;R&amp;"明朝,斜体"&amp;9都道府県－2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G15" sqref="G15"/>
      <selection pane="topRight" activeCell="G15" sqref="G15"/>
      <selection pane="bottomLeft" activeCell="G15" sqref="G15"/>
      <selection pane="bottomRight" activeCell="D4" sqref="D4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238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224</v>
      </c>
      <c r="B5" s="12"/>
      <c r="C5" s="12"/>
      <c r="D5" s="12"/>
      <c r="K5" s="15"/>
      <c r="O5" s="15" t="s">
        <v>47</v>
      </c>
    </row>
    <row r="6" spans="1:25" ht="15.95" customHeight="1">
      <c r="A6" s="114" t="s">
        <v>48</v>
      </c>
      <c r="B6" s="115"/>
      <c r="C6" s="115"/>
      <c r="D6" s="115"/>
      <c r="E6" s="115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5" ht="15.95" customHeight="1">
      <c r="A7" s="115"/>
      <c r="B7" s="115"/>
      <c r="C7" s="115"/>
      <c r="D7" s="115"/>
      <c r="E7" s="115"/>
      <c r="F7" s="50" t="s">
        <v>225</v>
      </c>
      <c r="G7" s="50" t="s">
        <v>232</v>
      </c>
      <c r="H7" s="50" t="s">
        <v>225</v>
      </c>
      <c r="I7" s="50" t="s">
        <v>232</v>
      </c>
      <c r="J7" s="50" t="s">
        <v>225</v>
      </c>
      <c r="K7" s="50" t="s">
        <v>232</v>
      </c>
      <c r="L7" s="50" t="s">
        <v>225</v>
      </c>
      <c r="M7" s="50" t="s">
        <v>232</v>
      </c>
      <c r="N7" s="50" t="s">
        <v>225</v>
      </c>
      <c r="O7" s="50" t="s">
        <v>232</v>
      </c>
    </row>
    <row r="8" spans="1:25" ht="15.95" customHeight="1">
      <c r="A8" s="116" t="s">
        <v>82</v>
      </c>
      <c r="B8" s="60" t="s">
        <v>49</v>
      </c>
      <c r="C8" s="89"/>
      <c r="D8" s="89"/>
      <c r="E8" s="92" t="s">
        <v>40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6"/>
      <c r="B9" s="62"/>
      <c r="C9" s="89" t="s">
        <v>50</v>
      </c>
      <c r="D9" s="89"/>
      <c r="E9" s="92" t="s">
        <v>41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6"/>
      <c r="B10" s="61"/>
      <c r="C10" s="89" t="s">
        <v>51</v>
      </c>
      <c r="D10" s="89"/>
      <c r="E10" s="92" t="s">
        <v>42</v>
      </c>
      <c r="F10" s="90"/>
      <c r="G10" s="90"/>
      <c r="H10" s="90"/>
      <c r="I10" s="90"/>
      <c r="J10" s="66"/>
      <c r="K10" s="66"/>
      <c r="L10" s="90"/>
      <c r="M10" s="90"/>
      <c r="N10" s="90"/>
      <c r="O10" s="90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6"/>
      <c r="B11" s="60" t="s">
        <v>52</v>
      </c>
      <c r="C11" s="89"/>
      <c r="D11" s="89"/>
      <c r="E11" s="92" t="s">
        <v>43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6"/>
      <c r="B12" s="62"/>
      <c r="C12" s="89" t="s">
        <v>53</v>
      </c>
      <c r="D12" s="89"/>
      <c r="E12" s="92" t="s">
        <v>44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6"/>
      <c r="B13" s="61"/>
      <c r="C13" s="89" t="s">
        <v>54</v>
      </c>
      <c r="D13" s="89"/>
      <c r="E13" s="92" t="s">
        <v>45</v>
      </c>
      <c r="F13" s="90"/>
      <c r="G13" s="90"/>
      <c r="H13" s="66"/>
      <c r="I13" s="66"/>
      <c r="J13" s="66"/>
      <c r="K13" s="66"/>
      <c r="L13" s="90"/>
      <c r="M13" s="90"/>
      <c r="N13" s="90"/>
      <c r="O13" s="90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6"/>
      <c r="B14" s="89" t="s">
        <v>55</v>
      </c>
      <c r="C14" s="89"/>
      <c r="D14" s="89"/>
      <c r="E14" s="92" t="s">
        <v>96</v>
      </c>
      <c r="F14" s="90">
        <f t="shared" ref="F14:O15" si="0">F9-F12</f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t="shared" si="0"/>
        <v>0</v>
      </c>
      <c r="M14" s="90">
        <f t="shared" si="0"/>
        <v>0</v>
      </c>
      <c r="N14" s="90">
        <f t="shared" si="0"/>
        <v>0</v>
      </c>
      <c r="O14" s="90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6"/>
      <c r="B15" s="89" t="s">
        <v>56</v>
      </c>
      <c r="C15" s="89"/>
      <c r="D15" s="89"/>
      <c r="E15" s="92" t="s">
        <v>97</v>
      </c>
      <c r="F15" s="90">
        <f t="shared" si="0"/>
        <v>0</v>
      </c>
      <c r="G15" s="90">
        <f t="shared" si="0"/>
        <v>0</v>
      </c>
      <c r="H15" s="90">
        <f t="shared" si="0"/>
        <v>0</v>
      </c>
      <c r="I15" s="90">
        <f t="shared" si="0"/>
        <v>0</v>
      </c>
      <c r="J15" s="90">
        <f t="shared" si="0"/>
        <v>0</v>
      </c>
      <c r="K15" s="90">
        <f t="shared" si="0"/>
        <v>0</v>
      </c>
      <c r="L15" s="90">
        <f t="shared" si="0"/>
        <v>0</v>
      </c>
      <c r="M15" s="90">
        <f t="shared" si="0"/>
        <v>0</v>
      </c>
      <c r="N15" s="90">
        <f t="shared" si="0"/>
        <v>0</v>
      </c>
      <c r="O15" s="90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6"/>
      <c r="B16" s="89" t="s">
        <v>57</v>
      </c>
      <c r="C16" s="89"/>
      <c r="D16" s="89"/>
      <c r="E16" s="92" t="s">
        <v>98</v>
      </c>
      <c r="F16" s="90">
        <f t="shared" ref="F16:O16" si="1">F8-F11</f>
        <v>0</v>
      </c>
      <c r="G16" s="90">
        <f t="shared" si="1"/>
        <v>0</v>
      </c>
      <c r="H16" s="90">
        <f t="shared" si="1"/>
        <v>0</v>
      </c>
      <c r="I16" s="90">
        <f t="shared" si="1"/>
        <v>0</v>
      </c>
      <c r="J16" s="90">
        <f t="shared" si="1"/>
        <v>0</v>
      </c>
      <c r="K16" s="90">
        <f t="shared" si="1"/>
        <v>0</v>
      </c>
      <c r="L16" s="90">
        <f t="shared" si="1"/>
        <v>0</v>
      </c>
      <c r="M16" s="90">
        <f t="shared" si="1"/>
        <v>0</v>
      </c>
      <c r="N16" s="90">
        <f t="shared" si="1"/>
        <v>0</v>
      </c>
      <c r="O16" s="90">
        <f t="shared" si="1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6"/>
      <c r="B17" s="89" t="s">
        <v>58</v>
      </c>
      <c r="C17" s="89"/>
      <c r="D17" s="89"/>
      <c r="E17" s="50"/>
      <c r="F17" s="90"/>
      <c r="G17" s="90"/>
      <c r="H17" s="66"/>
      <c r="I17" s="66"/>
      <c r="J17" s="90"/>
      <c r="K17" s="90"/>
      <c r="L17" s="90"/>
      <c r="M17" s="90"/>
      <c r="N17" s="66"/>
      <c r="O17" s="6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6"/>
      <c r="B18" s="89" t="s">
        <v>59</v>
      </c>
      <c r="C18" s="89"/>
      <c r="D18" s="89"/>
      <c r="E18" s="50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6" t="s">
        <v>83</v>
      </c>
      <c r="B19" s="60" t="s">
        <v>60</v>
      </c>
      <c r="C19" s="89"/>
      <c r="D19" s="89"/>
      <c r="E19" s="92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6"/>
      <c r="B20" s="61"/>
      <c r="C20" s="89" t="s">
        <v>61</v>
      </c>
      <c r="D20" s="89"/>
      <c r="E20" s="92"/>
      <c r="F20" s="90"/>
      <c r="G20" s="90"/>
      <c r="H20" s="90"/>
      <c r="I20" s="90"/>
      <c r="J20" s="90"/>
      <c r="K20" s="66"/>
      <c r="L20" s="90"/>
      <c r="M20" s="90"/>
      <c r="N20" s="90"/>
      <c r="O20" s="90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6"/>
      <c r="B21" s="89" t="s">
        <v>62</v>
      </c>
      <c r="C21" s="89"/>
      <c r="D21" s="89"/>
      <c r="E21" s="92" t="s">
        <v>99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6"/>
      <c r="B22" s="60" t="s">
        <v>63</v>
      </c>
      <c r="C22" s="89"/>
      <c r="D22" s="89"/>
      <c r="E22" s="92" t="s">
        <v>100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6"/>
      <c r="B23" s="61" t="s">
        <v>64</v>
      </c>
      <c r="C23" s="89" t="s">
        <v>65</v>
      </c>
      <c r="D23" s="89"/>
      <c r="E23" s="92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6"/>
      <c r="B24" s="89" t="s">
        <v>101</v>
      </c>
      <c r="C24" s="89"/>
      <c r="D24" s="89"/>
      <c r="E24" s="92" t="s">
        <v>102</v>
      </c>
      <c r="F24" s="90">
        <f t="shared" ref="F24:O24" si="2">F21-F22</f>
        <v>0</v>
      </c>
      <c r="G24" s="90">
        <f t="shared" si="2"/>
        <v>0</v>
      </c>
      <c r="H24" s="90">
        <f t="shared" si="2"/>
        <v>0</v>
      </c>
      <c r="I24" s="90">
        <f t="shared" si="2"/>
        <v>0</v>
      </c>
      <c r="J24" s="90">
        <f t="shared" si="2"/>
        <v>0</v>
      </c>
      <c r="K24" s="90">
        <f t="shared" si="2"/>
        <v>0</v>
      </c>
      <c r="L24" s="90">
        <f t="shared" si="2"/>
        <v>0</v>
      </c>
      <c r="M24" s="90">
        <f t="shared" si="2"/>
        <v>0</v>
      </c>
      <c r="N24" s="90">
        <f t="shared" si="2"/>
        <v>0</v>
      </c>
      <c r="O24" s="90">
        <f t="shared" si="2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6"/>
      <c r="B25" s="60" t="s">
        <v>66</v>
      </c>
      <c r="C25" s="60"/>
      <c r="D25" s="60"/>
      <c r="E25" s="117" t="s">
        <v>103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6"/>
      <c r="B26" s="78" t="s">
        <v>67</v>
      </c>
      <c r="C26" s="78"/>
      <c r="D26" s="78"/>
      <c r="E26" s="118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6"/>
      <c r="B27" s="89" t="s">
        <v>104</v>
      </c>
      <c r="C27" s="89"/>
      <c r="D27" s="89"/>
      <c r="E27" s="92" t="s">
        <v>105</v>
      </c>
      <c r="F27" s="90">
        <f>F24+F25</f>
        <v>0</v>
      </c>
      <c r="G27" s="90">
        <f t="shared" ref="G27:O27" si="3">G24+G25</f>
        <v>0</v>
      </c>
      <c r="H27" s="90">
        <f t="shared" si="3"/>
        <v>0</v>
      </c>
      <c r="I27" s="90">
        <f t="shared" si="3"/>
        <v>0</v>
      </c>
      <c r="J27" s="90">
        <f t="shared" si="3"/>
        <v>0</v>
      </c>
      <c r="K27" s="90">
        <f t="shared" si="3"/>
        <v>0</v>
      </c>
      <c r="L27" s="90">
        <f t="shared" si="3"/>
        <v>0</v>
      </c>
      <c r="M27" s="90">
        <f t="shared" si="3"/>
        <v>0</v>
      </c>
      <c r="N27" s="90">
        <f t="shared" si="3"/>
        <v>0</v>
      </c>
      <c r="O27" s="90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15" t="s">
        <v>68</v>
      </c>
      <c r="B30" s="115"/>
      <c r="C30" s="115"/>
      <c r="D30" s="115"/>
      <c r="E30" s="115"/>
      <c r="F30" s="125" t="s">
        <v>254</v>
      </c>
      <c r="G30" s="125"/>
      <c r="H30" s="125" t="s">
        <v>255</v>
      </c>
      <c r="I30" s="125"/>
      <c r="J30" s="125" t="s">
        <v>256</v>
      </c>
      <c r="K30" s="125"/>
      <c r="L30" s="130"/>
      <c r="M30" s="130"/>
      <c r="N30" s="130"/>
      <c r="O30" s="130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15"/>
      <c r="B31" s="115"/>
      <c r="C31" s="115"/>
      <c r="D31" s="115"/>
      <c r="E31" s="115"/>
      <c r="F31" s="50" t="s">
        <v>225</v>
      </c>
      <c r="G31" s="50" t="s">
        <v>232</v>
      </c>
      <c r="H31" s="50" t="s">
        <v>225</v>
      </c>
      <c r="I31" s="50" t="s">
        <v>232</v>
      </c>
      <c r="J31" s="50" t="s">
        <v>225</v>
      </c>
      <c r="K31" s="50" t="s">
        <v>232</v>
      </c>
      <c r="L31" s="50" t="s">
        <v>225</v>
      </c>
      <c r="M31" s="50" t="s">
        <v>232</v>
      </c>
      <c r="N31" s="50" t="s">
        <v>225</v>
      </c>
      <c r="O31" s="50" t="s">
        <v>232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16" t="s">
        <v>84</v>
      </c>
      <c r="B32" s="60" t="s">
        <v>49</v>
      </c>
      <c r="C32" s="89"/>
      <c r="D32" s="89"/>
      <c r="E32" s="92" t="s">
        <v>40</v>
      </c>
      <c r="F32" s="100">
        <v>233</v>
      </c>
      <c r="G32" s="100">
        <v>108</v>
      </c>
      <c r="H32" s="100">
        <v>58</v>
      </c>
      <c r="I32" s="100">
        <v>51.8</v>
      </c>
      <c r="J32" s="100">
        <v>0</v>
      </c>
      <c r="K32" s="95">
        <v>0</v>
      </c>
      <c r="L32" s="90"/>
      <c r="M32" s="90"/>
      <c r="N32" s="90"/>
      <c r="O32" s="90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23"/>
      <c r="B33" s="62"/>
      <c r="C33" s="60" t="s">
        <v>69</v>
      </c>
      <c r="D33" s="89"/>
      <c r="E33" s="92"/>
      <c r="F33" s="100">
        <v>82</v>
      </c>
      <c r="G33" s="100">
        <v>82</v>
      </c>
      <c r="H33" s="100">
        <v>58</v>
      </c>
      <c r="I33" s="100">
        <v>51.8</v>
      </c>
      <c r="J33" s="100">
        <v>0</v>
      </c>
      <c r="K33" s="95">
        <v>0</v>
      </c>
      <c r="L33" s="90"/>
      <c r="M33" s="90"/>
      <c r="N33" s="90"/>
      <c r="O33" s="90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23"/>
      <c r="B34" s="62"/>
      <c r="C34" s="61"/>
      <c r="D34" s="89" t="s">
        <v>70</v>
      </c>
      <c r="E34" s="92"/>
      <c r="F34" s="100">
        <v>81</v>
      </c>
      <c r="G34" s="100">
        <v>82</v>
      </c>
      <c r="H34" s="100"/>
      <c r="I34" s="104">
        <v>0</v>
      </c>
      <c r="J34" s="100">
        <v>0</v>
      </c>
      <c r="K34" s="95">
        <v>0</v>
      </c>
      <c r="L34" s="90"/>
      <c r="M34" s="90"/>
      <c r="N34" s="90"/>
      <c r="O34" s="90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23"/>
      <c r="B35" s="61"/>
      <c r="C35" s="89" t="s">
        <v>71</v>
      </c>
      <c r="D35" s="89"/>
      <c r="E35" s="92"/>
      <c r="F35" s="100">
        <v>151</v>
      </c>
      <c r="G35" s="100">
        <v>26</v>
      </c>
      <c r="H35" s="100"/>
      <c r="I35" s="104">
        <v>0</v>
      </c>
      <c r="J35" s="97">
        <v>0</v>
      </c>
      <c r="K35" s="90">
        <f t="shared" ref="K35:K36" si="4">K28-K32</f>
        <v>0</v>
      </c>
      <c r="L35" s="90"/>
      <c r="M35" s="90"/>
      <c r="N35" s="90"/>
      <c r="O35" s="90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23"/>
      <c r="B36" s="60" t="s">
        <v>52</v>
      </c>
      <c r="C36" s="89"/>
      <c r="D36" s="89"/>
      <c r="E36" s="92" t="s">
        <v>41</v>
      </c>
      <c r="F36" s="100">
        <v>181</v>
      </c>
      <c r="G36" s="100">
        <v>54</v>
      </c>
      <c r="H36" s="100">
        <v>4</v>
      </c>
      <c r="I36" s="100">
        <v>4</v>
      </c>
      <c r="J36" s="100">
        <v>0</v>
      </c>
      <c r="K36" s="90">
        <f t="shared" si="4"/>
        <v>0</v>
      </c>
      <c r="L36" s="90"/>
      <c r="M36" s="90"/>
      <c r="N36" s="90"/>
      <c r="O36" s="90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23"/>
      <c r="B37" s="62"/>
      <c r="C37" s="89" t="s">
        <v>72</v>
      </c>
      <c r="D37" s="89"/>
      <c r="E37" s="92"/>
      <c r="F37" s="100">
        <v>175</v>
      </c>
      <c r="G37" s="100">
        <v>48</v>
      </c>
      <c r="H37" s="100">
        <v>4</v>
      </c>
      <c r="I37" s="100">
        <v>4</v>
      </c>
      <c r="J37" s="100">
        <v>0</v>
      </c>
      <c r="K37" s="95">
        <v>0</v>
      </c>
      <c r="L37" s="90"/>
      <c r="M37" s="90"/>
      <c r="N37" s="90"/>
      <c r="O37" s="90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23"/>
      <c r="B38" s="61"/>
      <c r="C38" s="89" t="s">
        <v>73</v>
      </c>
      <c r="D38" s="89"/>
      <c r="E38" s="92"/>
      <c r="F38" s="100">
        <v>6</v>
      </c>
      <c r="G38" s="100">
        <v>6</v>
      </c>
      <c r="H38" s="100"/>
      <c r="I38" s="104">
        <v>0</v>
      </c>
      <c r="J38" s="100">
        <v>0</v>
      </c>
      <c r="K38" s="95">
        <v>0</v>
      </c>
      <c r="L38" s="90"/>
      <c r="M38" s="90"/>
      <c r="N38" s="90"/>
      <c r="O38" s="90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23"/>
      <c r="B39" s="46" t="s">
        <v>74</v>
      </c>
      <c r="C39" s="46"/>
      <c r="D39" s="46"/>
      <c r="E39" s="92" t="s">
        <v>107</v>
      </c>
      <c r="F39" s="100">
        <f>F32-F36</f>
        <v>52</v>
      </c>
      <c r="G39" s="100">
        <v>54</v>
      </c>
      <c r="H39" s="100">
        <f t="shared" ref="H39" si="5">H32-H36</f>
        <v>54</v>
      </c>
      <c r="I39" s="100">
        <f>I32-I36</f>
        <v>47.8</v>
      </c>
      <c r="J39" s="100">
        <f t="shared" ref="J39" si="6">J32-J36</f>
        <v>0</v>
      </c>
      <c r="K39" s="90">
        <f t="shared" ref="K39:O39" si="7">K32-K36</f>
        <v>0</v>
      </c>
      <c r="L39" s="90">
        <f t="shared" si="7"/>
        <v>0</v>
      </c>
      <c r="M39" s="90">
        <f t="shared" si="7"/>
        <v>0</v>
      </c>
      <c r="N39" s="90">
        <f t="shared" si="7"/>
        <v>0</v>
      </c>
      <c r="O39" s="90">
        <f t="shared" si="7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16" t="s">
        <v>85</v>
      </c>
      <c r="B40" s="60" t="s">
        <v>75</v>
      </c>
      <c r="C40" s="89"/>
      <c r="D40" s="89"/>
      <c r="E40" s="92" t="s">
        <v>43</v>
      </c>
      <c r="F40" s="100">
        <v>6</v>
      </c>
      <c r="G40" s="100">
        <v>17</v>
      </c>
      <c r="H40" s="100"/>
      <c r="I40" s="100">
        <v>157.5</v>
      </c>
      <c r="J40" s="100">
        <v>272</v>
      </c>
      <c r="K40" s="90">
        <v>273</v>
      </c>
      <c r="L40" s="90"/>
      <c r="M40" s="90"/>
      <c r="N40" s="90"/>
      <c r="O40" s="90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24"/>
      <c r="B41" s="61"/>
      <c r="C41" s="89" t="s">
        <v>76</v>
      </c>
      <c r="D41" s="89"/>
      <c r="E41" s="92"/>
      <c r="F41" s="97">
        <v>0</v>
      </c>
      <c r="G41" s="97">
        <v>17</v>
      </c>
      <c r="H41" s="97"/>
      <c r="I41" s="97">
        <v>0</v>
      </c>
      <c r="J41" s="100">
        <v>272</v>
      </c>
      <c r="K41" s="90">
        <v>273</v>
      </c>
      <c r="L41" s="90"/>
      <c r="M41" s="90"/>
      <c r="N41" s="90"/>
      <c r="O41" s="90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24"/>
      <c r="B42" s="60" t="s">
        <v>63</v>
      </c>
      <c r="C42" s="89"/>
      <c r="D42" s="89"/>
      <c r="E42" s="92" t="s">
        <v>44</v>
      </c>
      <c r="F42" s="100">
        <v>57</v>
      </c>
      <c r="G42" s="100">
        <v>138</v>
      </c>
      <c r="H42" s="100">
        <v>54</v>
      </c>
      <c r="I42" s="100">
        <v>205</v>
      </c>
      <c r="J42" s="100">
        <v>272</v>
      </c>
      <c r="K42" s="90">
        <v>273</v>
      </c>
      <c r="L42" s="90"/>
      <c r="M42" s="90"/>
      <c r="N42" s="90"/>
      <c r="O42" s="90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24"/>
      <c r="B43" s="61"/>
      <c r="C43" s="89" t="s">
        <v>77</v>
      </c>
      <c r="D43" s="89"/>
      <c r="E43" s="92"/>
      <c r="F43" s="100">
        <v>57</v>
      </c>
      <c r="G43" s="100">
        <v>84</v>
      </c>
      <c r="H43" s="100">
        <v>3</v>
      </c>
      <c r="I43" s="100">
        <v>3</v>
      </c>
      <c r="J43" s="97">
        <v>224</v>
      </c>
      <c r="K43" s="67">
        <v>214</v>
      </c>
      <c r="L43" s="90"/>
      <c r="M43" s="90"/>
      <c r="N43" s="90"/>
      <c r="O43" s="90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24"/>
      <c r="B44" s="89" t="s">
        <v>74</v>
      </c>
      <c r="C44" s="89"/>
      <c r="D44" s="89"/>
      <c r="E44" s="92" t="s">
        <v>108</v>
      </c>
      <c r="F44" s="97">
        <f>F40-F42</f>
        <v>-51</v>
      </c>
      <c r="G44" s="97">
        <v>-121</v>
      </c>
      <c r="H44" s="97">
        <f t="shared" ref="H44:J44" si="8">H40-H42</f>
        <v>-54</v>
      </c>
      <c r="I44" s="97">
        <f t="shared" si="8"/>
        <v>-47.5</v>
      </c>
      <c r="J44" s="97">
        <f t="shared" si="8"/>
        <v>0</v>
      </c>
      <c r="K44" s="67">
        <f t="shared" ref="K44:O44" si="9">K40-K42</f>
        <v>0</v>
      </c>
      <c r="L44" s="67">
        <f t="shared" si="9"/>
        <v>0</v>
      </c>
      <c r="M44" s="67">
        <f t="shared" si="9"/>
        <v>0</v>
      </c>
      <c r="N44" s="67">
        <f t="shared" si="9"/>
        <v>0</v>
      </c>
      <c r="O44" s="67">
        <f t="shared" si="9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16" t="s">
        <v>86</v>
      </c>
      <c r="B45" s="46" t="s">
        <v>78</v>
      </c>
      <c r="C45" s="46"/>
      <c r="D45" s="46"/>
      <c r="E45" s="92" t="s">
        <v>109</v>
      </c>
      <c r="F45" s="100">
        <f>F39+F44</f>
        <v>1</v>
      </c>
      <c r="G45" s="100">
        <v>-67</v>
      </c>
      <c r="H45" s="100">
        <f>H39+H44</f>
        <v>0</v>
      </c>
      <c r="I45" s="100">
        <f t="shared" ref="I45:J45" si="10">I39+I44</f>
        <v>0.29999999999999716</v>
      </c>
      <c r="J45" s="100">
        <f t="shared" si="10"/>
        <v>0</v>
      </c>
      <c r="K45" s="90">
        <f t="shared" ref="K45:O45" si="11">K39+K44</f>
        <v>0</v>
      </c>
      <c r="L45" s="90">
        <f t="shared" si="11"/>
        <v>0</v>
      </c>
      <c r="M45" s="90">
        <f t="shared" si="11"/>
        <v>0</v>
      </c>
      <c r="N45" s="90">
        <f t="shared" si="11"/>
        <v>0</v>
      </c>
      <c r="O45" s="90">
        <f t="shared" si="11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24"/>
      <c r="B46" s="89" t="s">
        <v>79</v>
      </c>
      <c r="C46" s="89"/>
      <c r="D46" s="89"/>
      <c r="E46" s="89"/>
      <c r="F46" s="97">
        <v>0</v>
      </c>
      <c r="G46" s="97">
        <v>0</v>
      </c>
      <c r="H46" s="97"/>
      <c r="I46" s="104">
        <v>0</v>
      </c>
      <c r="J46" s="104">
        <v>0</v>
      </c>
      <c r="K46" s="95">
        <v>0</v>
      </c>
      <c r="L46" s="90"/>
      <c r="M46" s="90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24"/>
      <c r="B47" s="89" t="s">
        <v>80</v>
      </c>
      <c r="C47" s="89"/>
      <c r="D47" s="89"/>
      <c r="E47" s="89"/>
      <c r="F47" s="100">
        <v>1</v>
      </c>
      <c r="G47" s="104">
        <v>0</v>
      </c>
      <c r="H47" s="100"/>
      <c r="I47" s="104">
        <v>0</v>
      </c>
      <c r="J47" s="100">
        <v>0.1</v>
      </c>
      <c r="K47" s="95">
        <v>0</v>
      </c>
      <c r="L47" s="90"/>
      <c r="M47" s="90"/>
      <c r="N47" s="90"/>
      <c r="O47" s="90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24"/>
      <c r="B48" s="89" t="s">
        <v>81</v>
      </c>
      <c r="C48" s="89"/>
      <c r="D48" s="89"/>
      <c r="E48" s="89"/>
      <c r="F48" s="100">
        <v>1</v>
      </c>
      <c r="G48" s="104">
        <v>0</v>
      </c>
      <c r="H48" s="100"/>
      <c r="I48" s="104">
        <v>0</v>
      </c>
      <c r="J48" s="100">
        <v>0.1</v>
      </c>
      <c r="K48" s="95">
        <v>0</v>
      </c>
      <c r="L48" s="90"/>
      <c r="M48" s="90"/>
      <c r="N48" s="90"/>
      <c r="O48" s="90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14"/>
  <printOptions horizontalCentered="1" gridLinesSet="0"/>
  <pageMargins left="0.78740157480314965" right="0.27" top="0.38" bottom="0.34" header="0.19685039370078741" footer="0.19685039370078741"/>
  <pageSetup paperSize="9" scale="75" orientation="landscape" r:id="rId1"/>
  <headerFooter alignWithMargins="0">
    <oddHeader>&amp;R&amp;"明朝,斜体"&amp;9都道府県－2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G15" sqref="G15"/>
      <selection pane="topRight" activeCell="G15" sqref="G15"/>
      <selection pane="bottomLeft" activeCell="G15" sqref="G15"/>
      <selection pane="bottomRight" activeCell="F9" sqref="F9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238</v>
      </c>
      <c r="F1" s="1"/>
    </row>
    <row r="3" spans="1:9" ht="14.25">
      <c r="A3" s="10" t="s">
        <v>111</v>
      </c>
    </row>
    <row r="5" spans="1:9">
      <c r="A5" s="17" t="s">
        <v>226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7" t="s">
        <v>227</v>
      </c>
      <c r="G7" s="47"/>
      <c r="H7" s="47" t="s">
        <v>230</v>
      </c>
      <c r="I7" s="68" t="s">
        <v>21</v>
      </c>
    </row>
    <row r="8" spans="1:9" ht="17.100000000000001" customHeight="1">
      <c r="A8" s="18"/>
      <c r="B8" s="19"/>
      <c r="C8" s="19"/>
      <c r="D8" s="19"/>
      <c r="E8" s="59"/>
      <c r="F8" s="50" t="s">
        <v>221</v>
      </c>
      <c r="G8" s="50" t="s">
        <v>2</v>
      </c>
      <c r="H8" s="50" t="s">
        <v>221</v>
      </c>
      <c r="I8" s="51"/>
    </row>
    <row r="9" spans="1:9" ht="18" customHeight="1">
      <c r="A9" s="106" t="s">
        <v>87</v>
      </c>
      <c r="B9" s="106" t="s">
        <v>89</v>
      </c>
      <c r="C9" s="60" t="s">
        <v>3</v>
      </c>
      <c r="D9" s="52"/>
      <c r="E9" s="52"/>
      <c r="F9" s="53">
        <v>175688</v>
      </c>
      <c r="G9" s="54">
        <f>F9/$F$27*100</f>
        <v>16.747997395637213</v>
      </c>
      <c r="H9" s="85">
        <v>165662</v>
      </c>
      <c r="I9" s="54">
        <f t="shared" ref="I9:I45" si="0">(F9/H9-1)*100</f>
        <v>6.0520819499945588</v>
      </c>
    </row>
    <row r="10" spans="1:9" ht="18" customHeight="1">
      <c r="A10" s="106"/>
      <c r="B10" s="106"/>
      <c r="C10" s="62"/>
      <c r="D10" s="60" t="s">
        <v>22</v>
      </c>
      <c r="E10" s="52"/>
      <c r="F10" s="53">
        <v>45882</v>
      </c>
      <c r="G10" s="54">
        <f t="shared" ref="G10:G27" si="1">F10/$F$27*100</f>
        <v>4.3738423597890961</v>
      </c>
      <c r="H10" s="85">
        <v>47043</v>
      </c>
      <c r="I10" s="54">
        <f t="shared" si="0"/>
        <v>-2.4679548498182546</v>
      </c>
    </row>
    <row r="11" spans="1:9" ht="18" customHeight="1">
      <c r="A11" s="106"/>
      <c r="B11" s="106"/>
      <c r="C11" s="62"/>
      <c r="D11" s="62"/>
      <c r="E11" s="46" t="s">
        <v>23</v>
      </c>
      <c r="F11" s="53">
        <v>40006</v>
      </c>
      <c r="G11" s="54">
        <f t="shared" si="1"/>
        <v>3.8136946394168212</v>
      </c>
      <c r="H11" s="85">
        <v>41051</v>
      </c>
      <c r="I11" s="54">
        <f t="shared" si="0"/>
        <v>-2.5456139923509813</v>
      </c>
    </row>
    <row r="12" spans="1:9" ht="18" customHeight="1">
      <c r="A12" s="106"/>
      <c r="B12" s="106"/>
      <c r="C12" s="62"/>
      <c r="D12" s="62"/>
      <c r="E12" s="46" t="s">
        <v>24</v>
      </c>
      <c r="F12" s="53">
        <v>1387</v>
      </c>
      <c r="G12" s="54">
        <f t="shared" si="1"/>
        <v>0.13222002861748566</v>
      </c>
      <c r="H12" s="85">
        <v>2431</v>
      </c>
      <c r="I12" s="54">
        <f t="shared" si="0"/>
        <v>-42.945290004113531</v>
      </c>
    </row>
    <row r="13" spans="1:9" ht="18" customHeight="1">
      <c r="A13" s="106"/>
      <c r="B13" s="106"/>
      <c r="C13" s="62"/>
      <c r="D13" s="61"/>
      <c r="E13" s="46" t="s">
        <v>25</v>
      </c>
      <c r="F13" s="53">
        <v>103</v>
      </c>
      <c r="G13" s="54">
        <f t="shared" si="1"/>
        <v>9.8187908778666344E-3</v>
      </c>
      <c r="H13" s="85">
        <v>124</v>
      </c>
      <c r="I13" s="54">
        <f t="shared" si="0"/>
        <v>-16.935483870967737</v>
      </c>
    </row>
    <row r="14" spans="1:9" ht="18" customHeight="1">
      <c r="A14" s="106"/>
      <c r="B14" s="106"/>
      <c r="C14" s="62"/>
      <c r="D14" s="60" t="s">
        <v>26</v>
      </c>
      <c r="E14" s="52"/>
      <c r="F14" s="53">
        <v>34129</v>
      </c>
      <c r="G14" s="54">
        <f t="shared" si="1"/>
        <v>3.2534515909777704</v>
      </c>
      <c r="H14" s="85">
        <v>30240</v>
      </c>
      <c r="I14" s="54">
        <f t="shared" si="0"/>
        <v>12.86044973544973</v>
      </c>
    </row>
    <row r="15" spans="1:9" ht="18" customHeight="1">
      <c r="A15" s="106"/>
      <c r="B15" s="106"/>
      <c r="C15" s="62"/>
      <c r="D15" s="62"/>
      <c r="E15" s="46" t="s">
        <v>27</v>
      </c>
      <c r="F15" s="53">
        <v>2032</v>
      </c>
      <c r="G15" s="54">
        <f t="shared" si="1"/>
        <v>0.19370663168762137</v>
      </c>
      <c r="H15" s="85">
        <v>1988</v>
      </c>
      <c r="I15" s="54">
        <f t="shared" si="0"/>
        <v>2.2132796780684139</v>
      </c>
    </row>
    <row r="16" spans="1:9" ht="18" customHeight="1">
      <c r="A16" s="106"/>
      <c r="B16" s="106"/>
      <c r="C16" s="62"/>
      <c r="D16" s="61"/>
      <c r="E16" s="46" t="s">
        <v>28</v>
      </c>
      <c r="F16" s="53">
        <v>32097</v>
      </c>
      <c r="G16" s="54">
        <f t="shared" si="1"/>
        <v>3.0597449592901489</v>
      </c>
      <c r="H16" s="85">
        <v>28252</v>
      </c>
      <c r="I16" s="54">
        <f t="shared" si="0"/>
        <v>13.609655953560807</v>
      </c>
    </row>
    <row r="17" spans="1:9" ht="18" customHeight="1">
      <c r="A17" s="106"/>
      <c r="B17" s="106"/>
      <c r="C17" s="62"/>
      <c r="D17" s="107" t="s">
        <v>29</v>
      </c>
      <c r="E17" s="108"/>
      <c r="F17" s="53">
        <v>29598</v>
      </c>
      <c r="G17" s="54">
        <f t="shared" si="1"/>
        <v>2.8215201204184139</v>
      </c>
      <c r="H17" s="85">
        <v>25372</v>
      </c>
      <c r="I17" s="54">
        <f t="shared" si="0"/>
        <v>16.656156392874031</v>
      </c>
    </row>
    <row r="18" spans="1:9" ht="18" customHeight="1">
      <c r="A18" s="106"/>
      <c r="B18" s="106"/>
      <c r="C18" s="62"/>
      <c r="D18" s="107" t="s">
        <v>93</v>
      </c>
      <c r="E18" s="109"/>
      <c r="F18" s="53">
        <v>4187</v>
      </c>
      <c r="G18" s="54">
        <f t="shared" si="1"/>
        <v>0.39913861558861741</v>
      </c>
      <c r="H18" s="85">
        <v>4030</v>
      </c>
      <c r="I18" s="54">
        <f t="shared" si="0"/>
        <v>3.8957816377171106</v>
      </c>
    </row>
    <row r="19" spans="1:9" ht="18" customHeight="1">
      <c r="A19" s="106"/>
      <c r="B19" s="106"/>
      <c r="C19" s="61"/>
      <c r="D19" s="107" t="s">
        <v>94</v>
      </c>
      <c r="E19" s="109"/>
      <c r="F19" s="53">
        <v>0</v>
      </c>
      <c r="G19" s="54">
        <f t="shared" si="1"/>
        <v>0</v>
      </c>
      <c r="H19" s="85">
        <v>0</v>
      </c>
      <c r="I19" s="54" t="e">
        <f t="shared" si="0"/>
        <v>#DIV/0!</v>
      </c>
    </row>
    <row r="20" spans="1:9" ht="18" customHeight="1">
      <c r="A20" s="106"/>
      <c r="B20" s="106"/>
      <c r="C20" s="52" t="s">
        <v>4</v>
      </c>
      <c r="D20" s="52"/>
      <c r="E20" s="52"/>
      <c r="F20" s="53">
        <v>24039</v>
      </c>
      <c r="G20" s="54">
        <f t="shared" si="1"/>
        <v>2.2915913972139421</v>
      </c>
      <c r="H20" s="85">
        <v>21125</v>
      </c>
      <c r="I20" s="54">
        <f t="shared" si="0"/>
        <v>13.794082840236687</v>
      </c>
    </row>
    <row r="21" spans="1:9" ht="18" customHeight="1">
      <c r="A21" s="106"/>
      <c r="B21" s="106"/>
      <c r="C21" s="52" t="s">
        <v>5</v>
      </c>
      <c r="D21" s="52"/>
      <c r="E21" s="52"/>
      <c r="F21" s="53">
        <v>240063</v>
      </c>
      <c r="G21" s="54">
        <f t="shared" si="1"/>
        <v>22.884741694303862</v>
      </c>
      <c r="H21" s="85">
        <v>214200</v>
      </c>
      <c r="I21" s="54">
        <f t="shared" si="0"/>
        <v>12.074229691876749</v>
      </c>
    </row>
    <row r="22" spans="1:9" ht="18" customHeight="1">
      <c r="A22" s="106"/>
      <c r="B22" s="106"/>
      <c r="C22" s="52" t="s">
        <v>30</v>
      </c>
      <c r="D22" s="52"/>
      <c r="E22" s="52"/>
      <c r="F22" s="53">
        <v>15256</v>
      </c>
      <c r="G22" s="54">
        <f t="shared" si="1"/>
        <v>1.4543249867255668</v>
      </c>
      <c r="H22" s="85">
        <f>13084+2406</f>
        <v>15490</v>
      </c>
      <c r="I22" s="54">
        <f t="shared" si="0"/>
        <v>-1.510652033570048</v>
      </c>
    </row>
    <row r="23" spans="1:9" ht="18" customHeight="1">
      <c r="A23" s="106"/>
      <c r="B23" s="106"/>
      <c r="C23" s="52" t="s">
        <v>6</v>
      </c>
      <c r="D23" s="52"/>
      <c r="E23" s="52"/>
      <c r="F23" s="53">
        <v>415082</v>
      </c>
      <c r="G23" s="54">
        <f t="shared" si="1"/>
        <v>39.568964613268335</v>
      </c>
      <c r="H23" s="85">
        <v>296057</v>
      </c>
      <c r="I23" s="54">
        <f t="shared" si="0"/>
        <v>40.203406776397799</v>
      </c>
    </row>
    <row r="24" spans="1:9" ht="18" customHeight="1">
      <c r="A24" s="106"/>
      <c r="B24" s="106"/>
      <c r="C24" s="52" t="s">
        <v>31</v>
      </c>
      <c r="D24" s="52"/>
      <c r="E24" s="52"/>
      <c r="F24" s="53">
        <v>3090</v>
      </c>
      <c r="G24" s="54">
        <f t="shared" si="1"/>
        <v>0.29456372633599903</v>
      </c>
      <c r="H24" s="85">
        <v>2671</v>
      </c>
      <c r="I24" s="54">
        <f t="shared" si="0"/>
        <v>15.687008611007114</v>
      </c>
    </row>
    <row r="25" spans="1:9" ht="18" customHeight="1">
      <c r="A25" s="106"/>
      <c r="B25" s="106"/>
      <c r="C25" s="52" t="s">
        <v>7</v>
      </c>
      <c r="D25" s="52"/>
      <c r="E25" s="52"/>
      <c r="F25" s="53">
        <v>63357</v>
      </c>
      <c r="G25" s="54">
        <f t="shared" si="1"/>
        <v>6.0397003266892844</v>
      </c>
      <c r="H25" s="85">
        <v>56029</v>
      </c>
      <c r="I25" s="54">
        <f t="shared" si="0"/>
        <v>13.078941262560463</v>
      </c>
    </row>
    <row r="26" spans="1:9" ht="18" customHeight="1">
      <c r="A26" s="106"/>
      <c r="B26" s="106"/>
      <c r="C26" s="52" t="s">
        <v>8</v>
      </c>
      <c r="D26" s="52"/>
      <c r="E26" s="52"/>
      <c r="F26" s="53">
        <f>522+596+333+1063+519+28761+12703+67937</f>
        <v>112434</v>
      </c>
      <c r="G26" s="54">
        <f t="shared" si="1"/>
        <v>10.718115859825797</v>
      </c>
      <c r="H26" s="85">
        <f>577+620+354+994+4878+13698+11154+75959+1</f>
        <v>108235</v>
      </c>
      <c r="I26" s="54">
        <f t="shared" si="0"/>
        <v>3.8795214117429699</v>
      </c>
    </row>
    <row r="27" spans="1:9" ht="18" customHeight="1">
      <c r="A27" s="106"/>
      <c r="B27" s="106"/>
      <c r="C27" s="52" t="s">
        <v>9</v>
      </c>
      <c r="D27" s="52"/>
      <c r="E27" s="52"/>
      <c r="F27" s="53">
        <f>SUM(F9,F20:F26)</f>
        <v>1049009</v>
      </c>
      <c r="G27" s="54">
        <f t="shared" si="1"/>
        <v>100</v>
      </c>
      <c r="H27" s="85">
        <v>879469</v>
      </c>
      <c r="I27" s="54">
        <f t="shared" si="0"/>
        <v>19.277541334600755</v>
      </c>
    </row>
    <row r="28" spans="1:9" ht="18" customHeight="1">
      <c r="A28" s="106"/>
      <c r="B28" s="106" t="s">
        <v>88</v>
      </c>
      <c r="C28" s="60" t="s">
        <v>10</v>
      </c>
      <c r="D28" s="52"/>
      <c r="E28" s="52"/>
      <c r="F28" s="53">
        <f>+SUM(F29:F31)</f>
        <v>300797</v>
      </c>
      <c r="G28" s="54">
        <f t="shared" ref="G28:G45" si="2">F28/$F$45*100</f>
        <v>29.058300729362895</v>
      </c>
      <c r="H28" s="85">
        <f>+SUM(H29:H31)</f>
        <v>295243</v>
      </c>
      <c r="I28" s="54">
        <f t="shared" si="0"/>
        <v>1.881162296819916</v>
      </c>
    </row>
    <row r="29" spans="1:9" ht="18" customHeight="1">
      <c r="A29" s="106"/>
      <c r="B29" s="106"/>
      <c r="C29" s="62"/>
      <c r="D29" s="52" t="s">
        <v>11</v>
      </c>
      <c r="E29" s="52"/>
      <c r="F29" s="53">
        <v>202708</v>
      </c>
      <c r="G29" s="54">
        <f t="shared" si="2"/>
        <v>19.582475969666234</v>
      </c>
      <c r="H29" s="85">
        <v>199900</v>
      </c>
      <c r="I29" s="54">
        <f t="shared" si="0"/>
        <v>1.4047023511755796</v>
      </c>
    </row>
    <row r="30" spans="1:9" ht="18" customHeight="1">
      <c r="A30" s="106"/>
      <c r="B30" s="106"/>
      <c r="C30" s="62"/>
      <c r="D30" s="52" t="s">
        <v>32</v>
      </c>
      <c r="E30" s="52"/>
      <c r="F30" s="53">
        <v>32929</v>
      </c>
      <c r="G30" s="54">
        <f t="shared" si="2"/>
        <v>3.1810848669274985</v>
      </c>
      <c r="H30" s="85">
        <v>30700</v>
      </c>
      <c r="I30" s="54">
        <f t="shared" si="0"/>
        <v>7.2605863192182429</v>
      </c>
    </row>
    <row r="31" spans="1:9" ht="18" customHeight="1">
      <c r="A31" s="106"/>
      <c r="B31" s="106"/>
      <c r="C31" s="61"/>
      <c r="D31" s="52" t="s">
        <v>12</v>
      </c>
      <c r="E31" s="52"/>
      <c r="F31" s="53">
        <v>65160</v>
      </c>
      <c r="G31" s="54">
        <f t="shared" si="2"/>
        <v>6.2947398927691633</v>
      </c>
      <c r="H31" s="85">
        <v>64643</v>
      </c>
      <c r="I31" s="54">
        <f t="shared" si="0"/>
        <v>0.79977723806134993</v>
      </c>
    </row>
    <row r="32" spans="1:9" ht="18" customHeight="1">
      <c r="A32" s="106"/>
      <c r="B32" s="106"/>
      <c r="C32" s="60" t="s">
        <v>13</v>
      </c>
      <c r="D32" s="52"/>
      <c r="E32" s="52"/>
      <c r="F32" s="53">
        <f>+SUM(F33:F38)</f>
        <v>607761</v>
      </c>
      <c r="G32" s="54">
        <f t="shared" si="2"/>
        <v>58.712360527459786</v>
      </c>
      <c r="H32" s="85">
        <f>+SUM(H33:H38)</f>
        <v>439693</v>
      </c>
      <c r="I32" s="54">
        <f t="shared" si="0"/>
        <v>38.223942614506036</v>
      </c>
    </row>
    <row r="33" spans="1:9" ht="18" customHeight="1">
      <c r="A33" s="106"/>
      <c r="B33" s="106"/>
      <c r="C33" s="62"/>
      <c r="D33" s="52" t="s">
        <v>14</v>
      </c>
      <c r="E33" s="52"/>
      <c r="F33" s="53">
        <v>65947</v>
      </c>
      <c r="G33" s="54">
        <f t="shared" si="2"/>
        <v>6.3707675216152255</v>
      </c>
      <c r="H33" s="85">
        <v>47457</v>
      </c>
      <c r="I33" s="54">
        <f t="shared" si="0"/>
        <v>38.961586278104399</v>
      </c>
    </row>
    <row r="34" spans="1:9" ht="18" customHeight="1">
      <c r="A34" s="106"/>
      <c r="B34" s="106"/>
      <c r="C34" s="62"/>
      <c r="D34" s="52" t="s">
        <v>33</v>
      </c>
      <c r="E34" s="52"/>
      <c r="F34" s="53">
        <v>3110</v>
      </c>
      <c r="G34" s="54">
        <f t="shared" si="2"/>
        <v>0.30043954982369703</v>
      </c>
      <c r="H34" s="85">
        <v>3523</v>
      </c>
      <c r="I34" s="54">
        <f t="shared" si="0"/>
        <v>-11.722963383479989</v>
      </c>
    </row>
    <row r="35" spans="1:9" ht="18" customHeight="1">
      <c r="A35" s="106"/>
      <c r="B35" s="106"/>
      <c r="C35" s="62"/>
      <c r="D35" s="52" t="s">
        <v>34</v>
      </c>
      <c r="E35" s="52"/>
      <c r="F35" s="53">
        <v>408186</v>
      </c>
      <c r="G35" s="54">
        <f t="shared" si="2"/>
        <v>39.432546007824953</v>
      </c>
      <c r="H35" s="85">
        <v>285887</v>
      </c>
      <c r="I35" s="54">
        <f t="shared" si="0"/>
        <v>42.778790221311212</v>
      </c>
    </row>
    <row r="36" spans="1:9" ht="18" customHeight="1">
      <c r="A36" s="106"/>
      <c r="B36" s="106"/>
      <c r="C36" s="62"/>
      <c r="D36" s="52" t="s">
        <v>35</v>
      </c>
      <c r="E36" s="52"/>
      <c r="F36" s="53">
        <v>13729</v>
      </c>
      <c r="G36" s="54">
        <f t="shared" si="2"/>
        <v>1.3262812152828092</v>
      </c>
      <c r="H36" s="85">
        <v>13571</v>
      </c>
      <c r="I36" s="54">
        <f t="shared" si="0"/>
        <v>1.1642472920197378</v>
      </c>
    </row>
    <row r="37" spans="1:9" ht="18" customHeight="1">
      <c r="A37" s="106"/>
      <c r="B37" s="106"/>
      <c r="C37" s="62"/>
      <c r="D37" s="52" t="s">
        <v>15</v>
      </c>
      <c r="E37" s="52"/>
      <c r="F37" s="53">
        <v>61971</v>
      </c>
      <c r="G37" s="54">
        <f t="shared" si="2"/>
        <v>5.9866685987538037</v>
      </c>
      <c r="H37" s="85">
        <v>23312</v>
      </c>
      <c r="I37" s="54">
        <f t="shared" si="0"/>
        <v>165.83304735758406</v>
      </c>
    </row>
    <row r="38" spans="1:9" ht="18" customHeight="1">
      <c r="A38" s="106"/>
      <c r="B38" s="106"/>
      <c r="C38" s="61"/>
      <c r="D38" s="52" t="s">
        <v>36</v>
      </c>
      <c r="E38" s="52"/>
      <c r="F38" s="53">
        <v>54818</v>
      </c>
      <c r="G38" s="54">
        <f t="shared" si="2"/>
        <v>5.2956576341593014</v>
      </c>
      <c r="H38" s="85">
        <v>65943</v>
      </c>
      <c r="I38" s="54">
        <f t="shared" si="0"/>
        <v>-16.870630696207336</v>
      </c>
    </row>
    <row r="39" spans="1:9" ht="18" customHeight="1">
      <c r="A39" s="106"/>
      <c r="B39" s="106"/>
      <c r="C39" s="60" t="s">
        <v>16</v>
      </c>
      <c r="D39" s="52"/>
      <c r="E39" s="52"/>
      <c r="F39" s="53">
        <f>+F40+F43</f>
        <v>126591</v>
      </c>
      <c r="G39" s="54">
        <f t="shared" si="2"/>
        <v>12.22924213882046</v>
      </c>
      <c r="H39" s="85">
        <f>+H40+H43</f>
        <v>131830</v>
      </c>
      <c r="I39" s="54">
        <f t="shared" si="0"/>
        <v>-3.9740574982932597</v>
      </c>
    </row>
    <row r="40" spans="1:9" ht="18" customHeight="1">
      <c r="A40" s="106"/>
      <c r="B40" s="106"/>
      <c r="C40" s="62"/>
      <c r="D40" s="60" t="s">
        <v>17</v>
      </c>
      <c r="E40" s="52"/>
      <c r="F40" s="53">
        <v>125844</v>
      </c>
      <c r="G40" s="54">
        <f t="shared" si="2"/>
        <v>12.15707868424866</v>
      </c>
      <c r="H40" s="85">
        <v>131386</v>
      </c>
      <c r="I40" s="54">
        <f t="shared" si="0"/>
        <v>-4.2181054298022662</v>
      </c>
    </row>
    <row r="41" spans="1:9" ht="18" customHeight="1">
      <c r="A41" s="106"/>
      <c r="B41" s="106"/>
      <c r="C41" s="62"/>
      <c r="D41" s="62"/>
      <c r="E41" s="56" t="s">
        <v>91</v>
      </c>
      <c r="F41" s="53">
        <f>109892+2554+284</f>
        <v>112730</v>
      </c>
      <c r="G41" s="54">
        <f t="shared" si="2"/>
        <v>10.890209148432595</v>
      </c>
      <c r="H41" s="85">
        <f>114666+2751+196</f>
        <v>117613</v>
      </c>
      <c r="I41" s="57">
        <f t="shared" si="0"/>
        <v>-4.1517519321843661</v>
      </c>
    </row>
    <row r="42" spans="1:9" ht="18" customHeight="1">
      <c r="A42" s="106"/>
      <c r="B42" s="106"/>
      <c r="C42" s="62"/>
      <c r="D42" s="61"/>
      <c r="E42" s="46" t="s">
        <v>37</v>
      </c>
      <c r="F42" s="53">
        <v>13114</v>
      </c>
      <c r="G42" s="54">
        <f t="shared" si="2"/>
        <v>1.2668695358160653</v>
      </c>
      <c r="H42" s="85">
        <v>13773</v>
      </c>
      <c r="I42" s="57">
        <f t="shared" si="0"/>
        <v>-4.7847237348435323</v>
      </c>
    </row>
    <row r="43" spans="1:9" ht="18" customHeight="1">
      <c r="A43" s="106"/>
      <c r="B43" s="106"/>
      <c r="C43" s="62"/>
      <c r="D43" s="52" t="s">
        <v>38</v>
      </c>
      <c r="E43" s="52"/>
      <c r="F43" s="53">
        <v>747</v>
      </c>
      <c r="G43" s="54">
        <f t="shared" si="2"/>
        <v>7.2163454571801192E-2</v>
      </c>
      <c r="H43" s="85">
        <v>444</v>
      </c>
      <c r="I43" s="57">
        <f t="shared" si="0"/>
        <v>68.243243243243242</v>
      </c>
    </row>
    <row r="44" spans="1:9" ht="18" customHeight="1">
      <c r="A44" s="106"/>
      <c r="B44" s="106"/>
      <c r="C44" s="61"/>
      <c r="D44" s="52" t="s">
        <v>39</v>
      </c>
      <c r="E44" s="52"/>
      <c r="F44" s="53">
        <v>0</v>
      </c>
      <c r="G44" s="54">
        <f t="shared" si="2"/>
        <v>0</v>
      </c>
      <c r="H44" s="85">
        <v>0</v>
      </c>
      <c r="I44" s="54" t="e">
        <f t="shared" si="0"/>
        <v>#DIV/0!</v>
      </c>
    </row>
    <row r="45" spans="1:9" ht="18" customHeight="1">
      <c r="A45" s="106"/>
      <c r="B45" s="106"/>
      <c r="C45" s="46" t="s">
        <v>18</v>
      </c>
      <c r="D45" s="46"/>
      <c r="E45" s="46"/>
      <c r="F45" s="53">
        <f>SUM(F28,F32,F39)+1</f>
        <v>1035150</v>
      </c>
      <c r="G45" s="54">
        <f t="shared" si="2"/>
        <v>100</v>
      </c>
      <c r="H45" s="85">
        <v>866766</v>
      </c>
      <c r="I45" s="54">
        <f t="shared" si="0"/>
        <v>19.426696478634376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r:id="rId1"/>
  <headerFooter alignWithMargins="0">
    <oddHeader>&amp;R&amp;"明朝,斜体"&amp;9都道府県－3-1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238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49" t="s">
        <v>114</v>
      </c>
      <c r="B6" s="47"/>
      <c r="C6" s="47"/>
      <c r="D6" s="47"/>
      <c r="E6" s="36" t="s">
        <v>216</v>
      </c>
      <c r="F6" s="36" t="s">
        <v>217</v>
      </c>
      <c r="G6" s="36" t="s">
        <v>218</v>
      </c>
      <c r="H6" s="36" t="s">
        <v>219</v>
      </c>
      <c r="I6" s="36" t="s">
        <v>233</v>
      </c>
    </row>
    <row r="7" spans="1:9" ht="27" customHeight="1">
      <c r="A7" s="106" t="s">
        <v>115</v>
      </c>
      <c r="B7" s="60" t="s">
        <v>116</v>
      </c>
      <c r="C7" s="52"/>
      <c r="D7" s="65" t="s">
        <v>117</v>
      </c>
      <c r="E7" s="87">
        <v>735773</v>
      </c>
      <c r="F7" s="87">
        <v>715489</v>
      </c>
      <c r="G7" s="87">
        <v>714232</v>
      </c>
      <c r="H7" s="87">
        <v>879469</v>
      </c>
      <c r="I7" s="36">
        <v>1049009</v>
      </c>
    </row>
    <row r="8" spans="1:9" ht="27" customHeight="1">
      <c r="A8" s="106"/>
      <c r="B8" s="78"/>
      <c r="C8" s="52" t="s">
        <v>118</v>
      </c>
      <c r="D8" s="65" t="s">
        <v>41</v>
      </c>
      <c r="E8" s="86">
        <v>378241</v>
      </c>
      <c r="F8" s="86">
        <v>388447</v>
      </c>
      <c r="G8" s="86">
        <v>396457</v>
      </c>
      <c r="H8" s="70">
        <f>165662+21125+577+620+214200+354</f>
        <v>402538</v>
      </c>
      <c r="I8" s="70">
        <f>175688+24039+522+596+240063+333</f>
        <v>441241</v>
      </c>
    </row>
    <row r="9" spans="1:9" ht="27" customHeight="1">
      <c r="A9" s="106"/>
      <c r="B9" s="52" t="s">
        <v>119</v>
      </c>
      <c r="C9" s="52"/>
      <c r="D9" s="65"/>
      <c r="E9" s="86">
        <v>723856</v>
      </c>
      <c r="F9" s="86">
        <v>702045</v>
      </c>
      <c r="G9" s="86">
        <v>703079</v>
      </c>
      <c r="H9" s="71">
        <v>866766</v>
      </c>
      <c r="I9" s="71">
        <v>1035150</v>
      </c>
    </row>
    <row r="10" spans="1:9" ht="27" customHeight="1">
      <c r="A10" s="106"/>
      <c r="B10" s="52" t="s">
        <v>120</v>
      </c>
      <c r="C10" s="52"/>
      <c r="D10" s="65"/>
      <c r="E10" s="86">
        <v>11918</v>
      </c>
      <c r="F10" s="86">
        <v>13443</v>
      </c>
      <c r="G10" s="86">
        <v>11154</v>
      </c>
      <c r="H10" s="71">
        <v>12703</v>
      </c>
      <c r="I10" s="71">
        <v>13859</v>
      </c>
    </row>
    <row r="11" spans="1:9" ht="27" customHeight="1">
      <c r="A11" s="106"/>
      <c r="B11" s="52" t="s">
        <v>121</v>
      </c>
      <c r="C11" s="52"/>
      <c r="D11" s="65"/>
      <c r="E11" s="86">
        <v>8365</v>
      </c>
      <c r="F11" s="86">
        <v>9373</v>
      </c>
      <c r="G11" s="86">
        <v>8093</v>
      </c>
      <c r="H11" s="71">
        <v>7264</v>
      </c>
      <c r="I11" s="71">
        <v>9578</v>
      </c>
    </row>
    <row r="12" spans="1:9" ht="27" customHeight="1">
      <c r="A12" s="106"/>
      <c r="B12" s="52" t="s">
        <v>122</v>
      </c>
      <c r="C12" s="52"/>
      <c r="D12" s="65"/>
      <c r="E12" s="86">
        <v>3553</v>
      </c>
      <c r="F12" s="86">
        <v>4070</v>
      </c>
      <c r="G12" s="86">
        <v>3061</v>
      </c>
      <c r="H12" s="71">
        <v>5439</v>
      </c>
      <c r="I12" s="71">
        <v>4280</v>
      </c>
    </row>
    <row r="13" spans="1:9" ht="27" customHeight="1">
      <c r="A13" s="106"/>
      <c r="B13" s="52" t="s">
        <v>123</v>
      </c>
      <c r="C13" s="52"/>
      <c r="D13" s="65"/>
      <c r="E13" s="86">
        <v>88</v>
      </c>
      <c r="F13" s="86">
        <v>517</v>
      </c>
      <c r="G13" s="86">
        <v>-1009</v>
      </c>
      <c r="H13" s="71">
        <v>2378</v>
      </c>
      <c r="I13" s="71">
        <v>1158</v>
      </c>
    </row>
    <row r="14" spans="1:9" ht="27" customHeight="1">
      <c r="A14" s="106"/>
      <c r="B14" s="52" t="s">
        <v>124</v>
      </c>
      <c r="C14" s="52"/>
      <c r="D14" s="65"/>
      <c r="E14" s="86">
        <v>0</v>
      </c>
      <c r="F14" s="86">
        <v>0</v>
      </c>
      <c r="G14" s="86">
        <v>0</v>
      </c>
      <c r="H14" s="86">
        <v>0</v>
      </c>
      <c r="I14" s="71">
        <v>0</v>
      </c>
    </row>
    <row r="15" spans="1:9" ht="27" customHeight="1">
      <c r="A15" s="106"/>
      <c r="B15" s="52" t="s">
        <v>125</v>
      </c>
      <c r="C15" s="52"/>
      <c r="D15" s="65"/>
      <c r="E15" s="105">
        <v>-518</v>
      </c>
      <c r="F15" s="86">
        <v>-585</v>
      </c>
      <c r="G15" s="86">
        <v>-29</v>
      </c>
      <c r="H15" s="71">
        <v>627</v>
      </c>
      <c r="I15" s="71">
        <v>24280</v>
      </c>
    </row>
    <row r="16" spans="1:9" ht="27" customHeight="1">
      <c r="A16" s="106"/>
      <c r="B16" s="52" t="s">
        <v>126</v>
      </c>
      <c r="C16" s="52"/>
      <c r="D16" s="65" t="s">
        <v>42</v>
      </c>
      <c r="E16" s="86">
        <v>109333</v>
      </c>
      <c r="F16" s="86">
        <v>107013</v>
      </c>
      <c r="G16" s="86">
        <v>105982</v>
      </c>
      <c r="H16" s="71">
        <v>115738</v>
      </c>
      <c r="I16" s="71">
        <v>149059</v>
      </c>
    </row>
    <row r="17" spans="1:9" ht="27" customHeight="1">
      <c r="A17" s="106"/>
      <c r="B17" s="52" t="s">
        <v>127</v>
      </c>
      <c r="C17" s="52"/>
      <c r="D17" s="65" t="s">
        <v>43</v>
      </c>
      <c r="E17" s="86">
        <v>35432</v>
      </c>
      <c r="F17" s="86">
        <v>41988</v>
      </c>
      <c r="G17" s="86">
        <v>44563</v>
      </c>
      <c r="H17" s="71">
        <v>43854</v>
      </c>
      <c r="I17" s="71">
        <v>38475</v>
      </c>
    </row>
    <row r="18" spans="1:9" ht="27" customHeight="1">
      <c r="A18" s="106"/>
      <c r="B18" s="52" t="s">
        <v>128</v>
      </c>
      <c r="C18" s="52"/>
      <c r="D18" s="65" t="s">
        <v>44</v>
      </c>
      <c r="E18" s="86">
        <v>636456</v>
      </c>
      <c r="F18" s="86">
        <v>623784</v>
      </c>
      <c r="G18" s="86">
        <v>603698</v>
      </c>
      <c r="H18" s="71">
        <v>597846</v>
      </c>
      <c r="I18" s="71">
        <v>598316</v>
      </c>
    </row>
    <row r="19" spans="1:9" ht="27" customHeight="1">
      <c r="A19" s="106"/>
      <c r="B19" s="52" t="s">
        <v>129</v>
      </c>
      <c r="C19" s="52"/>
      <c r="D19" s="65" t="s">
        <v>130</v>
      </c>
      <c r="E19" s="86">
        <v>562555</v>
      </c>
      <c r="F19" s="86">
        <v>558759</v>
      </c>
      <c r="G19" s="86">
        <v>542279</v>
      </c>
      <c r="H19" s="86">
        <f>H17+H18-H16</f>
        <v>525962</v>
      </c>
      <c r="I19" s="69">
        <f>I17+I18-I16</f>
        <v>487732</v>
      </c>
    </row>
    <row r="20" spans="1:9" ht="27" customHeight="1">
      <c r="A20" s="106"/>
      <c r="B20" s="52" t="s">
        <v>131</v>
      </c>
      <c r="C20" s="52"/>
      <c r="D20" s="65" t="s">
        <v>132</v>
      </c>
      <c r="E20" s="72">
        <v>1.6826732162827405</v>
      </c>
      <c r="F20" s="72">
        <v>1.6058406938398289</v>
      </c>
      <c r="G20" s="72">
        <v>1.5227326040402869</v>
      </c>
      <c r="H20" s="72">
        <f>H18/H8</f>
        <v>1.4851914601851255</v>
      </c>
      <c r="I20" s="72">
        <f>I18/I8</f>
        <v>1.3559845979861345</v>
      </c>
    </row>
    <row r="21" spans="1:9" ht="27" customHeight="1">
      <c r="A21" s="106"/>
      <c r="B21" s="52" t="s">
        <v>133</v>
      </c>
      <c r="C21" s="52"/>
      <c r="D21" s="65" t="s">
        <v>134</v>
      </c>
      <c r="E21" s="72">
        <v>1.487292493410286</v>
      </c>
      <c r="F21" s="72">
        <v>1.4384433397606367</v>
      </c>
      <c r="G21" s="72">
        <v>1.3678129027864308</v>
      </c>
      <c r="H21" s="72">
        <f>H19/H8</f>
        <v>1.3066145308020609</v>
      </c>
      <c r="I21" s="72">
        <f>I19/I8</f>
        <v>1.1053641887313281</v>
      </c>
    </row>
    <row r="22" spans="1:9" ht="27" customHeight="1">
      <c r="A22" s="106"/>
      <c r="B22" s="52" t="s">
        <v>135</v>
      </c>
      <c r="C22" s="52"/>
      <c r="D22" s="65" t="s">
        <v>136</v>
      </c>
      <c r="E22" s="86">
        <v>443967.00256563007</v>
      </c>
      <c r="F22" s="86">
        <v>435127.50720929488</v>
      </c>
      <c r="G22" s="86">
        <v>421116.29321565939</v>
      </c>
      <c r="H22" s="86">
        <f>H18/H24*1000000</f>
        <v>407396.35293155612</v>
      </c>
      <c r="I22" s="69">
        <f>I18/I24*1000000</f>
        <v>407716.62986889092</v>
      </c>
    </row>
    <row r="23" spans="1:9" ht="27" customHeight="1">
      <c r="A23" s="106"/>
      <c r="B23" s="52" t="s">
        <v>137</v>
      </c>
      <c r="C23" s="52"/>
      <c r="D23" s="65" t="s">
        <v>138</v>
      </c>
      <c r="E23" s="86">
        <v>392416.53331621987</v>
      </c>
      <c r="F23" s="86">
        <v>389768.59105196409</v>
      </c>
      <c r="G23" s="86">
        <v>378272.78269713424</v>
      </c>
      <c r="H23" s="86">
        <f>H19/H24*1000000</f>
        <v>358411.69896693656</v>
      </c>
      <c r="I23" s="69">
        <f>I19/I24*1000000</f>
        <v>332360.23659606947</v>
      </c>
    </row>
    <row r="24" spans="1:9" ht="27" customHeight="1">
      <c r="A24" s="106"/>
      <c r="B24" s="73" t="s">
        <v>139</v>
      </c>
      <c r="C24" s="74"/>
      <c r="D24" s="65" t="s">
        <v>140</v>
      </c>
      <c r="E24" s="86">
        <v>1433566</v>
      </c>
      <c r="F24" s="86">
        <v>1433566</v>
      </c>
      <c r="G24" s="71">
        <v>1433566</v>
      </c>
      <c r="H24" s="88">
        <v>1467480</v>
      </c>
      <c r="I24" s="71">
        <v>1467480</v>
      </c>
    </row>
    <row r="25" spans="1:9" ht="27" customHeight="1">
      <c r="A25" s="106"/>
      <c r="B25" s="46" t="s">
        <v>141</v>
      </c>
      <c r="C25" s="46"/>
      <c r="D25" s="46"/>
      <c r="E25" s="86">
        <v>373832</v>
      </c>
      <c r="F25" s="86">
        <v>378096</v>
      </c>
      <c r="G25" s="86">
        <v>382997</v>
      </c>
      <c r="H25" s="85">
        <v>390339</v>
      </c>
      <c r="I25" s="53">
        <v>409958</v>
      </c>
    </row>
    <row r="26" spans="1:9" ht="27" customHeight="1">
      <c r="A26" s="106"/>
      <c r="B26" s="46" t="s">
        <v>142</v>
      </c>
      <c r="C26" s="46"/>
      <c r="D26" s="46"/>
      <c r="E26" s="75">
        <v>0.34799999999999998</v>
      </c>
      <c r="F26" s="75">
        <v>0.35599999999999998</v>
      </c>
      <c r="G26" s="75">
        <v>0.36602000000000001</v>
      </c>
      <c r="H26" s="76">
        <v>0.37469000000000002</v>
      </c>
      <c r="I26" s="76">
        <v>0.60392000000000001</v>
      </c>
    </row>
    <row r="27" spans="1:9" ht="27" customHeight="1">
      <c r="A27" s="106"/>
      <c r="B27" s="46" t="s">
        <v>143</v>
      </c>
      <c r="C27" s="46"/>
      <c r="D27" s="46"/>
      <c r="E27" s="57">
        <v>1</v>
      </c>
      <c r="F27" s="57">
        <v>1.1000000000000001</v>
      </c>
      <c r="G27" s="57">
        <v>0.8</v>
      </c>
      <c r="H27" s="54">
        <v>1.4</v>
      </c>
      <c r="I27" s="54"/>
    </row>
    <row r="28" spans="1:9" ht="27" customHeight="1">
      <c r="A28" s="106"/>
      <c r="B28" s="46" t="s">
        <v>144</v>
      </c>
      <c r="C28" s="46"/>
      <c r="D28" s="46"/>
      <c r="E28" s="57">
        <v>96.5</v>
      </c>
      <c r="F28" s="57">
        <v>95.7</v>
      </c>
      <c r="G28" s="57">
        <v>97.1</v>
      </c>
      <c r="H28" s="54">
        <v>96.4</v>
      </c>
      <c r="I28" s="54">
        <v>87.993831463451357</v>
      </c>
    </row>
    <row r="29" spans="1:9" ht="27" customHeight="1">
      <c r="A29" s="106"/>
      <c r="B29" s="46" t="s">
        <v>145</v>
      </c>
      <c r="C29" s="46"/>
      <c r="D29" s="46"/>
      <c r="E29" s="57">
        <v>32.6</v>
      </c>
      <c r="F29" s="57">
        <v>33.6</v>
      </c>
      <c r="G29" s="57">
        <v>34.700000000000003</v>
      </c>
      <c r="H29" s="54">
        <v>33.1</v>
      </c>
      <c r="I29" s="54">
        <v>29.1</v>
      </c>
    </row>
    <row r="30" spans="1:9" ht="27" customHeight="1">
      <c r="A30" s="106"/>
      <c r="B30" s="106" t="s">
        <v>146</v>
      </c>
      <c r="C30" s="46" t="s">
        <v>147</v>
      </c>
      <c r="D30" s="46"/>
      <c r="E30" s="57" t="s">
        <v>234</v>
      </c>
      <c r="F30" s="57">
        <v>0</v>
      </c>
      <c r="G30" s="57">
        <v>0</v>
      </c>
      <c r="H30" s="86">
        <v>0</v>
      </c>
      <c r="I30" s="54">
        <v>0</v>
      </c>
    </row>
    <row r="31" spans="1:9" ht="27" customHeight="1">
      <c r="A31" s="106"/>
      <c r="B31" s="106"/>
      <c r="C31" s="46" t="s">
        <v>148</v>
      </c>
      <c r="D31" s="46"/>
      <c r="E31" s="57" t="s">
        <v>234</v>
      </c>
      <c r="F31" s="57">
        <v>0</v>
      </c>
      <c r="G31" s="57">
        <v>0</v>
      </c>
      <c r="H31" s="86">
        <v>0</v>
      </c>
      <c r="I31" s="54">
        <v>0</v>
      </c>
    </row>
    <row r="32" spans="1:9" ht="27" customHeight="1">
      <c r="A32" s="106"/>
      <c r="B32" s="106"/>
      <c r="C32" s="46" t="s">
        <v>149</v>
      </c>
      <c r="D32" s="46"/>
      <c r="E32" s="57">
        <v>9</v>
      </c>
      <c r="F32" s="57">
        <v>8.4</v>
      </c>
      <c r="G32" s="57">
        <v>7.9</v>
      </c>
      <c r="H32" s="54">
        <v>7.3</v>
      </c>
      <c r="I32" s="54">
        <v>7.1</v>
      </c>
    </row>
    <row r="33" spans="1:9" ht="27" customHeight="1">
      <c r="A33" s="106"/>
      <c r="B33" s="106"/>
      <c r="C33" s="46" t="s">
        <v>150</v>
      </c>
      <c r="D33" s="46"/>
      <c r="E33" s="57">
        <v>47.5</v>
      </c>
      <c r="F33" s="57">
        <v>45</v>
      </c>
      <c r="G33" s="57">
        <v>42.6</v>
      </c>
      <c r="H33" s="77">
        <v>41.5</v>
      </c>
      <c r="I33" s="77">
        <v>30.3</v>
      </c>
    </row>
    <row r="34" spans="1:9" ht="27" customHeight="1">
      <c r="A34" s="2" t="s">
        <v>239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orientation="portrait" r:id="rId1"/>
  <headerFooter alignWithMargins="0">
    <oddHeader>&amp;R&amp;"明朝,斜体"&amp;9都道府県－3-2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15" sqref="G15"/>
      <selection pane="topRight" activeCell="G15" sqref="G15"/>
      <selection pane="bottomLeft" activeCell="G15" sqref="G15"/>
      <selection pane="bottomRight" activeCell="A8" sqref="A8:A18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238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228</v>
      </c>
      <c r="B5" s="12"/>
      <c r="C5" s="12"/>
      <c r="D5" s="12"/>
      <c r="K5" s="15"/>
      <c r="O5" s="15" t="s">
        <v>47</v>
      </c>
    </row>
    <row r="6" spans="1:25" ht="15.95" customHeight="1">
      <c r="A6" s="114" t="s">
        <v>48</v>
      </c>
      <c r="B6" s="115"/>
      <c r="C6" s="115"/>
      <c r="D6" s="115"/>
      <c r="E6" s="115"/>
      <c r="F6" s="110" t="s">
        <v>240</v>
      </c>
      <c r="G6" s="110"/>
      <c r="H6" s="110" t="s">
        <v>241</v>
      </c>
      <c r="I6" s="110"/>
      <c r="J6" s="110" t="s">
        <v>242</v>
      </c>
      <c r="K6" s="110"/>
      <c r="L6" s="110" t="s">
        <v>243</v>
      </c>
      <c r="M6" s="110"/>
      <c r="N6" s="111"/>
      <c r="O6" s="111"/>
    </row>
    <row r="7" spans="1:25" ht="15.95" customHeight="1">
      <c r="A7" s="115"/>
      <c r="B7" s="115"/>
      <c r="C7" s="115"/>
      <c r="D7" s="115"/>
      <c r="E7" s="115"/>
      <c r="F7" s="50" t="s">
        <v>227</v>
      </c>
      <c r="G7" s="50" t="s">
        <v>231</v>
      </c>
      <c r="H7" s="50" t="s">
        <v>227</v>
      </c>
      <c r="I7" s="91" t="s">
        <v>230</v>
      </c>
      <c r="J7" s="50" t="s">
        <v>227</v>
      </c>
      <c r="K7" s="91" t="s">
        <v>230</v>
      </c>
      <c r="L7" s="50" t="s">
        <v>227</v>
      </c>
      <c r="M7" s="91" t="s">
        <v>230</v>
      </c>
      <c r="N7" s="50" t="s">
        <v>227</v>
      </c>
      <c r="O7" s="91" t="s">
        <v>230</v>
      </c>
    </row>
    <row r="8" spans="1:25" ht="15.95" customHeight="1">
      <c r="A8" s="116" t="s">
        <v>82</v>
      </c>
      <c r="B8" s="60" t="s">
        <v>49</v>
      </c>
      <c r="C8" s="89"/>
      <c r="D8" s="89"/>
      <c r="E8" s="92" t="s">
        <v>40</v>
      </c>
      <c r="F8" s="90">
        <v>70648</v>
      </c>
      <c r="G8" s="90">
        <v>64000</v>
      </c>
      <c r="H8" s="96">
        <v>28183</v>
      </c>
      <c r="I8" s="96">
        <v>28160</v>
      </c>
      <c r="J8" s="96">
        <v>674</v>
      </c>
      <c r="K8" s="82">
        <v>649</v>
      </c>
      <c r="L8" s="93">
        <v>11439</v>
      </c>
      <c r="M8" s="90">
        <v>11272</v>
      </c>
      <c r="N8" s="90"/>
      <c r="O8" s="90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6"/>
      <c r="B9" s="62"/>
      <c r="C9" s="89" t="s">
        <v>50</v>
      </c>
      <c r="D9" s="89"/>
      <c r="E9" s="92" t="s">
        <v>41</v>
      </c>
      <c r="F9" s="90">
        <v>69996</v>
      </c>
      <c r="G9" s="90">
        <v>63076</v>
      </c>
      <c r="H9" s="96">
        <v>28169</v>
      </c>
      <c r="I9" s="96">
        <v>28123</v>
      </c>
      <c r="J9" s="96">
        <v>670</v>
      </c>
      <c r="K9" s="82">
        <v>640</v>
      </c>
      <c r="L9" s="93">
        <v>11437</v>
      </c>
      <c r="M9" s="90">
        <v>11271</v>
      </c>
      <c r="N9" s="90"/>
      <c r="O9" s="90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6"/>
      <c r="B10" s="61"/>
      <c r="C10" s="89" t="s">
        <v>51</v>
      </c>
      <c r="D10" s="89"/>
      <c r="E10" s="92" t="s">
        <v>42</v>
      </c>
      <c r="F10" s="90">
        <v>652</v>
      </c>
      <c r="G10" s="90">
        <v>923</v>
      </c>
      <c r="H10" s="96">
        <v>14</v>
      </c>
      <c r="I10" s="96">
        <v>37</v>
      </c>
      <c r="J10" s="95">
        <v>4</v>
      </c>
      <c r="K10" s="95">
        <v>9</v>
      </c>
      <c r="L10" s="93">
        <v>2</v>
      </c>
      <c r="M10" s="90">
        <v>1</v>
      </c>
      <c r="N10" s="90"/>
      <c r="O10" s="90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6"/>
      <c r="B11" s="60" t="s">
        <v>52</v>
      </c>
      <c r="C11" s="89"/>
      <c r="D11" s="89"/>
      <c r="E11" s="92" t="s">
        <v>43</v>
      </c>
      <c r="F11" s="90">
        <v>64158</v>
      </c>
      <c r="G11" s="90">
        <v>61770</v>
      </c>
      <c r="H11" s="96">
        <v>27618</v>
      </c>
      <c r="I11" s="96">
        <v>27021</v>
      </c>
      <c r="J11" s="96">
        <v>598</v>
      </c>
      <c r="K11" s="82">
        <v>649</v>
      </c>
      <c r="L11" s="93">
        <v>10737</v>
      </c>
      <c r="M11" s="90">
        <v>10919</v>
      </c>
      <c r="N11" s="90"/>
      <c r="O11" s="90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6"/>
      <c r="B12" s="62"/>
      <c r="C12" s="89" t="s">
        <v>53</v>
      </c>
      <c r="D12" s="89"/>
      <c r="E12" s="92" t="s">
        <v>44</v>
      </c>
      <c r="F12" s="90">
        <v>62508</v>
      </c>
      <c r="G12" s="82">
        <v>60281</v>
      </c>
      <c r="H12" s="96">
        <v>27609</v>
      </c>
      <c r="I12" s="96">
        <v>27003</v>
      </c>
      <c r="J12" s="96">
        <v>594</v>
      </c>
      <c r="K12" s="82">
        <v>649</v>
      </c>
      <c r="L12" s="93">
        <v>10737</v>
      </c>
      <c r="M12" s="90">
        <v>10800</v>
      </c>
      <c r="N12" s="90"/>
      <c r="O12" s="90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6"/>
      <c r="B13" s="61"/>
      <c r="C13" s="89" t="s">
        <v>54</v>
      </c>
      <c r="D13" s="89"/>
      <c r="E13" s="92" t="s">
        <v>45</v>
      </c>
      <c r="F13" s="90">
        <v>1649</v>
      </c>
      <c r="G13" s="90">
        <v>1489</v>
      </c>
      <c r="H13" s="95">
        <v>9</v>
      </c>
      <c r="I13" s="95">
        <v>18</v>
      </c>
      <c r="J13" s="95">
        <v>4</v>
      </c>
      <c r="K13" s="95">
        <v>0</v>
      </c>
      <c r="L13" s="93">
        <v>0</v>
      </c>
      <c r="M13" s="90">
        <v>119</v>
      </c>
      <c r="N13" s="90"/>
      <c r="O13" s="90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6"/>
      <c r="B14" s="89" t="s">
        <v>55</v>
      </c>
      <c r="C14" s="89"/>
      <c r="D14" s="89"/>
      <c r="E14" s="92" t="s">
        <v>96</v>
      </c>
      <c r="F14" s="90">
        <f>F9-F12</f>
        <v>7488</v>
      </c>
      <c r="G14" s="82">
        <f t="shared" ref="G14:O15" si="0">G9-G12</f>
        <v>2795</v>
      </c>
      <c r="H14" s="96">
        <f t="shared" si="0"/>
        <v>560</v>
      </c>
      <c r="I14" s="96">
        <f t="shared" si="0"/>
        <v>1120</v>
      </c>
      <c r="J14" s="96">
        <f t="shared" si="0"/>
        <v>76</v>
      </c>
      <c r="K14" s="82">
        <f t="shared" si="0"/>
        <v>-9</v>
      </c>
      <c r="L14" s="93">
        <f t="shared" si="0"/>
        <v>700</v>
      </c>
      <c r="M14" s="90">
        <f>M9-M12</f>
        <v>471</v>
      </c>
      <c r="N14" s="90">
        <f t="shared" si="0"/>
        <v>0</v>
      </c>
      <c r="O14" s="90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6"/>
      <c r="B15" s="89" t="s">
        <v>56</v>
      </c>
      <c r="C15" s="89"/>
      <c r="D15" s="89"/>
      <c r="E15" s="92" t="s">
        <v>97</v>
      </c>
      <c r="F15" s="90">
        <f t="shared" ref="F15" si="1">F10-F13</f>
        <v>-997</v>
      </c>
      <c r="G15" s="82">
        <f t="shared" si="0"/>
        <v>-566</v>
      </c>
      <c r="H15" s="96">
        <f t="shared" si="0"/>
        <v>5</v>
      </c>
      <c r="I15" s="96">
        <f t="shared" si="0"/>
        <v>19</v>
      </c>
      <c r="J15" s="96">
        <f t="shared" si="0"/>
        <v>0</v>
      </c>
      <c r="K15" s="82">
        <f t="shared" si="0"/>
        <v>9</v>
      </c>
      <c r="L15" s="93">
        <f t="shared" si="0"/>
        <v>2</v>
      </c>
      <c r="M15" s="90">
        <f t="shared" si="0"/>
        <v>-118</v>
      </c>
      <c r="N15" s="90">
        <f t="shared" si="0"/>
        <v>0</v>
      </c>
      <c r="O15" s="90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6"/>
      <c r="B16" s="89" t="s">
        <v>57</v>
      </c>
      <c r="C16" s="89"/>
      <c r="D16" s="89"/>
      <c r="E16" s="92" t="s">
        <v>98</v>
      </c>
      <c r="F16" s="90">
        <f t="shared" ref="F16" si="2">F8-F11</f>
        <v>6490</v>
      </c>
      <c r="G16" s="90">
        <f t="shared" ref="G16:O16" si="3">G8-G11</f>
        <v>2230</v>
      </c>
      <c r="H16" s="96">
        <f t="shared" si="3"/>
        <v>565</v>
      </c>
      <c r="I16" s="96">
        <f t="shared" si="3"/>
        <v>1139</v>
      </c>
      <c r="J16" s="96">
        <f t="shared" si="3"/>
        <v>76</v>
      </c>
      <c r="K16" s="82">
        <f t="shared" si="3"/>
        <v>0</v>
      </c>
      <c r="L16" s="93">
        <f t="shared" si="3"/>
        <v>702</v>
      </c>
      <c r="M16" s="90">
        <f t="shared" si="3"/>
        <v>353</v>
      </c>
      <c r="N16" s="90">
        <f t="shared" si="3"/>
        <v>0</v>
      </c>
      <c r="O16" s="90">
        <f t="shared" si="3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6"/>
      <c r="B17" s="89" t="s">
        <v>58</v>
      </c>
      <c r="C17" s="89"/>
      <c r="D17" s="89"/>
      <c r="E17" s="50"/>
      <c r="F17" s="66">
        <v>232</v>
      </c>
      <c r="G17" s="66">
        <v>6722</v>
      </c>
      <c r="H17" s="95">
        <v>0</v>
      </c>
      <c r="I17" s="95">
        <v>0</v>
      </c>
      <c r="J17" s="96">
        <v>0</v>
      </c>
      <c r="K17" s="95">
        <v>0</v>
      </c>
      <c r="L17" s="93"/>
      <c r="M17" s="95">
        <v>0</v>
      </c>
      <c r="N17" s="66"/>
      <c r="O17" s="6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6"/>
      <c r="B18" s="89" t="s">
        <v>59</v>
      </c>
      <c r="C18" s="89"/>
      <c r="D18" s="89"/>
      <c r="E18" s="50"/>
      <c r="F18" s="67"/>
      <c r="G18" s="95">
        <v>0</v>
      </c>
      <c r="H18" s="97">
        <v>0</v>
      </c>
      <c r="I18" s="95">
        <v>0</v>
      </c>
      <c r="J18" s="97">
        <v>0</v>
      </c>
      <c r="K18" s="95">
        <v>0</v>
      </c>
      <c r="L18" s="67"/>
      <c r="M18" s="95">
        <v>0</v>
      </c>
      <c r="N18" s="67"/>
      <c r="O18" s="6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6" t="s">
        <v>83</v>
      </c>
      <c r="B19" s="60" t="s">
        <v>60</v>
      </c>
      <c r="C19" s="89"/>
      <c r="D19" s="89"/>
      <c r="E19" s="92"/>
      <c r="F19" s="90">
        <v>5365</v>
      </c>
      <c r="G19" s="90">
        <v>5240</v>
      </c>
      <c r="H19" s="96">
        <v>10652</v>
      </c>
      <c r="I19" s="96">
        <v>11656</v>
      </c>
      <c r="J19" s="96">
        <v>94</v>
      </c>
      <c r="K19" s="82">
        <v>88</v>
      </c>
      <c r="L19" s="93">
        <v>6976</v>
      </c>
      <c r="M19" s="90">
        <v>5152</v>
      </c>
      <c r="N19" s="90"/>
      <c r="O19" s="90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6"/>
      <c r="B20" s="61"/>
      <c r="C20" s="89" t="s">
        <v>61</v>
      </c>
      <c r="D20" s="89"/>
      <c r="E20" s="92"/>
      <c r="F20" s="90">
        <v>1990</v>
      </c>
      <c r="G20" s="90">
        <v>2184</v>
      </c>
      <c r="H20" s="96">
        <v>1862</v>
      </c>
      <c r="I20" s="96">
        <v>2224</v>
      </c>
      <c r="J20" s="96">
        <v>0</v>
      </c>
      <c r="K20" s="82">
        <v>0</v>
      </c>
      <c r="L20" s="93">
        <v>1269</v>
      </c>
      <c r="M20" s="90">
        <v>957</v>
      </c>
      <c r="N20" s="90"/>
      <c r="O20" s="90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6"/>
      <c r="B21" s="78" t="s">
        <v>62</v>
      </c>
      <c r="C21" s="89"/>
      <c r="D21" s="89"/>
      <c r="E21" s="92" t="s">
        <v>99</v>
      </c>
      <c r="F21" s="90">
        <v>5365</v>
      </c>
      <c r="G21" s="90">
        <v>5240</v>
      </c>
      <c r="H21" s="96">
        <v>10352</v>
      </c>
      <c r="I21" s="98">
        <f>11656-300</f>
        <v>11356</v>
      </c>
      <c r="J21" s="96">
        <v>44</v>
      </c>
      <c r="K21" s="82">
        <v>38</v>
      </c>
      <c r="L21" s="93">
        <v>6976</v>
      </c>
      <c r="M21" s="90">
        <v>5152</v>
      </c>
      <c r="N21" s="90"/>
      <c r="O21" s="90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6"/>
      <c r="B22" s="60" t="s">
        <v>63</v>
      </c>
      <c r="C22" s="89"/>
      <c r="D22" s="89"/>
      <c r="E22" s="92" t="s">
        <v>100</v>
      </c>
      <c r="F22" s="90">
        <v>7084</v>
      </c>
      <c r="G22" s="90">
        <v>5662</v>
      </c>
      <c r="H22" s="96">
        <v>15147</v>
      </c>
      <c r="I22" s="96">
        <v>16154</v>
      </c>
      <c r="J22" s="96">
        <v>163</v>
      </c>
      <c r="K22" s="82">
        <v>93</v>
      </c>
      <c r="L22" s="93">
        <v>8508</v>
      </c>
      <c r="M22" s="90">
        <v>6471</v>
      </c>
      <c r="N22" s="90"/>
      <c r="O22" s="90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6"/>
      <c r="B23" s="61" t="s">
        <v>64</v>
      </c>
      <c r="C23" s="89" t="s">
        <v>65</v>
      </c>
      <c r="D23" s="89"/>
      <c r="E23" s="92"/>
      <c r="F23" s="90">
        <v>3433</v>
      </c>
      <c r="G23" s="90">
        <v>2663</v>
      </c>
      <c r="H23" s="96">
        <v>3904</v>
      </c>
      <c r="I23" s="96">
        <v>4016</v>
      </c>
      <c r="J23" s="96">
        <v>42</v>
      </c>
      <c r="K23" s="82">
        <v>41</v>
      </c>
      <c r="L23" s="93">
        <v>1154</v>
      </c>
      <c r="M23" s="90">
        <v>1113</v>
      </c>
      <c r="N23" s="90"/>
      <c r="O23" s="90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6"/>
      <c r="B24" s="89" t="s">
        <v>101</v>
      </c>
      <c r="C24" s="89"/>
      <c r="D24" s="89"/>
      <c r="E24" s="92" t="s">
        <v>102</v>
      </c>
      <c r="F24" s="90">
        <f>F21-F22</f>
        <v>-1719</v>
      </c>
      <c r="G24" s="90">
        <f>G21-G22+1</f>
        <v>-421</v>
      </c>
      <c r="H24" s="96">
        <f t="shared" ref="H24" si="4">H21-H22</f>
        <v>-4795</v>
      </c>
      <c r="I24" s="96">
        <f t="shared" ref="I24:O24" si="5">I21-I22</f>
        <v>-4798</v>
      </c>
      <c r="J24" s="96">
        <f t="shared" si="5"/>
        <v>-119</v>
      </c>
      <c r="K24" s="82">
        <f t="shared" si="5"/>
        <v>-55</v>
      </c>
      <c r="L24" s="93">
        <f>L21-L22</f>
        <v>-1532</v>
      </c>
      <c r="M24" s="90">
        <f>M21-M22</f>
        <v>-1319</v>
      </c>
      <c r="N24" s="90">
        <f t="shared" si="5"/>
        <v>0</v>
      </c>
      <c r="O24" s="90">
        <f t="shared" si="5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6"/>
      <c r="B25" s="60" t="s">
        <v>66</v>
      </c>
      <c r="C25" s="60"/>
      <c r="D25" s="60"/>
      <c r="E25" s="117" t="s">
        <v>103</v>
      </c>
      <c r="F25" s="119">
        <v>1719</v>
      </c>
      <c r="G25" s="119">
        <v>421</v>
      </c>
      <c r="H25" s="128">
        <v>4795</v>
      </c>
      <c r="I25" s="128">
        <v>4798</v>
      </c>
      <c r="J25" s="128">
        <v>119</v>
      </c>
      <c r="K25" s="128">
        <v>55</v>
      </c>
      <c r="L25" s="119">
        <v>1532</v>
      </c>
      <c r="M25" s="119">
        <v>1319</v>
      </c>
      <c r="N25" s="119"/>
      <c r="O25" s="119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6"/>
      <c r="B26" s="78" t="s">
        <v>67</v>
      </c>
      <c r="C26" s="78"/>
      <c r="D26" s="78"/>
      <c r="E26" s="118"/>
      <c r="F26" s="120"/>
      <c r="G26" s="120"/>
      <c r="H26" s="129"/>
      <c r="I26" s="129"/>
      <c r="J26" s="129"/>
      <c r="K26" s="129"/>
      <c r="L26" s="120"/>
      <c r="M26" s="120"/>
      <c r="N26" s="120"/>
      <c r="O26" s="120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6"/>
      <c r="B27" s="89" t="s">
        <v>104</v>
      </c>
      <c r="C27" s="89"/>
      <c r="D27" s="89"/>
      <c r="E27" s="92" t="s">
        <v>105</v>
      </c>
      <c r="F27" s="90">
        <f t="shared" ref="F27" si="6">F24+F25</f>
        <v>0</v>
      </c>
      <c r="G27" s="90">
        <f t="shared" ref="G27:O27" si="7">G24+G25</f>
        <v>0</v>
      </c>
      <c r="H27" s="96">
        <f t="shared" si="7"/>
        <v>0</v>
      </c>
      <c r="I27" s="96">
        <f t="shared" si="7"/>
        <v>0</v>
      </c>
      <c r="J27" s="96">
        <f t="shared" si="7"/>
        <v>0</v>
      </c>
      <c r="K27" s="82">
        <f t="shared" si="7"/>
        <v>0</v>
      </c>
      <c r="L27" s="93">
        <f t="shared" si="7"/>
        <v>0</v>
      </c>
      <c r="M27" s="90">
        <f t="shared" si="7"/>
        <v>0</v>
      </c>
      <c r="N27" s="90">
        <f t="shared" si="7"/>
        <v>0</v>
      </c>
      <c r="O27" s="90">
        <f t="shared" si="7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15" t="s">
        <v>68</v>
      </c>
      <c r="B30" s="115"/>
      <c r="C30" s="115"/>
      <c r="D30" s="115"/>
      <c r="E30" s="115"/>
      <c r="F30" s="125" t="s">
        <v>244</v>
      </c>
      <c r="G30" s="125"/>
      <c r="H30" s="125" t="s">
        <v>245</v>
      </c>
      <c r="I30" s="125"/>
      <c r="J30" s="125" t="s">
        <v>246</v>
      </c>
      <c r="K30" s="125"/>
      <c r="L30" s="125" t="s">
        <v>247</v>
      </c>
      <c r="M30" s="125"/>
      <c r="N30" s="125" t="s">
        <v>248</v>
      </c>
      <c r="O30" s="125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15"/>
      <c r="B31" s="115"/>
      <c r="C31" s="115"/>
      <c r="D31" s="115"/>
      <c r="E31" s="115"/>
      <c r="F31" s="50" t="s">
        <v>227</v>
      </c>
      <c r="G31" s="91" t="s">
        <v>230</v>
      </c>
      <c r="H31" s="50" t="s">
        <v>227</v>
      </c>
      <c r="I31" s="91" t="s">
        <v>230</v>
      </c>
      <c r="J31" s="50" t="s">
        <v>227</v>
      </c>
      <c r="K31" s="91" t="s">
        <v>230</v>
      </c>
      <c r="L31" s="50" t="s">
        <v>227</v>
      </c>
      <c r="M31" s="91" t="s">
        <v>230</v>
      </c>
      <c r="N31" s="50" t="s">
        <v>227</v>
      </c>
      <c r="O31" s="91" t="s">
        <v>230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16" t="s">
        <v>84</v>
      </c>
      <c r="B32" s="60" t="s">
        <v>49</v>
      </c>
      <c r="C32" s="89"/>
      <c r="D32" s="89"/>
      <c r="E32" s="92" t="s">
        <v>40</v>
      </c>
      <c r="F32" s="100">
        <v>340</v>
      </c>
      <c r="G32" s="100">
        <v>344</v>
      </c>
      <c r="H32" s="100">
        <v>2506</v>
      </c>
      <c r="I32" s="100">
        <v>236</v>
      </c>
      <c r="J32" s="100">
        <v>193</v>
      </c>
      <c r="K32" s="100">
        <v>202</v>
      </c>
      <c r="L32" s="100">
        <v>453</v>
      </c>
      <c r="M32" s="100">
        <v>431</v>
      </c>
      <c r="N32" s="100">
        <v>176</v>
      </c>
      <c r="O32" s="100">
        <v>173</v>
      </c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23"/>
      <c r="B33" s="62"/>
      <c r="C33" s="60" t="s">
        <v>69</v>
      </c>
      <c r="D33" s="89"/>
      <c r="E33" s="92"/>
      <c r="F33" s="100">
        <v>293</v>
      </c>
      <c r="G33" s="100">
        <v>287</v>
      </c>
      <c r="H33" s="100">
        <v>2506</v>
      </c>
      <c r="I33" s="100">
        <v>211</v>
      </c>
      <c r="J33" s="100">
        <v>193</v>
      </c>
      <c r="K33" s="100">
        <v>189</v>
      </c>
      <c r="L33" s="100">
        <v>452</v>
      </c>
      <c r="M33" s="100">
        <v>431</v>
      </c>
      <c r="N33" s="100">
        <v>176</v>
      </c>
      <c r="O33" s="100">
        <v>172</v>
      </c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23"/>
      <c r="B34" s="62"/>
      <c r="C34" s="61"/>
      <c r="D34" s="89" t="s">
        <v>70</v>
      </c>
      <c r="E34" s="92"/>
      <c r="F34" s="100">
        <v>227</v>
      </c>
      <c r="G34" s="100">
        <v>227</v>
      </c>
      <c r="H34" s="100">
        <v>2441</v>
      </c>
      <c r="I34" s="100">
        <v>140</v>
      </c>
      <c r="J34" s="100">
        <v>193</v>
      </c>
      <c r="K34" s="100">
        <v>189</v>
      </c>
      <c r="L34" s="100">
        <v>338</v>
      </c>
      <c r="M34" s="100">
        <v>340</v>
      </c>
      <c r="N34" s="100">
        <v>176</v>
      </c>
      <c r="O34" s="100">
        <v>172</v>
      </c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23"/>
      <c r="B35" s="61"/>
      <c r="C35" s="78" t="s">
        <v>71</v>
      </c>
      <c r="D35" s="89"/>
      <c r="E35" s="92"/>
      <c r="F35" s="100">
        <v>47</v>
      </c>
      <c r="G35" s="100">
        <v>57</v>
      </c>
      <c r="H35" s="100">
        <v>0</v>
      </c>
      <c r="I35" s="97">
        <v>25</v>
      </c>
      <c r="J35" s="97">
        <v>0.01</v>
      </c>
      <c r="K35" s="100">
        <v>12</v>
      </c>
      <c r="L35" s="100">
        <v>1</v>
      </c>
      <c r="M35" s="100" t="s">
        <v>257</v>
      </c>
      <c r="N35" s="100">
        <v>0.02</v>
      </c>
      <c r="O35" s="100">
        <v>1</v>
      </c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23"/>
      <c r="B36" s="60" t="s">
        <v>52</v>
      </c>
      <c r="C36" s="89"/>
      <c r="D36" s="89"/>
      <c r="E36" s="92" t="s">
        <v>41</v>
      </c>
      <c r="F36" s="100">
        <v>322</v>
      </c>
      <c r="G36" s="100">
        <v>326</v>
      </c>
      <c r="H36" s="100">
        <v>132</v>
      </c>
      <c r="I36" s="100">
        <v>129</v>
      </c>
      <c r="J36" s="100">
        <v>91</v>
      </c>
      <c r="K36" s="100">
        <v>115</v>
      </c>
      <c r="L36" s="100">
        <v>316</v>
      </c>
      <c r="M36" s="100">
        <v>292</v>
      </c>
      <c r="N36" s="100">
        <v>38</v>
      </c>
      <c r="O36" s="100">
        <v>37</v>
      </c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23"/>
      <c r="B37" s="62"/>
      <c r="C37" s="89" t="s">
        <v>72</v>
      </c>
      <c r="D37" s="89"/>
      <c r="E37" s="92"/>
      <c r="F37" s="100">
        <v>320</v>
      </c>
      <c r="G37" s="100">
        <v>323</v>
      </c>
      <c r="H37" s="100">
        <v>130</v>
      </c>
      <c r="I37" s="100">
        <v>127</v>
      </c>
      <c r="J37" s="100">
        <v>82</v>
      </c>
      <c r="K37" s="100">
        <v>102</v>
      </c>
      <c r="L37" s="100">
        <v>306</v>
      </c>
      <c r="M37" s="100">
        <v>279</v>
      </c>
      <c r="N37" s="100">
        <v>24</v>
      </c>
      <c r="O37" s="100">
        <v>21</v>
      </c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23"/>
      <c r="B38" s="61"/>
      <c r="C38" s="89" t="s">
        <v>73</v>
      </c>
      <c r="D38" s="89"/>
      <c r="E38" s="92"/>
      <c r="F38" s="100">
        <v>2</v>
      </c>
      <c r="G38" s="100">
        <v>3</v>
      </c>
      <c r="H38" s="100">
        <v>2</v>
      </c>
      <c r="I38" s="100">
        <v>2</v>
      </c>
      <c r="J38" s="100">
        <v>10</v>
      </c>
      <c r="K38" s="100">
        <v>12</v>
      </c>
      <c r="L38" s="100">
        <v>11</v>
      </c>
      <c r="M38" s="100">
        <v>12</v>
      </c>
      <c r="N38" s="100">
        <v>14</v>
      </c>
      <c r="O38" s="100">
        <v>16</v>
      </c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23"/>
      <c r="B39" s="46" t="s">
        <v>74</v>
      </c>
      <c r="C39" s="46"/>
      <c r="D39" s="46"/>
      <c r="E39" s="92" t="s">
        <v>107</v>
      </c>
      <c r="F39" s="100">
        <f t="shared" ref="F39:N39" si="8">F32-F36</f>
        <v>18</v>
      </c>
      <c r="G39" s="100">
        <f t="shared" si="8"/>
        <v>18</v>
      </c>
      <c r="H39" s="100">
        <f>H32-H36</f>
        <v>2374</v>
      </c>
      <c r="I39" s="100">
        <f t="shared" si="8"/>
        <v>107</v>
      </c>
      <c r="J39" s="100">
        <f t="shared" si="8"/>
        <v>102</v>
      </c>
      <c r="K39" s="100">
        <v>87</v>
      </c>
      <c r="L39" s="100">
        <v>136</v>
      </c>
      <c r="M39" s="100">
        <f t="shared" si="8"/>
        <v>139</v>
      </c>
      <c r="N39" s="100">
        <f t="shared" si="8"/>
        <v>138</v>
      </c>
      <c r="O39" s="100">
        <v>136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16" t="s">
        <v>85</v>
      </c>
      <c r="B40" s="60" t="s">
        <v>75</v>
      </c>
      <c r="C40" s="89"/>
      <c r="D40" s="89"/>
      <c r="E40" s="92" t="s">
        <v>43</v>
      </c>
      <c r="F40" s="100">
        <v>18</v>
      </c>
      <c r="G40" s="100">
        <v>18</v>
      </c>
      <c r="H40" s="100">
        <v>362</v>
      </c>
      <c r="I40" s="100">
        <v>494</v>
      </c>
      <c r="J40" s="100">
        <v>137</v>
      </c>
      <c r="K40" s="100">
        <v>350</v>
      </c>
      <c r="L40" s="100">
        <v>51</v>
      </c>
      <c r="M40" s="100">
        <v>0</v>
      </c>
      <c r="N40" s="101">
        <v>0</v>
      </c>
      <c r="O40" s="100">
        <v>142</v>
      </c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24"/>
      <c r="B41" s="61"/>
      <c r="C41" s="89" t="s">
        <v>76</v>
      </c>
      <c r="D41" s="89"/>
      <c r="E41" s="92"/>
      <c r="F41" s="97">
        <v>0</v>
      </c>
      <c r="G41" s="100">
        <v>0</v>
      </c>
      <c r="H41" s="97">
        <v>0</v>
      </c>
      <c r="I41" s="100">
        <v>0</v>
      </c>
      <c r="J41" s="100">
        <v>128</v>
      </c>
      <c r="K41" s="100">
        <v>287</v>
      </c>
      <c r="L41" s="100">
        <v>51</v>
      </c>
      <c r="M41" s="100">
        <v>0</v>
      </c>
      <c r="N41" s="101">
        <v>0</v>
      </c>
      <c r="O41" s="97">
        <v>29</v>
      </c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24"/>
      <c r="B42" s="60" t="s">
        <v>63</v>
      </c>
      <c r="C42" s="89"/>
      <c r="D42" s="89"/>
      <c r="E42" s="92" t="s">
        <v>44</v>
      </c>
      <c r="F42" s="100">
        <v>37</v>
      </c>
      <c r="G42" s="100">
        <v>37</v>
      </c>
      <c r="H42" s="100">
        <v>623</v>
      </c>
      <c r="I42" s="100">
        <v>747</v>
      </c>
      <c r="J42" s="100">
        <v>313</v>
      </c>
      <c r="K42" s="100">
        <v>465</v>
      </c>
      <c r="L42" s="100">
        <v>131</v>
      </c>
      <c r="M42" s="100">
        <v>148</v>
      </c>
      <c r="N42" s="100">
        <v>141</v>
      </c>
      <c r="O42" s="100">
        <v>307</v>
      </c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24"/>
      <c r="B43" s="61"/>
      <c r="C43" s="89" t="s">
        <v>77</v>
      </c>
      <c r="D43" s="89"/>
      <c r="E43" s="92"/>
      <c r="F43" s="100">
        <v>37</v>
      </c>
      <c r="G43" s="100">
        <v>37</v>
      </c>
      <c r="H43" s="100">
        <v>623</v>
      </c>
      <c r="I43" s="97">
        <v>747</v>
      </c>
      <c r="J43" s="97">
        <v>313</v>
      </c>
      <c r="K43" s="100">
        <v>465</v>
      </c>
      <c r="L43" s="100">
        <v>63</v>
      </c>
      <c r="M43" s="100">
        <v>11</v>
      </c>
      <c r="N43" s="100">
        <v>141</v>
      </c>
      <c r="O43" s="100">
        <v>179</v>
      </c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24"/>
      <c r="B44" s="89" t="s">
        <v>74</v>
      </c>
      <c r="C44" s="89"/>
      <c r="D44" s="89"/>
      <c r="E44" s="92" t="s">
        <v>108</v>
      </c>
      <c r="F44" s="97">
        <f>F40-F42</f>
        <v>-19</v>
      </c>
      <c r="G44" s="97">
        <f>G40-G42</f>
        <v>-19</v>
      </c>
      <c r="H44" s="97">
        <f>H40-H42</f>
        <v>-261</v>
      </c>
      <c r="I44" s="97">
        <f t="shared" ref="I44:N44" si="9">I40-I42</f>
        <v>-253</v>
      </c>
      <c r="J44" s="97">
        <f t="shared" si="9"/>
        <v>-176</v>
      </c>
      <c r="K44" s="97">
        <v>-115</v>
      </c>
      <c r="L44" s="97">
        <f>L40-L42</f>
        <v>-80</v>
      </c>
      <c r="M44" s="97">
        <f t="shared" si="9"/>
        <v>-148</v>
      </c>
      <c r="N44" s="97">
        <f t="shared" si="9"/>
        <v>-141</v>
      </c>
      <c r="O44" s="97">
        <v>-165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16" t="s">
        <v>86</v>
      </c>
      <c r="B45" s="46" t="s">
        <v>78</v>
      </c>
      <c r="C45" s="46"/>
      <c r="D45" s="46"/>
      <c r="E45" s="92" t="s">
        <v>109</v>
      </c>
      <c r="F45" s="100">
        <f t="shared" ref="F45:N45" si="10">F39+F44</f>
        <v>-1</v>
      </c>
      <c r="G45" s="100">
        <f t="shared" si="10"/>
        <v>-1</v>
      </c>
      <c r="H45" s="100">
        <f>H39+H44</f>
        <v>2113</v>
      </c>
      <c r="I45" s="100">
        <f t="shared" si="10"/>
        <v>-146</v>
      </c>
      <c r="J45" s="100">
        <f t="shared" si="10"/>
        <v>-74</v>
      </c>
      <c r="K45" s="100">
        <v>-28</v>
      </c>
      <c r="L45" s="100">
        <f>L39+L44</f>
        <v>56</v>
      </c>
      <c r="M45" s="100">
        <f t="shared" si="10"/>
        <v>-9</v>
      </c>
      <c r="N45" s="100">
        <f t="shared" si="10"/>
        <v>-3</v>
      </c>
      <c r="O45" s="100">
        <v>-29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24"/>
      <c r="B46" s="89" t="s">
        <v>79</v>
      </c>
      <c r="C46" s="89"/>
      <c r="D46" s="89"/>
      <c r="E46" s="89"/>
      <c r="F46" s="97">
        <v>0</v>
      </c>
      <c r="G46" s="100">
        <v>0</v>
      </c>
      <c r="H46" s="97">
        <v>0</v>
      </c>
      <c r="I46" s="100">
        <v>0</v>
      </c>
      <c r="J46" s="97">
        <v>0</v>
      </c>
      <c r="K46" s="97">
        <v>0</v>
      </c>
      <c r="L46" s="100">
        <v>0</v>
      </c>
      <c r="M46" s="100">
        <v>0</v>
      </c>
      <c r="N46" s="97">
        <v>0</v>
      </c>
      <c r="O46" s="97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24"/>
      <c r="B47" s="89" t="s">
        <v>80</v>
      </c>
      <c r="C47" s="89"/>
      <c r="D47" s="89"/>
      <c r="E47" s="89"/>
      <c r="F47" s="100">
        <v>0</v>
      </c>
      <c r="G47" s="100">
        <v>0</v>
      </c>
      <c r="H47" s="100">
        <v>2855</v>
      </c>
      <c r="I47" s="100">
        <v>741</v>
      </c>
      <c r="J47" s="100">
        <v>12</v>
      </c>
      <c r="K47" s="100">
        <v>86</v>
      </c>
      <c r="L47" s="100">
        <v>378</v>
      </c>
      <c r="M47" s="100">
        <v>321</v>
      </c>
      <c r="N47" s="100">
        <v>19</v>
      </c>
      <c r="O47" s="100">
        <v>22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24"/>
      <c r="B48" s="89" t="s">
        <v>81</v>
      </c>
      <c r="C48" s="89"/>
      <c r="D48" s="89"/>
      <c r="E48" s="89"/>
      <c r="F48" s="100">
        <v>0</v>
      </c>
      <c r="G48" s="100">
        <v>0</v>
      </c>
      <c r="H48" s="100">
        <v>2855</v>
      </c>
      <c r="I48" s="100">
        <v>741</v>
      </c>
      <c r="J48" s="100">
        <v>2</v>
      </c>
      <c r="K48" s="100">
        <v>86</v>
      </c>
      <c r="L48" s="100">
        <v>378</v>
      </c>
      <c r="M48" s="100">
        <v>321</v>
      </c>
      <c r="N48" s="100">
        <v>19</v>
      </c>
      <c r="O48" s="100">
        <v>22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110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3"/>
    </row>
    <row r="50" spans="1:15" ht="15.95" customHeight="1">
      <c r="A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5" orientation="landscape" r:id="rId1"/>
  <headerFooter alignWithMargins="0">
    <oddHeader>&amp;R&amp;"明朝,斜体"&amp;9都道府県－4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15" sqref="G15"/>
      <selection pane="topRight" activeCell="G15" sqref="G15"/>
      <selection pane="bottomLeft" activeCell="G15" sqref="G15"/>
      <selection pane="bottomRight" activeCell="A8" sqref="A8:A18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238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228</v>
      </c>
      <c r="B5" s="12"/>
      <c r="C5" s="12"/>
      <c r="D5" s="12"/>
      <c r="K5" s="15"/>
      <c r="O5" s="15" t="s">
        <v>47</v>
      </c>
    </row>
    <row r="6" spans="1:25" ht="15.95" customHeight="1">
      <c r="A6" s="114" t="s">
        <v>48</v>
      </c>
      <c r="B6" s="115"/>
      <c r="C6" s="115"/>
      <c r="D6" s="115"/>
      <c r="E6" s="115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5" ht="15.95" customHeight="1">
      <c r="A7" s="115"/>
      <c r="B7" s="115"/>
      <c r="C7" s="115"/>
      <c r="D7" s="115"/>
      <c r="E7" s="115"/>
      <c r="F7" s="50" t="s">
        <v>227</v>
      </c>
      <c r="G7" s="50" t="s">
        <v>231</v>
      </c>
      <c r="H7" s="50" t="s">
        <v>227</v>
      </c>
      <c r="I7" s="91" t="s">
        <v>230</v>
      </c>
      <c r="J7" s="50" t="s">
        <v>227</v>
      </c>
      <c r="K7" s="91" t="s">
        <v>230</v>
      </c>
      <c r="L7" s="50" t="s">
        <v>227</v>
      </c>
      <c r="M7" s="91" t="s">
        <v>230</v>
      </c>
      <c r="N7" s="50" t="s">
        <v>227</v>
      </c>
      <c r="O7" s="91" t="s">
        <v>230</v>
      </c>
    </row>
    <row r="8" spans="1:25" ht="15.95" customHeight="1">
      <c r="A8" s="116" t="s">
        <v>82</v>
      </c>
      <c r="B8" s="60" t="s">
        <v>49</v>
      </c>
      <c r="C8" s="89"/>
      <c r="D8" s="89"/>
      <c r="E8" s="92" t="s">
        <v>40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6"/>
      <c r="B9" s="62"/>
      <c r="C9" s="89" t="s">
        <v>50</v>
      </c>
      <c r="D9" s="89"/>
      <c r="E9" s="92" t="s">
        <v>41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6"/>
      <c r="B10" s="61"/>
      <c r="C10" s="89" t="s">
        <v>51</v>
      </c>
      <c r="D10" s="89"/>
      <c r="E10" s="92" t="s">
        <v>42</v>
      </c>
      <c r="F10" s="90"/>
      <c r="G10" s="90"/>
      <c r="H10" s="90"/>
      <c r="I10" s="90"/>
      <c r="J10" s="66"/>
      <c r="K10" s="66"/>
      <c r="L10" s="90"/>
      <c r="M10" s="90"/>
      <c r="N10" s="90"/>
      <c r="O10" s="90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6"/>
      <c r="B11" s="60" t="s">
        <v>52</v>
      </c>
      <c r="C11" s="89"/>
      <c r="D11" s="89"/>
      <c r="E11" s="92" t="s">
        <v>43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6"/>
      <c r="B12" s="62"/>
      <c r="C12" s="89" t="s">
        <v>53</v>
      </c>
      <c r="D12" s="89"/>
      <c r="E12" s="92" t="s">
        <v>44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6"/>
      <c r="B13" s="61"/>
      <c r="C13" s="89" t="s">
        <v>54</v>
      </c>
      <c r="D13" s="89"/>
      <c r="E13" s="92" t="s">
        <v>45</v>
      </c>
      <c r="F13" s="90"/>
      <c r="G13" s="90"/>
      <c r="H13" s="66"/>
      <c r="I13" s="66"/>
      <c r="J13" s="66"/>
      <c r="K13" s="66"/>
      <c r="L13" s="90"/>
      <c r="M13" s="90"/>
      <c r="N13" s="90"/>
      <c r="O13" s="90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6"/>
      <c r="B14" s="89" t="s">
        <v>55</v>
      </c>
      <c r="C14" s="89"/>
      <c r="D14" s="89"/>
      <c r="E14" s="92" t="s">
        <v>96</v>
      </c>
      <c r="F14" s="90">
        <f t="shared" ref="F14:O15" si="0">F9-F12</f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t="shared" si="0"/>
        <v>0</v>
      </c>
      <c r="M14" s="90">
        <f t="shared" si="0"/>
        <v>0</v>
      </c>
      <c r="N14" s="90">
        <f t="shared" si="0"/>
        <v>0</v>
      </c>
      <c r="O14" s="90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6"/>
      <c r="B15" s="89" t="s">
        <v>56</v>
      </c>
      <c r="C15" s="89"/>
      <c r="D15" s="89"/>
      <c r="E15" s="92" t="s">
        <v>97</v>
      </c>
      <c r="F15" s="90">
        <f t="shared" si="0"/>
        <v>0</v>
      </c>
      <c r="G15" s="90">
        <f t="shared" si="0"/>
        <v>0</v>
      </c>
      <c r="H15" s="90">
        <f t="shared" si="0"/>
        <v>0</v>
      </c>
      <c r="I15" s="90">
        <f t="shared" si="0"/>
        <v>0</v>
      </c>
      <c r="J15" s="90">
        <f t="shared" si="0"/>
        <v>0</v>
      </c>
      <c r="K15" s="90">
        <f t="shared" si="0"/>
        <v>0</v>
      </c>
      <c r="L15" s="90">
        <f t="shared" si="0"/>
        <v>0</v>
      </c>
      <c r="M15" s="90">
        <f t="shared" si="0"/>
        <v>0</v>
      </c>
      <c r="N15" s="90">
        <f t="shared" si="0"/>
        <v>0</v>
      </c>
      <c r="O15" s="90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6"/>
      <c r="B16" s="89" t="s">
        <v>57</v>
      </c>
      <c r="C16" s="89"/>
      <c r="D16" s="89"/>
      <c r="E16" s="92" t="s">
        <v>98</v>
      </c>
      <c r="F16" s="90">
        <f t="shared" ref="F16:O16" si="1">F8-F11</f>
        <v>0</v>
      </c>
      <c r="G16" s="90">
        <f t="shared" si="1"/>
        <v>0</v>
      </c>
      <c r="H16" s="90">
        <f t="shared" si="1"/>
        <v>0</v>
      </c>
      <c r="I16" s="90">
        <f t="shared" si="1"/>
        <v>0</v>
      </c>
      <c r="J16" s="90">
        <f t="shared" si="1"/>
        <v>0</v>
      </c>
      <c r="K16" s="90">
        <f t="shared" si="1"/>
        <v>0</v>
      </c>
      <c r="L16" s="90">
        <f t="shared" si="1"/>
        <v>0</v>
      </c>
      <c r="M16" s="90">
        <f t="shared" si="1"/>
        <v>0</v>
      </c>
      <c r="N16" s="90">
        <f t="shared" si="1"/>
        <v>0</v>
      </c>
      <c r="O16" s="90">
        <f t="shared" si="1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6"/>
      <c r="B17" s="89" t="s">
        <v>58</v>
      </c>
      <c r="C17" s="89"/>
      <c r="D17" s="89"/>
      <c r="E17" s="50"/>
      <c r="F17" s="66"/>
      <c r="G17" s="66"/>
      <c r="H17" s="66"/>
      <c r="I17" s="66"/>
      <c r="J17" s="90"/>
      <c r="K17" s="90"/>
      <c r="L17" s="90"/>
      <c r="M17" s="90"/>
      <c r="N17" s="66"/>
      <c r="O17" s="6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6"/>
      <c r="B18" s="89" t="s">
        <v>59</v>
      </c>
      <c r="C18" s="89"/>
      <c r="D18" s="89"/>
      <c r="E18" s="50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6" t="s">
        <v>83</v>
      </c>
      <c r="B19" s="60" t="s">
        <v>60</v>
      </c>
      <c r="C19" s="89"/>
      <c r="D19" s="89"/>
      <c r="E19" s="92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6"/>
      <c r="B20" s="61"/>
      <c r="C20" s="89" t="s">
        <v>61</v>
      </c>
      <c r="D20" s="89"/>
      <c r="E20" s="92"/>
      <c r="F20" s="90"/>
      <c r="G20" s="90"/>
      <c r="H20" s="90"/>
      <c r="I20" s="90"/>
      <c r="J20" s="90"/>
      <c r="K20" s="66"/>
      <c r="L20" s="90"/>
      <c r="M20" s="90"/>
      <c r="N20" s="90"/>
      <c r="O20" s="90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6"/>
      <c r="B21" s="78" t="s">
        <v>62</v>
      </c>
      <c r="C21" s="89"/>
      <c r="D21" s="89"/>
      <c r="E21" s="92" t="s">
        <v>99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6"/>
      <c r="B22" s="60" t="s">
        <v>63</v>
      </c>
      <c r="C22" s="89"/>
      <c r="D22" s="89"/>
      <c r="E22" s="92" t="s">
        <v>100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6"/>
      <c r="B23" s="61" t="s">
        <v>64</v>
      </c>
      <c r="C23" s="89" t="s">
        <v>65</v>
      </c>
      <c r="D23" s="89"/>
      <c r="E23" s="92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6"/>
      <c r="B24" s="89" t="s">
        <v>101</v>
      </c>
      <c r="C24" s="89"/>
      <c r="D24" s="89"/>
      <c r="E24" s="92" t="s">
        <v>102</v>
      </c>
      <c r="F24" s="90">
        <f t="shared" ref="F24:O24" si="2">F21-F22</f>
        <v>0</v>
      </c>
      <c r="G24" s="90">
        <f t="shared" si="2"/>
        <v>0</v>
      </c>
      <c r="H24" s="90">
        <f t="shared" si="2"/>
        <v>0</v>
      </c>
      <c r="I24" s="90">
        <f t="shared" si="2"/>
        <v>0</v>
      </c>
      <c r="J24" s="90">
        <f t="shared" si="2"/>
        <v>0</v>
      </c>
      <c r="K24" s="90">
        <f t="shared" si="2"/>
        <v>0</v>
      </c>
      <c r="L24" s="90">
        <f t="shared" si="2"/>
        <v>0</v>
      </c>
      <c r="M24" s="90">
        <f t="shared" si="2"/>
        <v>0</v>
      </c>
      <c r="N24" s="90">
        <f t="shared" si="2"/>
        <v>0</v>
      </c>
      <c r="O24" s="90">
        <f t="shared" si="2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6"/>
      <c r="B25" s="60" t="s">
        <v>66</v>
      </c>
      <c r="C25" s="60"/>
      <c r="D25" s="60"/>
      <c r="E25" s="117" t="s">
        <v>103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6"/>
      <c r="B26" s="78" t="s">
        <v>67</v>
      </c>
      <c r="C26" s="78"/>
      <c r="D26" s="78"/>
      <c r="E26" s="118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6"/>
      <c r="B27" s="89" t="s">
        <v>104</v>
      </c>
      <c r="C27" s="89"/>
      <c r="D27" s="89"/>
      <c r="E27" s="92" t="s">
        <v>105</v>
      </c>
      <c r="F27" s="90">
        <f t="shared" ref="F27:O27" si="3">F24+F25</f>
        <v>0</v>
      </c>
      <c r="G27" s="90">
        <f t="shared" si="3"/>
        <v>0</v>
      </c>
      <c r="H27" s="90">
        <f t="shared" si="3"/>
        <v>0</v>
      </c>
      <c r="I27" s="90">
        <f t="shared" si="3"/>
        <v>0</v>
      </c>
      <c r="J27" s="90">
        <f t="shared" si="3"/>
        <v>0</v>
      </c>
      <c r="K27" s="90">
        <f t="shared" si="3"/>
        <v>0</v>
      </c>
      <c r="L27" s="90">
        <f t="shared" si="3"/>
        <v>0</v>
      </c>
      <c r="M27" s="90">
        <f t="shared" si="3"/>
        <v>0</v>
      </c>
      <c r="N27" s="90">
        <f t="shared" si="3"/>
        <v>0</v>
      </c>
      <c r="O27" s="90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15" t="s">
        <v>68</v>
      </c>
      <c r="B30" s="115"/>
      <c r="C30" s="115"/>
      <c r="D30" s="115"/>
      <c r="E30" s="115"/>
      <c r="F30" s="125" t="s">
        <v>254</v>
      </c>
      <c r="G30" s="125"/>
      <c r="H30" s="125" t="s">
        <v>255</v>
      </c>
      <c r="I30" s="125"/>
      <c r="J30" s="125" t="s">
        <v>256</v>
      </c>
      <c r="K30" s="125"/>
      <c r="L30" s="125"/>
      <c r="M30" s="125"/>
      <c r="N30" s="130"/>
      <c r="O30" s="130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15"/>
      <c r="B31" s="115"/>
      <c r="C31" s="115"/>
      <c r="D31" s="115"/>
      <c r="E31" s="115"/>
      <c r="F31" s="50" t="s">
        <v>227</v>
      </c>
      <c r="G31" s="91" t="s">
        <v>230</v>
      </c>
      <c r="H31" s="50" t="s">
        <v>227</v>
      </c>
      <c r="I31" s="91" t="s">
        <v>230</v>
      </c>
      <c r="J31" s="50" t="s">
        <v>227</v>
      </c>
      <c r="K31" s="91" t="s">
        <v>230</v>
      </c>
      <c r="L31" s="50" t="s">
        <v>227</v>
      </c>
      <c r="M31" s="91" t="s">
        <v>230</v>
      </c>
      <c r="N31" s="50" t="s">
        <v>227</v>
      </c>
      <c r="O31" s="91" t="s">
        <v>230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16" t="s">
        <v>84</v>
      </c>
      <c r="B32" s="60" t="s">
        <v>49</v>
      </c>
      <c r="C32" s="89"/>
      <c r="D32" s="89"/>
      <c r="E32" s="92" t="s">
        <v>40</v>
      </c>
      <c r="F32" s="93">
        <v>97</v>
      </c>
      <c r="G32" s="90">
        <v>92</v>
      </c>
      <c r="H32" s="93">
        <v>48</v>
      </c>
      <c r="I32" s="90">
        <v>50</v>
      </c>
      <c r="J32" s="93">
        <v>0</v>
      </c>
      <c r="K32" s="90">
        <v>0</v>
      </c>
      <c r="L32" s="90"/>
      <c r="M32" s="90"/>
      <c r="N32" s="90"/>
      <c r="O32" s="90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23"/>
      <c r="B33" s="62"/>
      <c r="C33" s="60" t="s">
        <v>69</v>
      </c>
      <c r="D33" s="89"/>
      <c r="E33" s="92"/>
      <c r="F33" s="93">
        <v>82</v>
      </c>
      <c r="G33" s="90">
        <v>79</v>
      </c>
      <c r="H33" s="93">
        <v>46</v>
      </c>
      <c r="I33" s="90">
        <v>49.8</v>
      </c>
      <c r="J33" s="93">
        <v>0</v>
      </c>
      <c r="K33" s="90">
        <v>0</v>
      </c>
      <c r="L33" s="90"/>
      <c r="M33" s="90"/>
      <c r="N33" s="90"/>
      <c r="O33" s="90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23"/>
      <c r="B34" s="62"/>
      <c r="C34" s="61"/>
      <c r="D34" s="89" t="s">
        <v>70</v>
      </c>
      <c r="E34" s="92"/>
      <c r="F34" s="93">
        <v>82</v>
      </c>
      <c r="G34" s="90">
        <v>79</v>
      </c>
      <c r="H34" s="93"/>
      <c r="I34" s="90">
        <v>0</v>
      </c>
      <c r="J34" s="93">
        <v>0</v>
      </c>
      <c r="K34" s="90">
        <v>0</v>
      </c>
      <c r="L34" s="90"/>
      <c r="M34" s="90"/>
      <c r="N34" s="90"/>
      <c r="O34" s="90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23"/>
      <c r="B35" s="61"/>
      <c r="C35" s="78" t="s">
        <v>71</v>
      </c>
      <c r="D35" s="89"/>
      <c r="E35" s="92"/>
      <c r="F35" s="93">
        <v>15</v>
      </c>
      <c r="G35" s="90">
        <v>13</v>
      </c>
      <c r="H35" s="93">
        <v>2</v>
      </c>
      <c r="I35" s="90">
        <v>0</v>
      </c>
      <c r="J35" s="67">
        <v>0</v>
      </c>
      <c r="K35" s="90">
        <v>0</v>
      </c>
      <c r="L35" s="90"/>
      <c r="M35" s="90"/>
      <c r="N35" s="90"/>
      <c r="O35" s="90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23"/>
      <c r="B36" s="60" t="s">
        <v>52</v>
      </c>
      <c r="C36" s="89"/>
      <c r="D36" s="89"/>
      <c r="E36" s="92" t="s">
        <v>41</v>
      </c>
      <c r="F36" s="93">
        <v>56</v>
      </c>
      <c r="G36" s="90">
        <v>68</v>
      </c>
      <c r="H36" s="93">
        <v>3</v>
      </c>
      <c r="I36" s="90">
        <v>6.8</v>
      </c>
      <c r="J36" s="93">
        <v>0</v>
      </c>
      <c r="K36" s="90">
        <v>0</v>
      </c>
      <c r="L36" s="90"/>
      <c r="M36" s="90"/>
      <c r="N36" s="90"/>
      <c r="O36" s="90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23"/>
      <c r="B37" s="62"/>
      <c r="C37" s="89" t="s">
        <v>72</v>
      </c>
      <c r="D37" s="89"/>
      <c r="E37" s="92"/>
      <c r="F37" s="93">
        <v>49</v>
      </c>
      <c r="G37" s="90">
        <v>59</v>
      </c>
      <c r="H37" s="93">
        <v>3</v>
      </c>
      <c r="I37" s="90">
        <v>6.7</v>
      </c>
      <c r="J37" s="93">
        <v>0</v>
      </c>
      <c r="K37" s="90">
        <v>0</v>
      </c>
      <c r="L37" s="90"/>
      <c r="M37" s="90"/>
      <c r="N37" s="90"/>
      <c r="O37" s="90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23"/>
      <c r="B38" s="61"/>
      <c r="C38" s="89" t="s">
        <v>73</v>
      </c>
      <c r="D38" s="89"/>
      <c r="E38" s="92"/>
      <c r="F38" s="93">
        <v>8</v>
      </c>
      <c r="G38" s="90">
        <v>9</v>
      </c>
      <c r="H38" s="93"/>
      <c r="I38" s="90">
        <v>0.08</v>
      </c>
      <c r="J38" s="93">
        <v>0</v>
      </c>
      <c r="K38" s="90">
        <v>0</v>
      </c>
      <c r="L38" s="90"/>
      <c r="M38" s="90"/>
      <c r="N38" s="90"/>
      <c r="O38" s="90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23"/>
      <c r="B39" s="46" t="s">
        <v>74</v>
      </c>
      <c r="C39" s="46"/>
      <c r="D39" s="46"/>
      <c r="E39" s="92" t="s">
        <v>107</v>
      </c>
      <c r="F39" s="93">
        <f t="shared" ref="F39" si="4">F32-F36</f>
        <v>41</v>
      </c>
      <c r="G39" s="90">
        <v>24</v>
      </c>
      <c r="H39" s="93">
        <f t="shared" ref="H39" si="5">H32-H36</f>
        <v>45</v>
      </c>
      <c r="I39" s="90">
        <f>I32-I36</f>
        <v>43.2</v>
      </c>
      <c r="J39" s="93">
        <f t="shared" ref="J39" si="6">J32-J36</f>
        <v>0</v>
      </c>
      <c r="K39" s="90">
        <f t="shared" ref="K39:O39" si="7">K32-K36</f>
        <v>0</v>
      </c>
      <c r="L39" s="90">
        <f t="shared" si="7"/>
        <v>0</v>
      </c>
      <c r="M39" s="90">
        <f t="shared" si="7"/>
        <v>0</v>
      </c>
      <c r="N39" s="90">
        <f t="shared" si="7"/>
        <v>0</v>
      </c>
      <c r="O39" s="90">
        <f t="shared" si="7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16" t="s">
        <v>85</v>
      </c>
      <c r="B40" s="60" t="s">
        <v>75</v>
      </c>
      <c r="C40" s="89"/>
      <c r="D40" s="89"/>
      <c r="E40" s="92" t="s">
        <v>43</v>
      </c>
      <c r="F40" s="93">
        <v>0</v>
      </c>
      <c r="G40" s="90">
        <v>46</v>
      </c>
      <c r="H40" s="93">
        <v>8</v>
      </c>
      <c r="I40" s="90">
        <v>0</v>
      </c>
      <c r="J40" s="93">
        <v>205</v>
      </c>
      <c r="K40" s="90">
        <v>392</v>
      </c>
      <c r="L40" s="90"/>
      <c r="M40" s="90"/>
      <c r="N40" s="90"/>
      <c r="O40" s="90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24"/>
      <c r="B41" s="61"/>
      <c r="C41" s="89" t="s">
        <v>76</v>
      </c>
      <c r="D41" s="89"/>
      <c r="E41" s="92"/>
      <c r="F41" s="67">
        <v>0</v>
      </c>
      <c r="G41" s="67">
        <v>15</v>
      </c>
      <c r="H41" s="67"/>
      <c r="I41" s="90">
        <v>0</v>
      </c>
      <c r="J41" s="93">
        <v>205</v>
      </c>
      <c r="K41" s="90">
        <v>392</v>
      </c>
      <c r="L41" s="90"/>
      <c r="M41" s="90"/>
      <c r="N41" s="90"/>
      <c r="O41" s="90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24"/>
      <c r="B42" s="60" t="s">
        <v>63</v>
      </c>
      <c r="C42" s="89"/>
      <c r="D42" s="89"/>
      <c r="E42" s="92" t="s">
        <v>44</v>
      </c>
      <c r="F42" s="93">
        <v>118</v>
      </c>
      <c r="G42" s="90">
        <v>94</v>
      </c>
      <c r="H42" s="93">
        <v>3</v>
      </c>
      <c r="I42" s="90">
        <v>24.7</v>
      </c>
      <c r="J42" s="93">
        <v>206</v>
      </c>
      <c r="K42" s="90">
        <v>392</v>
      </c>
      <c r="L42" s="90"/>
      <c r="M42" s="90"/>
      <c r="N42" s="90"/>
      <c r="O42" s="90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24"/>
      <c r="B43" s="61"/>
      <c r="C43" s="89" t="s">
        <v>77</v>
      </c>
      <c r="D43" s="89"/>
      <c r="E43" s="92"/>
      <c r="F43" s="93">
        <v>82</v>
      </c>
      <c r="G43" s="90">
        <v>76</v>
      </c>
      <c r="H43" s="93">
        <v>3</v>
      </c>
      <c r="I43" s="67">
        <v>3.1</v>
      </c>
      <c r="J43" s="67">
        <v>176</v>
      </c>
      <c r="K43" s="90">
        <v>360</v>
      </c>
      <c r="L43" s="90"/>
      <c r="M43" s="90"/>
      <c r="N43" s="90"/>
      <c r="O43" s="90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24"/>
      <c r="B44" s="89" t="s">
        <v>74</v>
      </c>
      <c r="C44" s="89"/>
      <c r="D44" s="89"/>
      <c r="E44" s="92" t="s">
        <v>108</v>
      </c>
      <c r="F44" s="67">
        <f t="shared" ref="F44" si="8">F40-F42</f>
        <v>-118</v>
      </c>
      <c r="G44" s="67">
        <v>-48</v>
      </c>
      <c r="H44" s="67">
        <f t="shared" ref="H44" si="9">H40-H42</f>
        <v>5</v>
      </c>
      <c r="I44" s="67">
        <f t="shared" ref="I44:O44" si="10">I40-I42</f>
        <v>-24.7</v>
      </c>
      <c r="J44" s="67">
        <f t="shared" si="10"/>
        <v>-1</v>
      </c>
      <c r="K44" s="67">
        <f t="shared" si="10"/>
        <v>0</v>
      </c>
      <c r="L44" s="67">
        <f t="shared" si="10"/>
        <v>0</v>
      </c>
      <c r="M44" s="67">
        <f t="shared" si="10"/>
        <v>0</v>
      </c>
      <c r="N44" s="67">
        <f t="shared" si="10"/>
        <v>0</v>
      </c>
      <c r="O44" s="67">
        <f t="shared" si="10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16" t="s">
        <v>86</v>
      </c>
      <c r="B45" s="46" t="s">
        <v>78</v>
      </c>
      <c r="C45" s="46"/>
      <c r="D45" s="46"/>
      <c r="E45" s="92" t="s">
        <v>109</v>
      </c>
      <c r="F45" s="93">
        <f t="shared" ref="F45" si="11">F39+F44</f>
        <v>-77</v>
      </c>
      <c r="G45" s="90">
        <v>-24</v>
      </c>
      <c r="H45" s="93">
        <f>H39+H44</f>
        <v>50</v>
      </c>
      <c r="I45" s="90">
        <f>I39+I44</f>
        <v>18.500000000000004</v>
      </c>
      <c r="J45" s="93">
        <f t="shared" ref="J45" si="12">J39+J44</f>
        <v>-1</v>
      </c>
      <c r="K45" s="90">
        <f t="shared" ref="K45:O45" si="13">K39+K44</f>
        <v>0</v>
      </c>
      <c r="L45" s="90">
        <f t="shared" si="13"/>
        <v>0</v>
      </c>
      <c r="M45" s="90">
        <f t="shared" si="13"/>
        <v>0</v>
      </c>
      <c r="N45" s="90">
        <f t="shared" si="13"/>
        <v>0</v>
      </c>
      <c r="O45" s="90">
        <f t="shared" si="13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24"/>
      <c r="B46" s="89" t="s">
        <v>79</v>
      </c>
      <c r="C46" s="89"/>
      <c r="D46" s="89"/>
      <c r="E46" s="89"/>
      <c r="F46" s="67">
        <v>0</v>
      </c>
      <c r="G46" s="97">
        <v>0</v>
      </c>
      <c r="H46" s="67"/>
      <c r="I46" s="90">
        <v>0</v>
      </c>
      <c r="J46" s="67">
        <v>0</v>
      </c>
      <c r="K46" s="90">
        <v>0</v>
      </c>
      <c r="L46" s="90"/>
      <c r="M46" s="90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24"/>
      <c r="B47" s="89" t="s">
        <v>80</v>
      </c>
      <c r="C47" s="89"/>
      <c r="D47" s="89"/>
      <c r="E47" s="89"/>
      <c r="F47" s="93">
        <v>172</v>
      </c>
      <c r="G47" s="90">
        <v>250</v>
      </c>
      <c r="H47" s="93"/>
      <c r="I47" s="90">
        <v>0</v>
      </c>
      <c r="J47" s="93">
        <v>2</v>
      </c>
      <c r="K47" s="90">
        <v>0</v>
      </c>
      <c r="L47" s="90"/>
      <c r="M47" s="90"/>
      <c r="N47" s="90"/>
      <c r="O47" s="90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24"/>
      <c r="B48" s="89" t="s">
        <v>81</v>
      </c>
      <c r="C48" s="89"/>
      <c r="D48" s="89"/>
      <c r="E48" s="89"/>
      <c r="F48" s="93">
        <v>172</v>
      </c>
      <c r="G48" s="90">
        <v>250</v>
      </c>
      <c r="H48" s="93"/>
      <c r="I48" s="90">
        <v>0</v>
      </c>
      <c r="J48" s="93">
        <v>2</v>
      </c>
      <c r="K48" s="90">
        <v>0</v>
      </c>
      <c r="L48" s="90"/>
      <c r="M48" s="90"/>
      <c r="N48" s="90"/>
      <c r="O48" s="90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110</v>
      </c>
      <c r="O49" s="6"/>
    </row>
    <row r="50" spans="1:15" ht="15.95" customHeight="1">
      <c r="A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5" orientation="landscape" r:id="rId1"/>
  <headerFooter alignWithMargins="0">
    <oddHeader>&amp;R&amp;"明朝,斜体"&amp;9都道府県－4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/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21" t="s">
        <v>238</v>
      </c>
      <c r="D1" s="41"/>
    </row>
    <row r="3" spans="1:14" ht="15" customHeight="1">
      <c r="A3" s="14" t="s">
        <v>152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2"/>
      <c r="B5" s="42" t="s">
        <v>229</v>
      </c>
      <c r="C5" s="42"/>
      <c r="D5" s="42"/>
      <c r="H5" s="15"/>
      <c r="L5" s="15"/>
      <c r="N5" s="15" t="s">
        <v>153</v>
      </c>
    </row>
    <row r="6" spans="1:14" ht="15" customHeight="1">
      <c r="A6" s="43"/>
      <c r="B6" s="44"/>
      <c r="C6" s="44"/>
      <c r="D6" s="84"/>
      <c r="E6" s="131" t="s">
        <v>235</v>
      </c>
      <c r="F6" s="131"/>
      <c r="G6" s="131" t="s">
        <v>236</v>
      </c>
      <c r="H6" s="131"/>
      <c r="I6" s="133" t="s">
        <v>237</v>
      </c>
      <c r="J6" s="134"/>
      <c r="K6" s="132"/>
      <c r="L6" s="132"/>
      <c r="M6" s="132"/>
      <c r="N6" s="132"/>
    </row>
    <row r="7" spans="1:14" ht="15" customHeight="1">
      <c r="A7" s="18"/>
      <c r="B7" s="19"/>
      <c r="C7" s="19"/>
      <c r="D7" s="59"/>
      <c r="E7" s="36" t="s">
        <v>227</v>
      </c>
      <c r="F7" s="36" t="s">
        <v>230</v>
      </c>
      <c r="G7" s="36" t="s">
        <v>227</v>
      </c>
      <c r="H7" s="36" t="s">
        <v>230</v>
      </c>
      <c r="I7" s="36" t="s">
        <v>227</v>
      </c>
      <c r="J7" s="36" t="s">
        <v>230</v>
      </c>
      <c r="K7" s="36" t="s">
        <v>227</v>
      </c>
      <c r="L7" s="36" t="s">
        <v>230</v>
      </c>
      <c r="M7" s="36" t="s">
        <v>227</v>
      </c>
      <c r="N7" s="36" t="s">
        <v>230</v>
      </c>
    </row>
    <row r="8" spans="1:14" ht="18" customHeight="1">
      <c r="A8" s="106" t="s">
        <v>154</v>
      </c>
      <c r="B8" s="79" t="s">
        <v>155</v>
      </c>
      <c r="C8" s="80"/>
      <c r="D8" s="80"/>
      <c r="E8" s="81">
        <v>1</v>
      </c>
      <c r="F8" s="81">
        <v>1</v>
      </c>
      <c r="G8" s="81">
        <v>1</v>
      </c>
      <c r="H8" s="81">
        <v>1</v>
      </c>
      <c r="I8" s="81">
        <v>16</v>
      </c>
      <c r="J8" s="81">
        <v>16</v>
      </c>
      <c r="K8" s="81"/>
      <c r="L8" s="81"/>
      <c r="M8" s="81"/>
      <c r="N8" s="81"/>
    </row>
    <row r="9" spans="1:14" ht="18" customHeight="1">
      <c r="A9" s="106"/>
      <c r="B9" s="106" t="s">
        <v>156</v>
      </c>
      <c r="C9" s="52" t="s">
        <v>157</v>
      </c>
      <c r="D9" s="52"/>
      <c r="E9" s="81">
        <v>1015</v>
      </c>
      <c r="F9" s="81">
        <v>1015</v>
      </c>
      <c r="G9" s="81">
        <v>20</v>
      </c>
      <c r="H9" s="81">
        <v>20</v>
      </c>
      <c r="I9" s="81">
        <v>10</v>
      </c>
      <c r="J9" s="81">
        <v>10</v>
      </c>
      <c r="K9" s="81"/>
      <c r="L9" s="81"/>
      <c r="M9" s="81"/>
      <c r="N9" s="81"/>
    </row>
    <row r="10" spans="1:14" ht="18" customHeight="1">
      <c r="A10" s="106"/>
      <c r="B10" s="106"/>
      <c r="C10" s="52" t="s">
        <v>158</v>
      </c>
      <c r="D10" s="52"/>
      <c r="E10" s="81">
        <v>1015</v>
      </c>
      <c r="F10" s="81">
        <v>1015</v>
      </c>
      <c r="G10" s="81">
        <v>20</v>
      </c>
      <c r="H10" s="81">
        <v>20</v>
      </c>
      <c r="I10" s="81">
        <v>5</v>
      </c>
      <c r="J10" s="81">
        <v>5</v>
      </c>
      <c r="K10" s="81"/>
      <c r="L10" s="81"/>
      <c r="M10" s="81"/>
      <c r="N10" s="81"/>
    </row>
    <row r="11" spans="1:14" ht="18" customHeight="1">
      <c r="A11" s="106"/>
      <c r="B11" s="106"/>
      <c r="C11" s="52" t="s">
        <v>159</v>
      </c>
      <c r="D11" s="52"/>
      <c r="E11" s="81">
        <v>0</v>
      </c>
      <c r="F11" s="81">
        <v>0</v>
      </c>
      <c r="G11" s="81">
        <v>0</v>
      </c>
      <c r="H11" s="81">
        <v>0</v>
      </c>
      <c r="I11" s="81">
        <v>1</v>
      </c>
      <c r="J11" s="81">
        <v>1</v>
      </c>
      <c r="K11" s="81"/>
      <c r="L11" s="81"/>
      <c r="M11" s="81"/>
      <c r="N11" s="81"/>
    </row>
    <row r="12" spans="1:14" ht="18" customHeight="1">
      <c r="A12" s="106"/>
      <c r="B12" s="106"/>
      <c r="C12" s="52" t="s">
        <v>160</v>
      </c>
      <c r="D12" s="52"/>
      <c r="E12" s="81">
        <v>0</v>
      </c>
      <c r="F12" s="81">
        <v>0</v>
      </c>
      <c r="G12" s="81">
        <v>0</v>
      </c>
      <c r="H12" s="81">
        <v>0</v>
      </c>
      <c r="I12" s="81">
        <v>4</v>
      </c>
      <c r="J12" s="81">
        <v>4</v>
      </c>
      <c r="K12" s="81"/>
      <c r="L12" s="81"/>
      <c r="M12" s="81"/>
      <c r="N12" s="81"/>
    </row>
    <row r="13" spans="1:14" ht="18" customHeight="1">
      <c r="A13" s="106"/>
      <c r="B13" s="106"/>
      <c r="C13" s="52" t="s">
        <v>161</v>
      </c>
      <c r="D13" s="52"/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/>
      <c r="L13" s="81"/>
      <c r="M13" s="81"/>
      <c r="N13" s="81"/>
    </row>
    <row r="14" spans="1:14" ht="18" customHeight="1">
      <c r="A14" s="106"/>
      <c r="B14" s="106"/>
      <c r="C14" s="52" t="s">
        <v>162</v>
      </c>
      <c r="D14" s="52"/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/>
      <c r="L14" s="81"/>
      <c r="M14" s="81"/>
      <c r="N14" s="81"/>
    </row>
    <row r="15" spans="1:14" ht="18" customHeight="1">
      <c r="A15" s="106" t="s">
        <v>163</v>
      </c>
      <c r="B15" s="106" t="s">
        <v>164</v>
      </c>
      <c r="C15" s="52" t="s">
        <v>165</v>
      </c>
      <c r="D15" s="52"/>
      <c r="E15" s="90">
        <v>1518</v>
      </c>
      <c r="F15" s="90">
        <v>1260</v>
      </c>
      <c r="G15" s="90">
        <v>3373</v>
      </c>
      <c r="H15" s="90">
        <v>5674</v>
      </c>
      <c r="I15" s="90">
        <v>363</v>
      </c>
      <c r="J15" s="90">
        <v>409</v>
      </c>
      <c r="K15" s="53"/>
      <c r="L15" s="53"/>
      <c r="M15" s="53"/>
      <c r="N15" s="53"/>
    </row>
    <row r="16" spans="1:14" ht="18" customHeight="1">
      <c r="A16" s="106"/>
      <c r="B16" s="106"/>
      <c r="C16" s="52" t="s">
        <v>166</v>
      </c>
      <c r="D16" s="52"/>
      <c r="E16" s="90">
        <v>4348</v>
      </c>
      <c r="F16" s="90">
        <v>4393</v>
      </c>
      <c r="G16" s="90">
        <v>17416</v>
      </c>
      <c r="H16" s="90">
        <v>17741</v>
      </c>
      <c r="I16" s="90">
        <v>1143</v>
      </c>
      <c r="J16" s="90">
        <v>1179</v>
      </c>
      <c r="K16" s="53"/>
      <c r="L16" s="53"/>
      <c r="M16" s="53"/>
      <c r="N16" s="53"/>
    </row>
    <row r="17" spans="1:15" ht="18" customHeight="1">
      <c r="A17" s="106"/>
      <c r="B17" s="106"/>
      <c r="C17" s="52" t="s">
        <v>167</v>
      </c>
      <c r="D17" s="52"/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53"/>
      <c r="L17" s="53"/>
      <c r="M17" s="53"/>
      <c r="N17" s="53"/>
    </row>
    <row r="18" spans="1:15" ht="18" customHeight="1">
      <c r="A18" s="106"/>
      <c r="B18" s="106"/>
      <c r="C18" s="52" t="s">
        <v>168</v>
      </c>
      <c r="D18" s="52"/>
      <c r="E18" s="90">
        <v>5867</v>
      </c>
      <c r="F18" s="90">
        <v>5653</v>
      </c>
      <c r="G18" s="90">
        <v>20789</v>
      </c>
      <c r="H18" s="90">
        <v>23415</v>
      </c>
      <c r="I18" s="90">
        <v>1507</v>
      </c>
      <c r="J18" s="90">
        <v>1588</v>
      </c>
      <c r="K18" s="53"/>
      <c r="L18" s="53"/>
      <c r="M18" s="53"/>
      <c r="N18" s="53"/>
    </row>
    <row r="19" spans="1:15" ht="18" customHeight="1">
      <c r="A19" s="106"/>
      <c r="B19" s="106" t="s">
        <v>169</v>
      </c>
      <c r="C19" s="52" t="s">
        <v>170</v>
      </c>
      <c r="D19" s="52"/>
      <c r="E19" s="90">
        <v>1141</v>
      </c>
      <c r="F19" s="90">
        <v>730</v>
      </c>
      <c r="G19" s="90">
        <v>1541</v>
      </c>
      <c r="H19" s="90">
        <v>2040</v>
      </c>
      <c r="I19" s="90">
        <v>111</v>
      </c>
      <c r="J19" s="90">
        <v>121</v>
      </c>
      <c r="K19" s="53"/>
      <c r="L19" s="53"/>
      <c r="M19" s="53"/>
      <c r="N19" s="53"/>
    </row>
    <row r="20" spans="1:15" ht="18" customHeight="1">
      <c r="A20" s="106"/>
      <c r="B20" s="106"/>
      <c r="C20" s="52" t="s">
        <v>171</v>
      </c>
      <c r="D20" s="52"/>
      <c r="E20" s="90">
        <v>956</v>
      </c>
      <c r="F20" s="90">
        <v>1163</v>
      </c>
      <c r="G20" s="90">
        <v>1343</v>
      </c>
      <c r="H20" s="90">
        <v>2481</v>
      </c>
      <c r="I20" s="90">
        <v>965</v>
      </c>
      <c r="J20" s="90">
        <v>1032</v>
      </c>
      <c r="K20" s="53"/>
      <c r="L20" s="53"/>
      <c r="M20" s="53"/>
      <c r="N20" s="53"/>
    </row>
    <row r="21" spans="1:15" ht="18" customHeight="1">
      <c r="A21" s="106"/>
      <c r="B21" s="106"/>
      <c r="C21" s="52" t="s">
        <v>172</v>
      </c>
      <c r="D21" s="52"/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/>
      <c r="L21" s="82"/>
      <c r="M21" s="82"/>
      <c r="N21" s="82"/>
    </row>
    <row r="22" spans="1:15" ht="18" customHeight="1">
      <c r="A22" s="106"/>
      <c r="B22" s="106"/>
      <c r="C22" s="46" t="s">
        <v>173</v>
      </c>
      <c r="D22" s="46"/>
      <c r="E22" s="90">
        <v>2097</v>
      </c>
      <c r="F22" s="90">
        <v>1892</v>
      </c>
      <c r="G22" s="90">
        <v>2884</v>
      </c>
      <c r="H22" s="90">
        <v>4521</v>
      </c>
      <c r="I22" s="90">
        <v>1076</v>
      </c>
      <c r="J22" s="90">
        <v>1153</v>
      </c>
      <c r="K22" s="53"/>
      <c r="L22" s="53"/>
      <c r="M22" s="53"/>
      <c r="N22" s="53"/>
    </row>
    <row r="23" spans="1:15" ht="18" customHeight="1">
      <c r="A23" s="106"/>
      <c r="B23" s="106" t="s">
        <v>174</v>
      </c>
      <c r="C23" s="52" t="s">
        <v>175</v>
      </c>
      <c r="D23" s="52"/>
      <c r="E23" s="90">
        <v>1015</v>
      </c>
      <c r="F23" s="90">
        <v>1015</v>
      </c>
      <c r="G23" s="90">
        <v>20</v>
      </c>
      <c r="H23" s="90">
        <v>20</v>
      </c>
      <c r="I23" s="90">
        <v>10</v>
      </c>
      <c r="J23" s="90">
        <v>10</v>
      </c>
      <c r="K23" s="53"/>
      <c r="L23" s="53"/>
      <c r="M23" s="53"/>
      <c r="N23" s="53"/>
    </row>
    <row r="24" spans="1:15" ht="18" customHeight="1">
      <c r="A24" s="106"/>
      <c r="B24" s="106"/>
      <c r="C24" s="52" t="s">
        <v>176</v>
      </c>
      <c r="D24" s="52"/>
      <c r="E24" s="90">
        <v>2754</v>
      </c>
      <c r="F24" s="90">
        <v>2746</v>
      </c>
      <c r="G24" s="90">
        <v>0</v>
      </c>
      <c r="H24" s="90">
        <v>0</v>
      </c>
      <c r="I24" s="90">
        <v>422</v>
      </c>
      <c r="J24" s="90">
        <v>424</v>
      </c>
      <c r="K24" s="53"/>
      <c r="L24" s="53"/>
      <c r="M24" s="53"/>
      <c r="N24" s="53"/>
    </row>
    <row r="25" spans="1:15" ht="18" customHeight="1">
      <c r="A25" s="106"/>
      <c r="B25" s="106"/>
      <c r="C25" s="52" t="s">
        <v>177</v>
      </c>
      <c r="D25" s="52"/>
      <c r="E25" s="90">
        <v>0</v>
      </c>
      <c r="F25" s="90">
        <v>0</v>
      </c>
      <c r="G25" s="90">
        <v>17884</v>
      </c>
      <c r="H25" s="90">
        <v>18874</v>
      </c>
      <c r="I25" s="90">
        <v>0</v>
      </c>
      <c r="J25" s="90">
        <v>0</v>
      </c>
      <c r="K25" s="53"/>
      <c r="L25" s="53"/>
      <c r="M25" s="53"/>
      <c r="N25" s="53"/>
    </row>
    <row r="26" spans="1:15" ht="18" customHeight="1">
      <c r="A26" s="106"/>
      <c r="B26" s="106"/>
      <c r="C26" s="52" t="s">
        <v>178</v>
      </c>
      <c r="D26" s="52"/>
      <c r="E26" s="90">
        <v>3769</v>
      </c>
      <c r="F26" s="90">
        <v>3761</v>
      </c>
      <c r="G26" s="90">
        <v>17904</v>
      </c>
      <c r="H26" s="90">
        <v>18894</v>
      </c>
      <c r="I26" s="90">
        <v>431</v>
      </c>
      <c r="J26" s="90">
        <v>434</v>
      </c>
      <c r="K26" s="53"/>
      <c r="L26" s="53"/>
      <c r="M26" s="53"/>
      <c r="N26" s="53"/>
    </row>
    <row r="27" spans="1:15" ht="18" customHeight="1">
      <c r="A27" s="106"/>
      <c r="B27" s="52" t="s">
        <v>179</v>
      </c>
      <c r="C27" s="52"/>
      <c r="D27" s="52"/>
      <c r="E27" s="90">
        <v>5867</v>
      </c>
      <c r="F27" s="90">
        <v>5653</v>
      </c>
      <c r="G27" s="90">
        <v>20789</v>
      </c>
      <c r="H27" s="90">
        <v>23415</v>
      </c>
      <c r="I27" s="90">
        <v>1507</v>
      </c>
      <c r="J27" s="90">
        <v>1588</v>
      </c>
      <c r="K27" s="53"/>
      <c r="L27" s="53"/>
      <c r="M27" s="53"/>
      <c r="N27" s="53"/>
    </row>
    <row r="28" spans="1:15" ht="18" customHeight="1">
      <c r="A28" s="106" t="s">
        <v>180</v>
      </c>
      <c r="B28" s="106" t="s">
        <v>181</v>
      </c>
      <c r="C28" s="52" t="s">
        <v>182</v>
      </c>
      <c r="D28" s="83" t="s">
        <v>40</v>
      </c>
      <c r="E28" s="90">
        <v>2312</v>
      </c>
      <c r="F28" s="90">
        <v>2579</v>
      </c>
      <c r="G28" s="90">
        <v>2308</v>
      </c>
      <c r="H28" s="90">
        <v>4953</v>
      </c>
      <c r="I28" s="90">
        <v>533</v>
      </c>
      <c r="J28" s="90">
        <v>1432</v>
      </c>
      <c r="K28" s="53"/>
      <c r="L28" s="53"/>
      <c r="M28" s="53"/>
      <c r="N28" s="53"/>
    </row>
    <row r="29" spans="1:15" ht="18" customHeight="1">
      <c r="A29" s="106"/>
      <c r="B29" s="106"/>
      <c r="C29" s="52" t="s">
        <v>183</v>
      </c>
      <c r="D29" s="83" t="s">
        <v>41</v>
      </c>
      <c r="E29" s="90">
        <v>2322</v>
      </c>
      <c r="F29" s="90">
        <v>2595</v>
      </c>
      <c r="G29" s="90">
        <v>2300</v>
      </c>
      <c r="H29" s="90">
        <v>4954</v>
      </c>
      <c r="I29" s="90">
        <v>1</v>
      </c>
      <c r="J29" s="90">
        <v>1571</v>
      </c>
      <c r="K29" s="53"/>
      <c r="L29" s="53"/>
      <c r="M29" s="53"/>
      <c r="N29" s="53"/>
    </row>
    <row r="30" spans="1:15" ht="18" customHeight="1">
      <c r="A30" s="106"/>
      <c r="B30" s="106"/>
      <c r="C30" s="52" t="s">
        <v>184</v>
      </c>
      <c r="D30" s="83" t="s">
        <v>185</v>
      </c>
      <c r="E30" s="90">
        <v>26</v>
      </c>
      <c r="F30" s="90">
        <v>21</v>
      </c>
      <c r="G30" s="90">
        <v>193</v>
      </c>
      <c r="H30" s="90">
        <v>177</v>
      </c>
      <c r="I30" s="90">
        <v>519</v>
      </c>
      <c r="J30" s="90">
        <v>33</v>
      </c>
      <c r="K30" s="53"/>
      <c r="L30" s="53"/>
      <c r="M30" s="53"/>
      <c r="N30" s="53"/>
    </row>
    <row r="31" spans="1:15" ht="18" customHeight="1">
      <c r="A31" s="106"/>
      <c r="B31" s="106"/>
      <c r="C31" s="46" t="s">
        <v>186</v>
      </c>
      <c r="D31" s="83" t="s">
        <v>187</v>
      </c>
      <c r="E31" s="90">
        <f t="shared" ref="E31:G31" si="0">E28-E29-E30</f>
        <v>-36</v>
      </c>
      <c r="F31" s="90">
        <f t="shared" si="0"/>
        <v>-37</v>
      </c>
      <c r="G31" s="90">
        <f t="shared" si="0"/>
        <v>-185</v>
      </c>
      <c r="H31" s="90">
        <v>-178</v>
      </c>
      <c r="I31" s="90">
        <f>I28-I29-I30</f>
        <v>13</v>
      </c>
      <c r="J31" s="90">
        <v>-172</v>
      </c>
      <c r="K31" s="53">
        <f t="shared" ref="K31:N31" si="1">K28-K29-K30</f>
        <v>0</v>
      </c>
      <c r="L31" s="53">
        <f t="shared" si="1"/>
        <v>0</v>
      </c>
      <c r="M31" s="53">
        <f t="shared" si="1"/>
        <v>0</v>
      </c>
      <c r="N31" s="53">
        <f t="shared" si="1"/>
        <v>0</v>
      </c>
      <c r="O31" s="7"/>
    </row>
    <row r="32" spans="1:15" ht="18" customHeight="1">
      <c r="A32" s="106"/>
      <c r="B32" s="106"/>
      <c r="C32" s="52" t="s">
        <v>188</v>
      </c>
      <c r="D32" s="83" t="s">
        <v>189</v>
      </c>
      <c r="E32" s="90">
        <v>3</v>
      </c>
      <c r="F32" s="90">
        <v>2</v>
      </c>
      <c r="G32" s="90">
        <v>122</v>
      </c>
      <c r="H32" s="90">
        <v>133</v>
      </c>
      <c r="I32" s="90">
        <v>0.6</v>
      </c>
      <c r="J32" s="90">
        <v>135</v>
      </c>
      <c r="K32" s="53"/>
      <c r="L32" s="53"/>
      <c r="M32" s="53"/>
      <c r="N32" s="53"/>
    </row>
    <row r="33" spans="1:14" ht="18" customHeight="1">
      <c r="A33" s="106"/>
      <c r="B33" s="106"/>
      <c r="C33" s="52" t="s">
        <v>190</v>
      </c>
      <c r="D33" s="83" t="s">
        <v>191</v>
      </c>
      <c r="E33" s="90">
        <v>41</v>
      </c>
      <c r="F33" s="90">
        <v>35</v>
      </c>
      <c r="G33" s="90">
        <v>0</v>
      </c>
      <c r="H33" s="90">
        <v>0</v>
      </c>
      <c r="I33" s="90">
        <v>16</v>
      </c>
      <c r="J33" s="90">
        <v>16</v>
      </c>
      <c r="K33" s="53"/>
      <c r="L33" s="53"/>
      <c r="M33" s="53"/>
      <c r="N33" s="53"/>
    </row>
    <row r="34" spans="1:14" ht="18" customHeight="1">
      <c r="A34" s="106"/>
      <c r="B34" s="106"/>
      <c r="C34" s="46" t="s">
        <v>192</v>
      </c>
      <c r="D34" s="83" t="s">
        <v>193</v>
      </c>
      <c r="E34" s="90">
        <f t="shared" ref="E34:G34" si="2">E31+E32-E33</f>
        <v>-74</v>
      </c>
      <c r="F34" s="90">
        <f t="shared" si="2"/>
        <v>-70</v>
      </c>
      <c r="G34" s="90">
        <f t="shared" si="2"/>
        <v>-63</v>
      </c>
      <c r="H34" s="90">
        <v>-45</v>
      </c>
      <c r="I34" s="90">
        <f t="shared" ref="I34" si="3">I31+I32-I33</f>
        <v>-2.4000000000000004</v>
      </c>
      <c r="J34" s="90">
        <v>-53</v>
      </c>
      <c r="K34" s="53">
        <f t="shared" ref="K34:N34" si="4">K31+K32-K33</f>
        <v>0</v>
      </c>
      <c r="L34" s="53">
        <f t="shared" si="4"/>
        <v>0</v>
      </c>
      <c r="M34" s="53">
        <f t="shared" si="4"/>
        <v>0</v>
      </c>
      <c r="N34" s="53">
        <f t="shared" si="4"/>
        <v>0</v>
      </c>
    </row>
    <row r="35" spans="1:14" ht="18" customHeight="1">
      <c r="A35" s="106"/>
      <c r="B35" s="106" t="s">
        <v>194</v>
      </c>
      <c r="C35" s="52" t="s">
        <v>195</v>
      </c>
      <c r="D35" s="83" t="s">
        <v>196</v>
      </c>
      <c r="E35" s="90">
        <v>858</v>
      </c>
      <c r="F35" s="90">
        <v>1070</v>
      </c>
      <c r="G35" s="90">
        <v>1073</v>
      </c>
      <c r="H35" s="90">
        <v>53</v>
      </c>
      <c r="I35" s="90">
        <v>0</v>
      </c>
      <c r="J35" s="90">
        <v>0</v>
      </c>
      <c r="K35" s="53"/>
      <c r="L35" s="53"/>
      <c r="M35" s="53"/>
      <c r="N35" s="53"/>
    </row>
    <row r="36" spans="1:14" ht="18" customHeight="1">
      <c r="A36" s="106"/>
      <c r="B36" s="106"/>
      <c r="C36" s="52" t="s">
        <v>197</v>
      </c>
      <c r="D36" s="83" t="s">
        <v>198</v>
      </c>
      <c r="E36" s="90">
        <v>776</v>
      </c>
      <c r="F36" s="90">
        <v>1070</v>
      </c>
      <c r="G36" s="90">
        <v>1000</v>
      </c>
      <c r="H36" s="90">
        <v>0</v>
      </c>
      <c r="I36" s="90">
        <v>0.8</v>
      </c>
      <c r="J36" s="90">
        <v>1</v>
      </c>
      <c r="K36" s="53"/>
      <c r="L36" s="53"/>
      <c r="M36" s="53"/>
      <c r="N36" s="53"/>
    </row>
    <row r="37" spans="1:14" ht="18" customHeight="1">
      <c r="A37" s="106"/>
      <c r="B37" s="106"/>
      <c r="C37" s="52" t="s">
        <v>199</v>
      </c>
      <c r="D37" s="83" t="s">
        <v>200</v>
      </c>
      <c r="E37" s="90">
        <f t="shared" ref="E37:F37" si="5">E34+E35-E36</f>
        <v>8</v>
      </c>
      <c r="F37" s="90">
        <f t="shared" si="5"/>
        <v>-70</v>
      </c>
      <c r="G37" s="90">
        <f>G34+G35-G36</f>
        <v>10</v>
      </c>
      <c r="H37" s="90">
        <v>8</v>
      </c>
      <c r="I37" s="90">
        <f t="shared" ref="I37" si="6">I34+I35-I36</f>
        <v>-3.2</v>
      </c>
      <c r="J37" s="90">
        <v>-54</v>
      </c>
      <c r="K37" s="53">
        <f t="shared" ref="K37:N37" si="7">K34+K35-K36</f>
        <v>0</v>
      </c>
      <c r="L37" s="53">
        <f t="shared" si="7"/>
        <v>0</v>
      </c>
      <c r="M37" s="53">
        <f t="shared" si="7"/>
        <v>0</v>
      </c>
      <c r="N37" s="53">
        <f t="shared" si="7"/>
        <v>0</v>
      </c>
    </row>
    <row r="38" spans="1:14" ht="18" customHeight="1">
      <c r="A38" s="106"/>
      <c r="B38" s="106"/>
      <c r="C38" s="52" t="s">
        <v>201</v>
      </c>
      <c r="D38" s="83" t="s">
        <v>202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53"/>
      <c r="L38" s="53"/>
      <c r="M38" s="53"/>
      <c r="N38" s="53"/>
    </row>
    <row r="39" spans="1:14" ht="18" customHeight="1">
      <c r="A39" s="106"/>
      <c r="B39" s="106"/>
      <c r="C39" s="52" t="s">
        <v>203</v>
      </c>
      <c r="D39" s="83" t="s">
        <v>204</v>
      </c>
      <c r="E39" s="90">
        <v>0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53"/>
      <c r="L39" s="53"/>
      <c r="M39" s="53"/>
      <c r="N39" s="53"/>
    </row>
    <row r="40" spans="1:14" ht="18" customHeight="1">
      <c r="A40" s="106"/>
      <c r="B40" s="106"/>
      <c r="C40" s="52" t="s">
        <v>205</v>
      </c>
      <c r="D40" s="83" t="s">
        <v>206</v>
      </c>
      <c r="E40" s="90">
        <v>0</v>
      </c>
      <c r="F40" s="90">
        <v>0</v>
      </c>
      <c r="G40" s="90">
        <v>0</v>
      </c>
      <c r="H40" s="90">
        <v>0</v>
      </c>
      <c r="I40" s="90">
        <v>0.1</v>
      </c>
      <c r="J40" s="90">
        <v>0.2</v>
      </c>
      <c r="K40" s="53"/>
      <c r="L40" s="53"/>
      <c r="M40" s="53"/>
      <c r="N40" s="53"/>
    </row>
    <row r="41" spans="1:14" ht="18" customHeight="1">
      <c r="A41" s="106"/>
      <c r="B41" s="106"/>
      <c r="C41" s="46" t="s">
        <v>207</v>
      </c>
      <c r="D41" s="83" t="s">
        <v>208</v>
      </c>
      <c r="E41" s="90">
        <f t="shared" ref="E41:G41" si="8">E34+E35-E36-E40</f>
        <v>8</v>
      </c>
      <c r="F41" s="90">
        <f t="shared" si="8"/>
        <v>-70</v>
      </c>
      <c r="G41" s="90">
        <f t="shared" si="8"/>
        <v>10</v>
      </c>
      <c r="H41" s="90">
        <v>8</v>
      </c>
      <c r="I41" s="90">
        <f t="shared" ref="I41" si="9">I34+I35-I36-I40</f>
        <v>-3.3000000000000003</v>
      </c>
      <c r="J41" s="90">
        <v>-54.2</v>
      </c>
      <c r="K41" s="53">
        <f t="shared" ref="K41:N41" si="10">K34+K35-K36-K40</f>
        <v>0</v>
      </c>
      <c r="L41" s="53">
        <f t="shared" si="10"/>
        <v>0</v>
      </c>
      <c r="M41" s="53">
        <f t="shared" si="10"/>
        <v>0</v>
      </c>
      <c r="N41" s="53">
        <f t="shared" si="10"/>
        <v>0</v>
      </c>
    </row>
    <row r="42" spans="1:14" ht="18" customHeight="1">
      <c r="A42" s="106"/>
      <c r="B42" s="106"/>
      <c r="C42" s="135" t="s">
        <v>209</v>
      </c>
      <c r="D42" s="135"/>
      <c r="E42" s="90">
        <f t="shared" ref="E42:G42" si="11">E37+E38-E39-E40</f>
        <v>8</v>
      </c>
      <c r="F42" s="90">
        <f t="shared" si="11"/>
        <v>-70</v>
      </c>
      <c r="G42" s="90">
        <f t="shared" si="11"/>
        <v>10</v>
      </c>
      <c r="H42" s="90">
        <v>8</v>
      </c>
      <c r="I42" s="90">
        <f t="shared" ref="I42" si="12">I37+I38-I39-I40</f>
        <v>-3.3000000000000003</v>
      </c>
      <c r="J42" s="90">
        <v>-54.2</v>
      </c>
      <c r="K42" s="53">
        <f t="shared" ref="K42:N42" si="13">K37+K38-K39-K40</f>
        <v>0</v>
      </c>
      <c r="L42" s="53">
        <f t="shared" si="13"/>
        <v>0</v>
      </c>
      <c r="M42" s="53">
        <f t="shared" si="13"/>
        <v>0</v>
      </c>
      <c r="N42" s="53">
        <f t="shared" si="13"/>
        <v>0</v>
      </c>
    </row>
    <row r="43" spans="1:14" ht="18" customHeight="1">
      <c r="A43" s="106"/>
      <c r="B43" s="106"/>
      <c r="C43" s="52" t="s">
        <v>210</v>
      </c>
      <c r="D43" s="83" t="s">
        <v>211</v>
      </c>
      <c r="E43" s="90">
        <v>0</v>
      </c>
      <c r="F43" s="90">
        <v>0</v>
      </c>
      <c r="G43" s="90"/>
      <c r="H43" s="90">
        <v>0</v>
      </c>
      <c r="I43" s="90"/>
      <c r="J43" s="90">
        <v>0</v>
      </c>
      <c r="K43" s="53"/>
      <c r="L43" s="53"/>
      <c r="M43" s="53"/>
      <c r="N43" s="53"/>
    </row>
    <row r="44" spans="1:14" ht="18" customHeight="1">
      <c r="A44" s="106"/>
      <c r="B44" s="106"/>
      <c r="C44" s="46" t="s">
        <v>212</v>
      </c>
      <c r="D44" s="65" t="s">
        <v>213</v>
      </c>
      <c r="E44" s="90">
        <f t="shared" ref="E44:G44" si="14">E41+E43</f>
        <v>8</v>
      </c>
      <c r="F44" s="90">
        <f t="shared" si="14"/>
        <v>-70</v>
      </c>
      <c r="G44" s="90">
        <f t="shared" si="14"/>
        <v>10</v>
      </c>
      <c r="H44" s="90">
        <v>8</v>
      </c>
      <c r="I44" s="90">
        <f t="shared" ref="I44" si="15">I41+I43</f>
        <v>-3.3000000000000003</v>
      </c>
      <c r="J44" s="90">
        <v>-54.2</v>
      </c>
      <c r="K44" s="53">
        <f t="shared" ref="K44:N44" si="16">K41+K43</f>
        <v>0</v>
      </c>
      <c r="L44" s="53">
        <f t="shared" si="16"/>
        <v>0</v>
      </c>
      <c r="M44" s="53">
        <f t="shared" si="16"/>
        <v>0</v>
      </c>
      <c r="N44" s="53">
        <f t="shared" si="16"/>
        <v>0</v>
      </c>
    </row>
    <row r="45" spans="1:14" ht="14.1" customHeight="1">
      <c r="A45" s="8" t="s">
        <v>214</v>
      </c>
    </row>
    <row r="46" spans="1:14" ht="14.1" customHeight="1">
      <c r="A46" s="8" t="s">
        <v>215</v>
      </c>
    </row>
    <row r="47" spans="1:14">
      <c r="A47" s="45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1.普通会計予算(R4-5年度)</vt:lpstr>
      <vt:lpstr>2.公営企業会計予算(R4-5年度)</vt:lpstr>
      <vt:lpstr>2.公営企業会計予算(R4-5年度) (2)</vt:lpstr>
      <vt:lpstr>3.(1)普通会計決算（R2-3年度)</vt:lpstr>
      <vt:lpstr>3.(2)財政指標等（H29‐R3年度）</vt:lpstr>
      <vt:lpstr>4.公営企業会計決算（R2-3年度）</vt:lpstr>
      <vt:lpstr>4.公営企業会計決算（R2-3年度） (2)</vt:lpstr>
      <vt:lpstr>5.三セク決算（R2-3年度）</vt:lpstr>
      <vt:lpstr>'1.普通会計予算(R4-5年度)'!Print_Area</vt:lpstr>
      <vt:lpstr>'2.公営企業会計予算(R4-5年度)'!Print_Area</vt:lpstr>
      <vt:lpstr>'2.公営企業会計予算(R4-5年度) (2)'!Print_Area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'4.公営企業会計決算（R2-3年度） (2)'!Print_Area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2023-08-24T23:18:21Z</cp:lastPrinted>
  <dcterms:created xsi:type="dcterms:W3CDTF">1999-07-06T05:17:05Z</dcterms:created>
  <dcterms:modified xsi:type="dcterms:W3CDTF">2023-08-25T10:48:03Z</dcterms:modified>
</cp:coreProperties>
</file>