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共用\☆令和６年度フォルダ☆\05_起債G\91_地方債協会関係\03_都道府県の財政状況\03_作成\"/>
    </mc:Choice>
  </mc:AlternateContent>
  <bookViews>
    <workbookView xWindow="0" yWindow="0" windowWidth="23040" windowHeight="8376" tabRatio="663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'2.公営企業会計予算(R5-6年度)'!$A$1:$Q$49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'4.公営企業会計決算（R3-4年度）'!$A$1:$Q$49</definedName>
    <definedName name="_xlnm.Print_Area" localSheetId="5">'5.三セク決算（R3-4年度）'!$A$1:$N$46</definedName>
  </definedNames>
  <calcPr calcId="162913"/>
</workbook>
</file>

<file path=xl/calcChain.xml><?xml version="1.0" encoding="utf-8"?>
<calcChain xmlns="http://schemas.openxmlformats.org/spreadsheetml/2006/main">
  <c r="F40" i="5" l="1"/>
  <c r="F45" i="5"/>
  <c r="F27" i="5"/>
  <c r="K26" i="5"/>
  <c r="O44" i="7" l="1"/>
  <c r="N44" i="7"/>
  <c r="O39" i="7"/>
  <c r="O45" i="7" s="1"/>
  <c r="N39" i="7"/>
  <c r="N45" i="7" s="1"/>
  <c r="O24" i="7"/>
  <c r="O27" i="7" s="1"/>
  <c r="N24" i="7"/>
  <c r="N27" i="7" s="1"/>
  <c r="O16" i="7"/>
  <c r="N16" i="7"/>
  <c r="O15" i="7"/>
  <c r="N15" i="7"/>
  <c r="O14" i="7"/>
  <c r="N14" i="7"/>
  <c r="I25" i="6" l="1"/>
  <c r="I17" i="6"/>
  <c r="I18" i="6"/>
  <c r="I14" i="6"/>
  <c r="I15" i="6"/>
  <c r="I16" i="6"/>
  <c r="I8" i="6"/>
  <c r="I9" i="6"/>
  <c r="I10" i="6"/>
  <c r="I11" i="6"/>
  <c r="I12" i="6"/>
  <c r="I13" i="6"/>
  <c r="I7" i="6"/>
  <c r="F39" i="5" l="1"/>
  <c r="K41" i="5"/>
  <c r="F41" i="5"/>
  <c r="K42" i="5"/>
  <c r="F42" i="5" s="1"/>
  <c r="F32" i="5"/>
  <c r="F28" i="5"/>
  <c r="F43" i="5"/>
  <c r="F44" i="5"/>
  <c r="F36" i="5"/>
  <c r="F37" i="5"/>
  <c r="F38" i="5"/>
  <c r="F35" i="5"/>
  <c r="F34" i="5"/>
  <c r="F33" i="5"/>
  <c r="F31" i="5"/>
  <c r="F30" i="5"/>
  <c r="F29" i="5"/>
  <c r="F24" i="5"/>
  <c r="F25" i="5"/>
  <c r="F26" i="5"/>
  <c r="F20" i="5"/>
  <c r="F21" i="5"/>
  <c r="F22" i="5"/>
  <c r="F23" i="5"/>
  <c r="F19" i="5"/>
  <c r="F16" i="5"/>
  <c r="F17" i="5"/>
  <c r="F18" i="5"/>
  <c r="F10" i="5"/>
  <c r="F11" i="5"/>
  <c r="F12" i="5"/>
  <c r="F13" i="5"/>
  <c r="F14" i="5"/>
  <c r="F15" i="5"/>
  <c r="F9" i="5"/>
  <c r="K38" i="5"/>
  <c r="K22" i="5"/>
  <c r="H45" i="5"/>
  <c r="H27" i="5"/>
  <c r="I37" i="8" l="1"/>
  <c r="M24" i="4" l="1"/>
  <c r="O44" i="4" l="1"/>
  <c r="N44" i="4"/>
  <c r="O39" i="4"/>
  <c r="O45" i="4" s="1"/>
  <c r="N39" i="4"/>
  <c r="N45" i="4" s="1"/>
  <c r="O24" i="4"/>
  <c r="O27" i="4" s="1"/>
  <c r="N24" i="4"/>
  <c r="N27" i="4" s="1"/>
  <c r="O16" i="4"/>
  <c r="N16" i="4"/>
  <c r="O15" i="4"/>
  <c r="N15" i="4"/>
  <c r="O14" i="4"/>
  <c r="N14" i="4"/>
  <c r="F32" i="2"/>
  <c r="F39" i="2"/>
  <c r="F45" i="2"/>
  <c r="F28" i="2"/>
  <c r="H27" i="2"/>
  <c r="H45" i="2"/>
  <c r="F27" i="2"/>
  <c r="I9" i="2" l="1"/>
  <c r="G45" i="2"/>
  <c r="G27" i="2"/>
  <c r="G44" i="5"/>
  <c r="G19" i="5"/>
  <c r="F44" i="4"/>
  <c r="F39" i="4"/>
  <c r="N31" i="8"/>
  <c r="N34" i="8" s="1"/>
  <c r="M31" i="8"/>
  <c r="M34" i="8" s="1"/>
  <c r="L31" i="8"/>
  <c r="L34" i="8" s="1"/>
  <c r="L37" i="8" s="1"/>
  <c r="L42" i="8" s="1"/>
  <c r="K31" i="8"/>
  <c r="K34" i="8" s="1"/>
  <c r="J31" i="8"/>
  <c r="J34" i="8" s="1"/>
  <c r="J41" i="8" s="1"/>
  <c r="J44" i="8" s="1"/>
  <c r="I31" i="8"/>
  <c r="I34" i="8" s="1"/>
  <c r="I42" i="8" s="1"/>
  <c r="H31" i="8"/>
  <c r="H34" i="8" s="1"/>
  <c r="G31" i="8"/>
  <c r="G34" i="8"/>
  <c r="G41" i="8" s="1"/>
  <c r="G44" i="8" s="1"/>
  <c r="F31" i="8"/>
  <c r="F34" i="8" s="1"/>
  <c r="E31" i="8"/>
  <c r="E34" i="8" s="1"/>
  <c r="Q44" i="7"/>
  <c r="P44" i="7"/>
  <c r="M44" i="7"/>
  <c r="L44" i="7"/>
  <c r="K44" i="7"/>
  <c r="J44" i="7"/>
  <c r="I44" i="7"/>
  <c r="H44" i="7"/>
  <c r="G44" i="7"/>
  <c r="F44" i="7"/>
  <c r="Q39" i="7"/>
  <c r="Q45" i="7" s="1"/>
  <c r="P39" i="7"/>
  <c r="M39" i="7"/>
  <c r="L39" i="7"/>
  <c r="K39" i="7"/>
  <c r="J39" i="7"/>
  <c r="I39" i="7"/>
  <c r="H39" i="7"/>
  <c r="G39" i="7"/>
  <c r="F39" i="7"/>
  <c r="Q24" i="7"/>
  <c r="Q27" i="7" s="1"/>
  <c r="P24" i="7"/>
  <c r="P27" i="7" s="1"/>
  <c r="M24" i="7"/>
  <c r="M27" i="7" s="1"/>
  <c r="L24" i="7"/>
  <c r="L27" i="7" s="1"/>
  <c r="K24" i="7"/>
  <c r="K27" i="7" s="1"/>
  <c r="J24" i="7"/>
  <c r="J27" i="7"/>
  <c r="I24" i="7"/>
  <c r="I27" i="7" s="1"/>
  <c r="H24" i="7"/>
  <c r="H27" i="7" s="1"/>
  <c r="G24" i="7"/>
  <c r="G27" i="7" s="1"/>
  <c r="F24" i="7"/>
  <c r="F27" i="7" s="1"/>
  <c r="Q16" i="7"/>
  <c r="P16" i="7"/>
  <c r="M16" i="7"/>
  <c r="L16" i="7"/>
  <c r="K16" i="7"/>
  <c r="J16" i="7"/>
  <c r="I16" i="7"/>
  <c r="H16" i="7"/>
  <c r="G16" i="7"/>
  <c r="F16" i="7"/>
  <c r="Q15" i="7"/>
  <c r="P15" i="7"/>
  <c r="M15" i="7"/>
  <c r="L15" i="7"/>
  <c r="K15" i="7"/>
  <c r="J15" i="7"/>
  <c r="I15" i="7"/>
  <c r="H15" i="7"/>
  <c r="G15" i="7"/>
  <c r="F15" i="7"/>
  <c r="Q14" i="7"/>
  <c r="P14" i="7"/>
  <c r="M14" i="7"/>
  <c r="L14" i="7"/>
  <c r="K14" i="7"/>
  <c r="J14" i="7"/>
  <c r="I14" i="7"/>
  <c r="H14" i="7"/>
  <c r="G14" i="7"/>
  <c r="F14" i="7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Q39" i="4"/>
  <c r="Q44" i="4"/>
  <c r="P39" i="4"/>
  <c r="P45" i="4" s="1"/>
  <c r="P44" i="4"/>
  <c r="M39" i="4"/>
  <c r="M44" i="4"/>
  <c r="M45" i="4" s="1"/>
  <c r="L39" i="4"/>
  <c r="L44" i="4"/>
  <c r="K39" i="4"/>
  <c r="K44" i="4"/>
  <c r="K45" i="4"/>
  <c r="J39" i="4"/>
  <c r="J44" i="4"/>
  <c r="I39" i="4"/>
  <c r="I44" i="4"/>
  <c r="I45" i="4" s="1"/>
  <c r="H39" i="4"/>
  <c r="H44" i="4"/>
  <c r="G39" i="4"/>
  <c r="G44" i="4"/>
  <c r="Q24" i="4"/>
  <c r="Q27" i="4" s="1"/>
  <c r="P24" i="4"/>
  <c r="P27" i="4"/>
  <c r="M27" i="4"/>
  <c r="L24" i="4"/>
  <c r="L27" i="4" s="1"/>
  <c r="K24" i="4"/>
  <c r="K27" i="4"/>
  <c r="J24" i="4"/>
  <c r="J27" i="4"/>
  <c r="I24" i="4"/>
  <c r="I27" i="4" s="1"/>
  <c r="H24" i="4"/>
  <c r="H27" i="4" s="1"/>
  <c r="M16" i="4"/>
  <c r="L16" i="4"/>
  <c r="M15" i="4"/>
  <c r="L15" i="4"/>
  <c r="M14" i="4"/>
  <c r="L14" i="4"/>
  <c r="Q16" i="4"/>
  <c r="P16" i="4"/>
  <c r="Q15" i="4"/>
  <c r="P15" i="4"/>
  <c r="Q14" i="4"/>
  <c r="P14" i="4"/>
  <c r="K16" i="4"/>
  <c r="J16" i="4"/>
  <c r="K15" i="4"/>
  <c r="J15" i="4"/>
  <c r="K14" i="4"/>
  <c r="J14" i="4"/>
  <c r="I16" i="4"/>
  <c r="H16" i="4"/>
  <c r="I15" i="4"/>
  <c r="H15" i="4"/>
  <c r="I14" i="4"/>
  <c r="H14" i="4"/>
  <c r="G24" i="4"/>
  <c r="G27" i="4" s="1"/>
  <c r="G16" i="4"/>
  <c r="G15" i="4"/>
  <c r="G14" i="4"/>
  <c r="F24" i="4"/>
  <c r="F27" i="4" s="1"/>
  <c r="F16" i="4"/>
  <c r="F15" i="4"/>
  <c r="F14" i="4"/>
  <c r="G41" i="2"/>
  <c r="G29" i="2"/>
  <c r="G35" i="5" l="1"/>
  <c r="G37" i="5"/>
  <c r="G30" i="5"/>
  <c r="G42" i="5"/>
  <c r="G28" i="5"/>
  <c r="G38" i="5"/>
  <c r="G40" i="5"/>
  <c r="G33" i="5"/>
  <c r="G34" i="5"/>
  <c r="G39" i="5"/>
  <c r="G41" i="5"/>
  <c r="L45" i="4"/>
  <c r="F45" i="4"/>
  <c r="G45" i="4"/>
  <c r="G14" i="2"/>
  <c r="I45" i="5"/>
  <c r="G45" i="5"/>
  <c r="G29" i="5"/>
  <c r="G28" i="2"/>
  <c r="J37" i="8"/>
  <c r="J42" i="8" s="1"/>
  <c r="H45" i="4"/>
  <c r="G21" i="2"/>
  <c r="G43" i="5"/>
  <c r="G16" i="2"/>
  <c r="G45" i="7"/>
  <c r="G18" i="2"/>
  <c r="J45" i="7"/>
  <c r="G36" i="5"/>
  <c r="G31" i="5"/>
  <c r="K45" i="7"/>
  <c r="G32" i="5"/>
  <c r="G9" i="2"/>
  <c r="J45" i="4"/>
  <c r="Q45" i="4"/>
  <c r="G37" i="8"/>
  <c r="G42" i="8" s="1"/>
  <c r="G19" i="2"/>
  <c r="G25" i="2"/>
  <c r="G24" i="2"/>
  <c r="G36" i="2"/>
  <c r="G12" i="2"/>
  <c r="G39" i="2"/>
  <c r="G11" i="2"/>
  <c r="G38" i="2"/>
  <c r="I27" i="2"/>
  <c r="G22" i="2"/>
  <c r="G15" i="2"/>
  <c r="G43" i="2"/>
  <c r="F45" i="7"/>
  <c r="G23" i="2"/>
  <c r="G30" i="2"/>
  <c r="H45" i="7"/>
  <c r="G26" i="2"/>
  <c r="G32" i="2"/>
  <c r="G13" i="2"/>
  <c r="G40" i="2"/>
  <c r="I45" i="7"/>
  <c r="G20" i="2"/>
  <c r="G17" i="2"/>
  <c r="G10" i="2"/>
  <c r="G31" i="2"/>
  <c r="P45" i="7"/>
  <c r="I23" i="6"/>
  <c r="E41" i="8"/>
  <c r="E44" i="8" s="1"/>
  <c r="E37" i="8"/>
  <c r="E42" i="8" s="1"/>
  <c r="F41" i="8"/>
  <c r="F44" i="8" s="1"/>
  <c r="F37" i="8"/>
  <c r="F42" i="8" s="1"/>
  <c r="K37" i="8"/>
  <c r="K42" i="8" s="1"/>
  <c r="K41" i="8"/>
  <c r="K44" i="8" s="1"/>
  <c r="H37" i="8"/>
  <c r="H42" i="8" s="1"/>
  <c r="H41" i="8"/>
  <c r="H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I41" i="8"/>
  <c r="I44" i="8" s="1"/>
  <c r="G42" i="2"/>
  <c r="I45" i="2"/>
  <c r="G18" i="5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<sst xmlns="http://schemas.openxmlformats.org/spreadsheetml/2006/main" count="469" uniqueCount="270">
  <si>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</si>
  <si>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</si>
  <si>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</si>
  <si>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</si>
  <si>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</si>
  <si>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</si>
  <si>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</si>
  <si>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</si>
  <si>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</si>
  <si>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</si>
  <si>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</si>
  <si>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</si>
  <si>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</si>
  <si>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</si>
  <si>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</si>
  <si>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</si>
  <si>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</si>
  <si>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</si>
  <si>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</si>
  <si>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</si>
  <si>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</si>
  <si>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</si>
  <si>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</si>
  <si>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</si>
  <si>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</si>
  <si>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</si>
  <si>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</si>
  <si>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</si>
  <si>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</si>
  <si>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</si>
  <si>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</si>
  <si>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</si>
  <si>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</si>
  <si>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</si>
  <si>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</si>
  <si>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</si>
  <si>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</si>
  <si>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</si>
  <si>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</si>
  <si>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</si>
  <si>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</si>
  <si>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</si>
  <si>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</si>
  <si>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</si>
  <si>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</si>
  <si>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</si>
  <si>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</si>
  <si>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</si>
  <si>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</si>
  <si>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</si>
  <si>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</si>
  <si>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</si>
  <si>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</si>
  <si>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</si>
  <si>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</si>
  <si>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</si>
  <si>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</si>
  <si>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</si>
  <si>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</si>
  <si>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</si>
  <si>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</si>
  <si>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</si>
  <si>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</si>
  <si>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</si>
  <si>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</si>
  <si>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</si>
  <si>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</si>
  <si>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</si>
  <si>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</si>
  <si>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</si>
  <si>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</si>
  <si>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</si>
  <si>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</si>
  <si>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</si>
  <si>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</si>
  <si>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</si>
  <si>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</si>
  <si>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</si>
  <si>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</si>
  <si>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</si>
  <si>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</si>
  <si>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</si>
  <si>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</si>
  <si>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</si>
  <si>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</si>
  <si>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</si>
  <si>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</si>
  <si>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</si>
  <si>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</si>
  <si>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</si>
  <si>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</si>
  <si>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</si>
  <si>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</si>
  <si>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</si>
  <si>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</si>
  <si>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</si>
  <si>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</si>
  <si>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</si>
  <si>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</si>
  <si>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</si>
  <si>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</si>
  <si>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</si>
  <si>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</si>
  <si>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</si>
  <si>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</si>
  <si>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</si>
  <si>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</si>
  <si>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</si>
  <si>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</si>
  <si>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</si>
  <si>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</si>
  <si>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</si>
  <si>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</si>
  <si>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</si>
  <si>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</si>
  <si>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</si>
  <si>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</si>
  <si>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</si>
  <si>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</si>
  <si>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</si>
  <si>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</si>
  <si>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</si>
  <si>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</si>
  <si>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</si>
  <si>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</si>
  <si>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</si>
  <si>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</si>
  <si>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</si>
  <si>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</si>
  <si>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</si>
  <si>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</si>
  <si>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</si>
  <si>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</si>
  <si>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</si>
  <si>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</si>
  <si>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</si>
  <si>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</si>
  <si>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</si>
  <si>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</si>
  <si>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</si>
  <si>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</si>
  <si>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</si>
  <si>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</si>
  <si>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</si>
  <si>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</si>
  <si>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</si>
  <si>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</si>
  <si>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</si>
  <si>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</si>
  <si>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</si>
  <si>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</si>
  <si>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</si>
  <si>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</si>
  <si>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</si>
  <si>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</si>
  <si>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</si>
  <si>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</si>
  <si>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</si>
  <si>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</si>
  <si>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</si>
  <si>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</si>
  <si>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</si>
  <si>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</si>
  <si>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</si>
  <si>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</si>
  <si>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</si>
  <si>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</si>
  <si>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</si>
  <si>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</si>
  <si>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</si>
  <si>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</si>
  <si>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</si>
  <si>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</si>
  <si>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</si>
  <si>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</si>
  <si>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</si>
  <si>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</si>
  <si>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</si>
  <si>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</si>
  <si>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</si>
  <si>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</si>
  <si>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</si>
  <si>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</si>
  <si>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</si>
  <si>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</si>
  <si>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</si>
  <si>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</si>
  <si>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</si>
  <si>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</si>
  <si>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</si>
  <si>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</si>
  <si>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</si>
  <si>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</si>
  <si>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</si>
  <si>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</si>
  <si>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</si>
  <si>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</si>
  <si>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</si>
  <si>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</si>
  <si>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</si>
  <si>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</si>
  <si>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</si>
  <si>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</si>
  <si>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</si>
  <si>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</si>
  <si>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</si>
  <si>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</si>
  <si>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</si>
  <si>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</si>
  <si>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</si>
  <si>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</si>
  <si>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</si>
  <si>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</si>
  <si>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</si>
  <si>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</si>
  <si>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</si>
  <si>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</si>
  <si>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</si>
  <si>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</si>
  <si>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</si>
  <si>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</si>
  <si>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</si>
  <si>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</si>
  <si>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</si>
  <si>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</si>
  <si>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</si>
  <si>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</si>
  <si>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</si>
  <si>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</si>
  <si>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</si>
  <si>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</si>
  <si>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</si>
  <si>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</si>
  <si>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</si>
  <si>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</si>
  <si>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</si>
  <si>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</si>
  <si>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</si>
  <si>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</si>
  <si>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</si>
  <si>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</si>
  <si>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</si>
  <si>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</si>
  <si>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</si>
  <si>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</si>
  <si>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</si>
  <si>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</si>
  <si>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</si>
  <si>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</si>
  <si>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</si>
  <si>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</si>
  <si>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茨城県</t>
    <rPh sb="0" eb="3">
      <t>イバラキケン</t>
    </rPh>
    <phoneticPr fontId="9"/>
  </si>
  <si>
    <t>鹿島特定公共下水道事業</t>
    <rPh sb="0" eb="2">
      <t>カシマ</t>
    </rPh>
    <rPh sb="2" eb="6">
      <t>トクテイコウキョウ</t>
    </rPh>
    <rPh sb="6" eb="9">
      <t>ゲスイドウ</t>
    </rPh>
    <rPh sb="9" eb="11">
      <t>ジギョウ</t>
    </rPh>
    <phoneticPr fontId="9"/>
  </si>
  <si>
    <t>病院事業</t>
    <rPh sb="0" eb="4">
      <t>ビョウインジギョウ</t>
    </rPh>
    <phoneticPr fontId="9"/>
  </si>
  <si>
    <t>水道事業</t>
    <rPh sb="0" eb="2">
      <t>スイドウ</t>
    </rPh>
    <rPh sb="2" eb="4">
      <t>ジギョウ</t>
    </rPh>
    <phoneticPr fontId="9"/>
  </si>
  <si>
    <t>工業用水道事業</t>
    <rPh sb="0" eb="3">
      <t>コウギョウヨウ</t>
    </rPh>
    <rPh sb="3" eb="5">
      <t>スイドウ</t>
    </rPh>
    <rPh sb="5" eb="7">
      <t>ジギョウ</t>
    </rPh>
    <phoneticPr fontId="9"/>
  </si>
  <si>
    <t>地域振興事業</t>
    <rPh sb="0" eb="2">
      <t>チイキ</t>
    </rPh>
    <rPh sb="2" eb="4">
      <t>シンコウ</t>
    </rPh>
    <rPh sb="4" eb="6">
      <t>ジギョウ</t>
    </rPh>
    <phoneticPr fontId="9"/>
  </si>
  <si>
    <t>流域下水道事業</t>
    <rPh sb="0" eb="7">
      <t>リュウイキゲスイドウジギョウ</t>
    </rPh>
    <phoneticPr fontId="9"/>
  </si>
  <si>
    <t>臨海土地造成事業</t>
    <rPh sb="0" eb="2">
      <t>リンカイ</t>
    </rPh>
    <rPh sb="2" eb="4">
      <t>トチ</t>
    </rPh>
    <rPh sb="4" eb="6">
      <t>ゾウセイ</t>
    </rPh>
    <rPh sb="6" eb="8">
      <t>ジギョウ</t>
    </rPh>
    <phoneticPr fontId="5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</si>
  <si>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9"/>
  </si>
  <si>
    <t>港湾整備事業</t>
    <rPh sb="0" eb="2">
      <t>コウワン</t>
    </rPh>
    <rPh sb="2" eb="4">
      <t>セイビ</t>
    </rPh>
    <rPh sb="4" eb="6">
      <t>ジギョウ</t>
    </rPh>
    <phoneticPr fontId="14"/>
  </si>
  <si>
    <t>宅地造成事業</t>
    <rPh sb="0" eb="6">
      <t>タクチゾウセイジギョウ</t>
    </rPh>
    <phoneticPr fontId="9"/>
  </si>
  <si>
    <t>茨城県土地開発公社</t>
    <rPh sb="0" eb="3">
      <t>イバラキケン</t>
    </rPh>
    <rPh sb="3" eb="9">
      <t>トチカイハツコウシャ</t>
    </rPh>
    <phoneticPr fontId="14"/>
  </si>
  <si>
    <t>茨城県道路公社</t>
    <rPh sb="0" eb="3">
      <t>イバラキケン</t>
    </rPh>
    <rPh sb="3" eb="5">
      <t>ドウロ</t>
    </rPh>
    <rPh sb="5" eb="7">
      <t>コウシャ</t>
    </rPh>
    <phoneticPr fontId="14"/>
  </si>
  <si>
    <t>鹿島埠頭（株）</t>
    <rPh sb="0" eb="4">
      <t>カシマフトウ</t>
    </rPh>
    <phoneticPr fontId="14"/>
  </si>
  <si>
    <t>（株）茨城ポートオーソリティ</t>
    <rPh sb="0" eb="3">
      <t>カブ</t>
    </rPh>
    <rPh sb="3" eb="5">
      <t>イバラキ</t>
    </rPh>
    <phoneticPr fontId="14"/>
  </si>
  <si>
    <t xml:space="preserve">                －</t>
  </si>
  <si>
    <t>鹿島特定公共下水道事業</t>
    <rPh sb="0" eb="2">
      <t>カシマ</t>
    </rPh>
    <rPh sb="2" eb="4">
      <t>トクテイ</t>
    </rPh>
    <rPh sb="4" eb="6">
      <t>コウキョウ</t>
    </rPh>
    <rPh sb="6" eb="9">
      <t>ゲスイドウ</t>
    </rPh>
    <rPh sb="9" eb="11">
      <t>ジギョウ</t>
    </rPh>
    <phoneticPr fontId="9"/>
  </si>
  <si>
    <t>病院事業</t>
    <rPh sb="0" eb="4">
      <t>ビョウインジギョウ</t>
    </rPh>
    <phoneticPr fontId="14"/>
  </si>
  <si>
    <t>宅地造成事業</t>
    <rPh sb="0" eb="6">
      <t>タクチゾウセイジギョウ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</si>
</sst>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  <numFmt numFmtId="187" formatCode="_ * #,##0.0_ ;_ * \-#,##0.0_ ;_ * &quot;-&quot;_ ;_ @_ "/>
    <numFmt numFmtId="189" formatCode="_ * #,##0.000_ ;_ * \-#,##0.000_ ;_ * &quot;-&quot;_ ;_ @_ "/>
  </numFmts>
  <fonts count="22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  <xf numFmtId="0" fontId="21" fillId="0" borderId="0"/>
  </cellStyleXfs>
  <cellXfs count="118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2" fillId="0" borderId="10" xfId="0" applyFon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  <xf numFmtId="187" fontId="0" fillId="0" borderId="0" xfId="0" applyNumberFormat="1" applyAlignment="1">
      <alignment vertical="center"/>
    </xf>
    <xf numFmtId="189" fontId="0" fillId="0" borderId="0" xfId="0" applyNumberFormat="1" applyAlignment="1">
      <alignment vertical="center"/>
    </xf>
    <xf numFmtId="176" fontId="0" fillId="0" borderId="10" xfId="0" applyNumberFormat="1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/>
    <cellStyle name="標準_Ｈ１０決算ベース" xfId="2"/>
    <cellStyle name="標準_地方債公営企業" xfId="3"/>
  </cellStyles>
  <dxfs count="2">
    <dxf>
      <font>
        <color rgb="FF0000FF"/>
      </font>
    </dxf>
    <dxf>
      <font>
        <color rgb="FF0000FF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F40" sqref="F40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1" width="9" style="2"/>
    <col min="12" max="12" width="9.88671875" style="2" customWidth="1"/>
    <col min="13" max="16384" width="9" style="2"/>
  </cols>
  <sheetData>
    <row r="1" spans="1:11" ht="33.9" customHeight="1">
      <c r="A1" s="16" t="s">
        <v>0</v>
      </c>
      <c r="B1" s="16"/>
      <c r="C1" s="16"/>
      <c r="D1" s="16"/>
      <c r="E1" s="21" t="s">
        <v>251</v>
      </c>
      <c r="F1" s="1"/>
    </row>
    <row r="3" spans="1:11" ht="14.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9"/>
      <c r="F7" s="48" t="s">
        <v>242</v>
      </c>
      <c r="G7" s="48"/>
      <c r="H7" s="48" t="s">
        <v>236</v>
      </c>
      <c r="I7" s="49" t="s">
        <v>21</v>
      </c>
    </row>
    <row r="8" spans="1:11" ht="17.100000000000001" customHeight="1">
      <c r="A8" s="18"/>
      <c r="B8" s="19"/>
      <c r="C8" s="19"/>
      <c r="D8" s="19"/>
      <c r="E8" s="60"/>
      <c r="F8" s="51" t="s">
        <v>90</v>
      </c>
      <c r="G8" s="51" t="s">
        <v>2</v>
      </c>
      <c r="H8" s="51" t="s">
        <v>234</v>
      </c>
      <c r="I8" s="52"/>
    </row>
    <row r="9" spans="1:11" ht="18" customHeight="1">
      <c r="A9" s="92" t="s">
        <v>87</v>
      </c>
      <c r="B9" s="92" t="s">
        <v>89</v>
      </c>
      <c r="C9" s="61" t="s">
        <v>3</v>
      </c>
      <c r="D9" s="53"/>
      <c r="E9" s="53"/>
      <c r="F9" s="54">
        <v>470458</v>
      </c>
      <c r="G9" s="55">
        <f>F9/$F$27*100</f>
        <v>40.309170233839765</v>
      </c>
      <c r="H9" s="54">
        <v>476427</v>
      </c>
      <c r="I9" s="55">
        <f>(F9/H9-1)*100</f>
        <v>-1.2528677006131028</v>
      </c>
      <c r="K9" s="25"/>
    </row>
    <row r="10" spans="1:11" ht="18" customHeight="1">
      <c r="A10" s="92"/>
      <c r="B10" s="92"/>
      <c r="C10" s="63"/>
      <c r="D10" s="65" t="s">
        <v>22</v>
      </c>
      <c r="E10" s="53"/>
      <c r="F10" s="54">
        <v>121557</v>
      </c>
      <c r="G10" s="55">
        <f t="shared" ref="G10:G26" si="0">F10/$F$27*100</f>
        <v>10.415088713795621</v>
      </c>
      <c r="H10" s="54">
        <v>125272</v>
      </c>
      <c r="I10" s="55">
        <f t="shared" ref="I10:I27" si="1">(F10/H10-1)*100</f>
        <v>-2.9655469697937309</v>
      </c>
    </row>
    <row r="11" spans="1:11" ht="18" customHeight="1">
      <c r="A11" s="92"/>
      <c r="B11" s="92"/>
      <c r="C11" s="63"/>
      <c r="D11" s="63"/>
      <c r="E11" s="47" t="s">
        <v>23</v>
      </c>
      <c r="F11" s="54">
        <v>100665.24184821543</v>
      </c>
      <c r="G11" s="55">
        <f t="shared" si="0"/>
        <v>8.6250682745119995</v>
      </c>
      <c r="H11" s="54">
        <v>105447</v>
      </c>
      <c r="I11" s="55">
        <f t="shared" si="1"/>
        <v>-4.5347503027915126</v>
      </c>
    </row>
    <row r="12" spans="1:11" ht="18" customHeight="1">
      <c r="A12" s="92"/>
      <c r="B12" s="92"/>
      <c r="C12" s="63"/>
      <c r="D12" s="63"/>
      <c r="E12" s="47" t="s">
        <v>24</v>
      </c>
      <c r="F12" s="54">
        <v>9161</v>
      </c>
      <c r="G12" s="55">
        <f t="shared" si="0"/>
        <v>0.7849208824426539</v>
      </c>
      <c r="H12" s="54">
        <v>9211</v>
      </c>
      <c r="I12" s="55">
        <f t="shared" si="1"/>
        <v>-0.54282922592552296</v>
      </c>
    </row>
    <row r="13" spans="1:11" ht="18" customHeight="1">
      <c r="A13" s="92"/>
      <c r="B13" s="92"/>
      <c r="C13" s="63"/>
      <c r="D13" s="64"/>
      <c r="E13" s="47" t="s">
        <v>25</v>
      </c>
      <c r="F13" s="54">
        <v>285</v>
      </c>
      <c r="G13" s="55">
        <f t="shared" si="0"/>
        <v>2.441899918089252E-2</v>
      </c>
      <c r="H13" s="54">
        <v>305</v>
      </c>
      <c r="I13" s="55">
        <f t="shared" si="1"/>
        <v>-6.5573770491803245</v>
      </c>
    </row>
    <row r="14" spans="1:11" ht="18" customHeight="1">
      <c r="A14" s="92"/>
      <c r="B14" s="92"/>
      <c r="C14" s="63"/>
      <c r="D14" s="61" t="s">
        <v>26</v>
      </c>
      <c r="E14" s="53"/>
      <c r="F14" s="54">
        <v>105675</v>
      </c>
      <c r="G14" s="55">
        <f t="shared" si="0"/>
        <v>9.0543078541783046</v>
      </c>
      <c r="H14" s="54">
        <v>10607</v>
      </c>
      <c r="I14" s="55">
        <f t="shared" si="1"/>
        <v>896.27604412180642</v>
      </c>
    </row>
    <row r="15" spans="1:11" ht="18" customHeight="1">
      <c r="A15" s="92"/>
      <c r="B15" s="92"/>
      <c r="C15" s="63"/>
      <c r="D15" s="63"/>
      <c r="E15" s="47" t="s">
        <v>27</v>
      </c>
      <c r="F15" s="54">
        <v>3672</v>
      </c>
      <c r="G15" s="55">
        <f t="shared" si="0"/>
        <v>0.31461952628855205</v>
      </c>
      <c r="H15" s="54">
        <v>3487</v>
      </c>
      <c r="I15" s="55">
        <f t="shared" si="1"/>
        <v>5.3054201319185479</v>
      </c>
    </row>
    <row r="16" spans="1:11" ht="18" customHeight="1">
      <c r="A16" s="92"/>
      <c r="B16" s="92"/>
      <c r="C16" s="63"/>
      <c r="D16" s="64"/>
      <c r="E16" s="47" t="s">
        <v>28</v>
      </c>
      <c r="F16" s="54">
        <v>102003</v>
      </c>
      <c r="G16" s="55">
        <f t="shared" si="0"/>
        <v>8.7396883278897519</v>
      </c>
      <c r="H16" s="54">
        <v>103120</v>
      </c>
      <c r="I16" s="55">
        <f t="shared" si="1"/>
        <v>-1.083204034134988</v>
      </c>
      <c r="K16" s="26"/>
    </row>
    <row r="17" spans="1:26" ht="18" customHeight="1">
      <c r="A17" s="92"/>
      <c r="B17" s="92"/>
      <c r="C17" s="63"/>
      <c r="D17" s="93" t="s">
        <v>29</v>
      </c>
      <c r="E17" s="94"/>
      <c r="F17" s="54">
        <v>91200</v>
      </c>
      <c r="G17" s="55">
        <f t="shared" si="0"/>
        <v>7.8140797378856055</v>
      </c>
      <c r="H17" s="54">
        <v>145485</v>
      </c>
      <c r="I17" s="55">
        <f t="shared" si="1"/>
        <v>-37.313125064439632</v>
      </c>
    </row>
    <row r="18" spans="1:26" ht="18" customHeight="1">
      <c r="A18" s="92"/>
      <c r="B18" s="92"/>
      <c r="C18" s="63"/>
      <c r="D18" s="93" t="s">
        <v>93</v>
      </c>
      <c r="E18" s="95"/>
      <c r="F18" s="54">
        <v>7103</v>
      </c>
      <c r="G18" s="55">
        <f t="shared" si="0"/>
        <v>0.60859000414694586</v>
      </c>
      <c r="H18" s="54">
        <v>6639</v>
      </c>
      <c r="I18" s="55">
        <f t="shared" si="1"/>
        <v>6.989004368127727</v>
      </c>
    </row>
    <row r="19" spans="1:26" ht="18" customHeight="1">
      <c r="A19" s="92"/>
      <c r="B19" s="92"/>
      <c r="C19" s="62"/>
      <c r="D19" s="93" t="s">
        <v>94</v>
      </c>
      <c r="E19" s="95"/>
      <c r="F19" s="56">
        <v>0</v>
      </c>
      <c r="G19" s="55">
        <f t="shared" si="0"/>
        <v>0</v>
      </c>
      <c r="H19" s="54">
        <v>0</v>
      </c>
      <c r="I19" s="55" t="e">
        <f t="shared" si="1"/>
        <v>#DIV/0!</v>
      </c>
      <c r="Z19" s="2" t="s">
        <v>95</v>
      </c>
    </row>
    <row r="20" spans="1:26" ht="18" customHeight="1">
      <c r="A20" s="92"/>
      <c r="B20" s="92"/>
      <c r="C20" s="53" t="s">
        <v>4</v>
      </c>
      <c r="D20" s="53"/>
      <c r="E20" s="53"/>
      <c r="F20" s="87">
        <v>56923</v>
      </c>
      <c r="G20" s="55">
        <f t="shared" si="0"/>
        <v>4.8772024223647188</v>
      </c>
      <c r="H20" s="54">
        <v>54518</v>
      </c>
      <c r="I20" s="55">
        <f t="shared" si="1"/>
        <v>4.411387064822625</v>
      </c>
    </row>
    <row r="21" spans="1:26" ht="18" customHeight="1">
      <c r="A21" s="92"/>
      <c r="B21" s="92"/>
      <c r="C21" s="53" t="s">
        <v>5</v>
      </c>
      <c r="D21" s="53"/>
      <c r="E21" s="53"/>
      <c r="F21" s="87">
        <v>196974</v>
      </c>
      <c r="G21" s="55">
        <f t="shared" si="0"/>
        <v>16.876869981253062</v>
      </c>
      <c r="H21" s="54">
        <v>196368</v>
      </c>
      <c r="I21" s="55">
        <f t="shared" si="1"/>
        <v>0.30860425323882001</v>
      </c>
    </row>
    <row r="22" spans="1:26" ht="18" customHeight="1">
      <c r="A22" s="92"/>
      <c r="B22" s="92"/>
      <c r="C22" s="53" t="s">
        <v>30</v>
      </c>
      <c r="D22" s="53"/>
      <c r="E22" s="53"/>
      <c r="F22" s="87">
        <v>16259</v>
      </c>
      <c r="G22" s="55">
        <f t="shared" si="0"/>
        <v>1.393082483095198</v>
      </c>
      <c r="H22" s="54">
        <v>16061</v>
      </c>
      <c r="I22" s="55">
        <f t="shared" si="1"/>
        <v>1.2327999501899001</v>
      </c>
    </row>
    <row r="23" spans="1:26" ht="18" customHeight="1">
      <c r="A23" s="92"/>
      <c r="B23" s="92"/>
      <c r="C23" s="53" t="s">
        <v>6</v>
      </c>
      <c r="D23" s="53"/>
      <c r="E23" s="53"/>
      <c r="F23" s="87">
        <v>129838</v>
      </c>
      <c r="G23" s="55">
        <f t="shared" si="0"/>
        <v>11.124610581223589</v>
      </c>
      <c r="H23" s="54">
        <v>164712</v>
      </c>
      <c r="I23" s="55">
        <f t="shared" si="1"/>
        <v>-21.172713584923986</v>
      </c>
    </row>
    <row r="24" spans="1:26" ht="18" customHeight="1">
      <c r="A24" s="92"/>
      <c r="B24" s="92"/>
      <c r="C24" s="53" t="s">
        <v>31</v>
      </c>
      <c r="D24" s="53"/>
      <c r="E24" s="53"/>
      <c r="F24" s="87">
        <v>1253</v>
      </c>
      <c r="G24" s="55">
        <f t="shared" si="0"/>
        <v>0.10735791569704675</v>
      </c>
      <c r="H24" s="54">
        <v>1615</v>
      </c>
      <c r="I24" s="55">
        <f t="shared" si="1"/>
        <v>-22.414860681114547</v>
      </c>
    </row>
    <row r="25" spans="1:26" ht="18" customHeight="1">
      <c r="A25" s="92"/>
      <c r="B25" s="92"/>
      <c r="C25" s="53" t="s">
        <v>7</v>
      </c>
      <c r="D25" s="53"/>
      <c r="E25" s="53"/>
      <c r="F25" s="87">
        <v>82669</v>
      </c>
      <c r="G25" s="55">
        <f t="shared" si="0"/>
        <v>7.0831376957375571</v>
      </c>
      <c r="H25" s="54">
        <v>83927</v>
      </c>
      <c r="I25" s="55">
        <f t="shared" si="1"/>
        <v>-1.4989216819378703</v>
      </c>
    </row>
    <row r="26" spans="1:26" ht="18" customHeight="1">
      <c r="A26" s="92"/>
      <c r="B26" s="92"/>
      <c r="C26" s="53" t="s">
        <v>8</v>
      </c>
      <c r="D26" s="53"/>
      <c r="E26" s="53"/>
      <c r="F26" s="54">
        <v>212750</v>
      </c>
      <c r="G26" s="55">
        <f t="shared" si="0"/>
        <v>18.228568686789064</v>
      </c>
      <c r="H26" s="54">
        <v>207993</v>
      </c>
      <c r="I26" s="55">
        <f t="shared" si="1"/>
        <v>2.2870962003529005</v>
      </c>
    </row>
    <row r="27" spans="1:26" ht="18" customHeight="1">
      <c r="A27" s="92"/>
      <c r="B27" s="92"/>
      <c r="C27" s="53" t="s">
        <v>9</v>
      </c>
      <c r="D27" s="53"/>
      <c r="E27" s="53"/>
      <c r="F27" s="87">
        <f>SUM(F9,F20:F26)</f>
        <v>1167124</v>
      </c>
      <c r="G27" s="55">
        <f>F27/$F$27*100</f>
        <v>100</v>
      </c>
      <c r="H27" s="87">
        <f>SUM(H9,H20:H26)</f>
        <v>1201621</v>
      </c>
      <c r="I27" s="55">
        <f t="shared" si="1"/>
        <v>-2.8708719305005514</v>
      </c>
    </row>
    <row r="28" spans="1:26" ht="18" customHeight="1">
      <c r="A28" s="92"/>
      <c r="B28" s="92" t="s">
        <v>88</v>
      </c>
      <c r="C28" s="61" t="s">
        <v>10</v>
      </c>
      <c r="D28" s="53"/>
      <c r="E28" s="53"/>
      <c r="F28" s="54">
        <f>SUM(F29:F31)</f>
        <v>494370</v>
      </c>
      <c r="G28" s="55">
        <f>F28/$F$45*100</f>
        <v>42.357967105466088</v>
      </c>
      <c r="H28" s="54">
        <v>490383</v>
      </c>
      <c r="I28" s="55">
        <f>(F28/H28-1)*100</f>
        <v>0.81303797236038644</v>
      </c>
    </row>
    <row r="29" spans="1:26" ht="18" customHeight="1">
      <c r="A29" s="92"/>
      <c r="B29" s="92"/>
      <c r="C29" s="63"/>
      <c r="D29" s="53" t="s">
        <v>11</v>
      </c>
      <c r="E29" s="53"/>
      <c r="F29" s="87">
        <v>317026</v>
      </c>
      <c r="G29" s="55">
        <f t="shared" ref="G29:G44" si="2">F29/$F$45*100</f>
        <v>27.163009243233795</v>
      </c>
      <c r="H29" s="54">
        <v>297468</v>
      </c>
      <c r="I29" s="55">
        <f t="shared" ref="I29:I45" si="3">(F29/H29-1)*100</f>
        <v>6.5748248551104727</v>
      </c>
    </row>
    <row r="30" spans="1:26" ht="18" customHeight="1">
      <c r="A30" s="92"/>
      <c r="B30" s="92"/>
      <c r="C30" s="63"/>
      <c r="D30" s="53" t="s">
        <v>32</v>
      </c>
      <c r="E30" s="53"/>
      <c r="F30" s="54">
        <v>27974</v>
      </c>
      <c r="G30" s="55">
        <f t="shared" si="2"/>
        <v>2.3968318704782012</v>
      </c>
      <c r="H30" s="54">
        <v>29366</v>
      </c>
      <c r="I30" s="55">
        <f t="shared" si="3"/>
        <v>-4.7401757134100659</v>
      </c>
    </row>
    <row r="31" spans="1:26" ht="18" customHeight="1">
      <c r="A31" s="92"/>
      <c r="B31" s="92"/>
      <c r="C31" s="62"/>
      <c r="D31" s="53" t="s">
        <v>12</v>
      </c>
      <c r="E31" s="53"/>
      <c r="F31" s="54">
        <v>149370</v>
      </c>
      <c r="G31" s="55">
        <f t="shared" si="2"/>
        <v>12.798125991754089</v>
      </c>
      <c r="H31" s="54">
        <v>163549</v>
      </c>
      <c r="I31" s="55">
        <f t="shared" si="3"/>
        <v>-8.6695730331582617</v>
      </c>
    </row>
    <row r="32" spans="1:26" ht="18" customHeight="1">
      <c r="A32" s="92"/>
      <c r="B32" s="92"/>
      <c r="C32" s="61" t="s">
        <v>13</v>
      </c>
      <c r="D32" s="53"/>
      <c r="E32" s="53"/>
      <c r="F32" s="54">
        <f>SUM(F33:F38)+1000</f>
        <v>536378</v>
      </c>
      <c r="G32" s="55">
        <f t="shared" si="2"/>
        <v>45.957241904030759</v>
      </c>
      <c r="H32" s="54">
        <v>577800</v>
      </c>
      <c r="I32" s="55">
        <f t="shared" si="3"/>
        <v>-7.1689165801315351</v>
      </c>
    </row>
    <row r="33" spans="1:9" ht="18" customHeight="1">
      <c r="A33" s="92"/>
      <c r="B33" s="92"/>
      <c r="C33" s="63"/>
      <c r="D33" s="53" t="s">
        <v>14</v>
      </c>
      <c r="E33" s="53"/>
      <c r="F33" s="54">
        <v>54399</v>
      </c>
      <c r="G33" s="55">
        <f t="shared" si="2"/>
        <v>4.6609443383907792</v>
      </c>
      <c r="H33" s="54">
        <v>66486</v>
      </c>
      <c r="I33" s="55">
        <f t="shared" si="3"/>
        <v>-18.179767169028072</v>
      </c>
    </row>
    <row r="34" spans="1:9" ht="18" customHeight="1">
      <c r="A34" s="92"/>
      <c r="B34" s="92"/>
      <c r="C34" s="63"/>
      <c r="D34" s="53" t="s">
        <v>33</v>
      </c>
      <c r="E34" s="53"/>
      <c r="F34" s="54">
        <v>13027</v>
      </c>
      <c r="G34" s="55">
        <f t="shared" si="2"/>
        <v>1.1161624643139889</v>
      </c>
      <c r="H34" s="54">
        <v>12995</v>
      </c>
      <c r="I34" s="55">
        <f t="shared" si="3"/>
        <v>0.24624855713735183</v>
      </c>
    </row>
    <row r="35" spans="1:9" ht="18" customHeight="1">
      <c r="A35" s="92"/>
      <c r="B35" s="92"/>
      <c r="C35" s="63"/>
      <c r="D35" s="53" t="s">
        <v>34</v>
      </c>
      <c r="E35" s="53"/>
      <c r="F35" s="54">
        <v>314296</v>
      </c>
      <c r="G35" s="55">
        <f t="shared" si="2"/>
        <v>26.929100935290506</v>
      </c>
      <c r="H35" s="54">
        <v>336057</v>
      </c>
      <c r="I35" s="55">
        <f t="shared" si="3"/>
        <v>-6.4753895916466515</v>
      </c>
    </row>
    <row r="36" spans="1:9" ht="18" customHeight="1">
      <c r="A36" s="92"/>
      <c r="B36" s="92"/>
      <c r="C36" s="63"/>
      <c r="D36" s="53" t="s">
        <v>35</v>
      </c>
      <c r="E36" s="53"/>
      <c r="F36" s="54">
        <v>25495</v>
      </c>
      <c r="G36" s="55">
        <f t="shared" si="2"/>
        <v>2.1844294179538761</v>
      </c>
      <c r="H36" s="54">
        <v>27050</v>
      </c>
      <c r="I36" s="55">
        <f t="shared" si="3"/>
        <v>-5.7486136783733821</v>
      </c>
    </row>
    <row r="37" spans="1:9" ht="18" customHeight="1">
      <c r="A37" s="92"/>
      <c r="B37" s="92"/>
      <c r="C37" s="63"/>
      <c r="D37" s="53" t="s">
        <v>15</v>
      </c>
      <c r="E37" s="53"/>
      <c r="F37" s="54">
        <v>6515</v>
      </c>
      <c r="G37" s="55">
        <f t="shared" si="2"/>
        <v>0.55820975320531496</v>
      </c>
      <c r="H37" s="54">
        <v>15593</v>
      </c>
      <c r="I37" s="55">
        <f t="shared" si="3"/>
        <v>-58.218431347399481</v>
      </c>
    </row>
    <row r="38" spans="1:9" ht="18" customHeight="1">
      <c r="A38" s="92"/>
      <c r="B38" s="92"/>
      <c r="C38" s="62"/>
      <c r="D38" s="53" t="s">
        <v>36</v>
      </c>
      <c r="E38" s="53"/>
      <c r="F38" s="54">
        <v>121646</v>
      </c>
      <c r="G38" s="55">
        <f t="shared" si="2"/>
        <v>10.422714295995968</v>
      </c>
      <c r="H38" s="54">
        <v>117619</v>
      </c>
      <c r="I38" s="55">
        <f t="shared" si="3"/>
        <v>3.4237665683265472</v>
      </c>
    </row>
    <row r="39" spans="1:9" ht="18" customHeight="1">
      <c r="A39" s="92"/>
      <c r="B39" s="92"/>
      <c r="C39" s="61" t="s">
        <v>16</v>
      </c>
      <c r="D39" s="53"/>
      <c r="E39" s="53"/>
      <c r="F39" s="54">
        <f>F40+F43+F44</f>
        <v>136376</v>
      </c>
      <c r="G39" s="55">
        <f t="shared" si="2"/>
        <v>11.684790990503151</v>
      </c>
      <c r="H39" s="54">
        <v>133438</v>
      </c>
      <c r="I39" s="55">
        <f t="shared" si="3"/>
        <v>2.2017716092867179</v>
      </c>
    </row>
    <row r="40" spans="1:9" ht="18" customHeight="1">
      <c r="A40" s="92"/>
      <c r="B40" s="92"/>
      <c r="C40" s="63"/>
      <c r="D40" s="61" t="s">
        <v>17</v>
      </c>
      <c r="E40" s="53"/>
      <c r="F40" s="87">
        <v>135448</v>
      </c>
      <c r="G40" s="55">
        <f t="shared" si="2"/>
        <v>11.605279301942211</v>
      </c>
      <c r="H40" s="54">
        <v>132484</v>
      </c>
      <c r="I40" s="55">
        <f t="shared" si="3"/>
        <v>2.2372512907218978</v>
      </c>
    </row>
    <row r="41" spans="1:9" ht="18" customHeight="1">
      <c r="A41" s="92"/>
      <c r="B41" s="92"/>
      <c r="C41" s="63"/>
      <c r="D41" s="63"/>
      <c r="E41" s="57" t="s">
        <v>91</v>
      </c>
      <c r="F41" s="54">
        <v>88800</v>
      </c>
      <c r="G41" s="55">
        <f t="shared" si="2"/>
        <v>7.6084460605728266</v>
      </c>
      <c r="H41" s="54">
        <v>92914</v>
      </c>
      <c r="I41" s="58">
        <f t="shared" si="3"/>
        <v>-4.4277503928363826</v>
      </c>
    </row>
    <row r="42" spans="1:9" ht="18" customHeight="1">
      <c r="A42" s="92"/>
      <c r="B42" s="92"/>
      <c r="C42" s="63"/>
      <c r="D42" s="62"/>
      <c r="E42" s="47" t="s">
        <v>37</v>
      </c>
      <c r="F42" s="54">
        <v>46648</v>
      </c>
      <c r="G42" s="55">
        <f t="shared" si="2"/>
        <v>3.9968332413693832</v>
      </c>
      <c r="H42" s="54">
        <v>39570</v>
      </c>
      <c r="I42" s="58">
        <f t="shared" si="3"/>
        <v>17.88728834975992</v>
      </c>
    </row>
    <row r="43" spans="1:9" ht="18" customHeight="1">
      <c r="A43" s="92"/>
      <c r="B43" s="92"/>
      <c r="C43" s="63"/>
      <c r="D43" s="53" t="s">
        <v>38</v>
      </c>
      <c r="E43" s="53"/>
      <c r="F43" s="87">
        <v>928</v>
      </c>
      <c r="G43" s="55">
        <f t="shared" si="2"/>
        <v>7.9511688560941249E-2</v>
      </c>
      <c r="H43" s="54">
        <v>954</v>
      </c>
      <c r="I43" s="58">
        <f t="shared" si="3"/>
        <v>-2.7253668763102756</v>
      </c>
    </row>
    <row r="44" spans="1:9" ht="18" customHeight="1">
      <c r="A44" s="92"/>
      <c r="B44" s="92"/>
      <c r="C44" s="62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3"/>
        <v>#DIV/0!</v>
      </c>
    </row>
    <row r="45" spans="1:9" ht="18" customHeight="1">
      <c r="A45" s="92"/>
      <c r="B45" s="92"/>
      <c r="C45" s="47" t="s">
        <v>18</v>
      </c>
      <c r="D45" s="47"/>
      <c r="E45" s="47"/>
      <c r="F45" s="54">
        <f>SUM(F28,F32,F39)</f>
        <v>1167124</v>
      </c>
      <c r="G45" s="55">
        <f>F45/$F$45*100</f>
        <v>100</v>
      </c>
      <c r="H45" s="87">
        <f>SUM(H28,H32,H39)</f>
        <v>1201621</v>
      </c>
      <c r="I45" s="55">
        <f t="shared" si="3"/>
        <v>-2.8708719305005514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Normal="100" zoomScaleSheetLayoutView="100" workbookViewId="0">
      <pane xSplit="5" ySplit="7" topLeftCell="F32" activePane="bottomRight" state="frozen"/>
      <selection activeCell="L8" sqref="L8"/>
      <selection pane="topRight" activeCell="L8" sqref="L8"/>
      <selection pane="bottomLeft" activeCell="L8" sqref="L8"/>
      <selection pane="bottomRight" activeCell="G35" sqref="G35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3" width="13.6640625" style="2" customWidth="1"/>
    <col min="24" max="27" width="12" style="2" customWidth="1"/>
    <col min="28" max="16384" width="9" style="2"/>
  </cols>
  <sheetData>
    <row r="1" spans="1:27" ht="33.9" customHeight="1">
      <c r="A1" s="20" t="s">
        <v>0</v>
      </c>
      <c r="B1" s="11"/>
      <c r="C1" s="11"/>
      <c r="D1" s="22"/>
      <c r="E1" s="13"/>
      <c r="F1" s="13"/>
      <c r="G1" s="13"/>
    </row>
    <row r="2" spans="1:27" ht="15" customHeight="1"/>
    <row r="3" spans="1:27" ht="15" customHeight="1">
      <c r="A3" s="14" t="s">
        <v>46</v>
      </c>
      <c r="B3" s="14"/>
      <c r="C3" s="14"/>
      <c r="D3" s="14"/>
    </row>
    <row r="4" spans="1:27" ht="15" customHeight="1">
      <c r="A4" s="14"/>
      <c r="B4" s="14"/>
      <c r="C4" s="14"/>
      <c r="D4" s="14"/>
    </row>
    <row r="5" spans="1:27" ht="15.9" customHeight="1">
      <c r="A5" s="12" t="s">
        <v>243</v>
      </c>
      <c r="B5" s="12"/>
      <c r="C5" s="12"/>
      <c r="D5" s="12"/>
      <c r="K5" s="15"/>
      <c r="Q5" s="15" t="s">
        <v>47</v>
      </c>
    </row>
    <row r="6" spans="1:27" ht="15.9" customHeight="1">
      <c r="A6" s="105" t="s">
        <v>48</v>
      </c>
      <c r="B6" s="106"/>
      <c r="C6" s="106"/>
      <c r="D6" s="106"/>
      <c r="E6" s="106"/>
      <c r="F6" s="98" t="s">
        <v>252</v>
      </c>
      <c r="G6" s="99"/>
      <c r="H6" s="98" t="s">
        <v>253</v>
      </c>
      <c r="I6" s="99"/>
      <c r="J6" s="98" t="s">
        <v>254</v>
      </c>
      <c r="K6" s="99"/>
      <c r="L6" s="98" t="s">
        <v>255</v>
      </c>
      <c r="M6" s="99"/>
      <c r="N6" s="98" t="s">
        <v>256</v>
      </c>
      <c r="O6" s="99"/>
      <c r="P6" s="96" t="s">
        <v>257</v>
      </c>
      <c r="Q6" s="97"/>
    </row>
    <row r="7" spans="1:27" ht="15.9" customHeight="1">
      <c r="A7" s="106"/>
      <c r="B7" s="106"/>
      <c r="C7" s="106"/>
      <c r="D7" s="106"/>
      <c r="E7" s="106"/>
      <c r="F7" s="51" t="s">
        <v>244</v>
      </c>
      <c r="G7" s="51" t="s">
        <v>236</v>
      </c>
      <c r="H7" s="51" t="s">
        <v>241</v>
      </c>
      <c r="I7" s="51" t="s">
        <v>236</v>
      </c>
      <c r="J7" s="51" t="s">
        <v>241</v>
      </c>
      <c r="K7" s="51" t="s">
        <v>236</v>
      </c>
      <c r="L7" s="51" t="s">
        <v>241</v>
      </c>
      <c r="M7" s="51" t="s">
        <v>236</v>
      </c>
      <c r="N7" s="51" t="s">
        <v>241</v>
      </c>
      <c r="O7" s="51" t="s">
        <v>236</v>
      </c>
      <c r="P7" s="51" t="s">
        <v>241</v>
      </c>
      <c r="Q7" s="51" t="s">
        <v>236</v>
      </c>
    </row>
    <row r="8" spans="1:27" ht="15.9" customHeight="1">
      <c r="A8" s="103" t="s">
        <v>82</v>
      </c>
      <c r="B8" s="61" t="s">
        <v>49</v>
      </c>
      <c r="C8" s="53"/>
      <c r="D8" s="53"/>
      <c r="E8" s="66" t="s">
        <v>40</v>
      </c>
      <c r="F8" s="54">
        <v>3488</v>
      </c>
      <c r="G8" s="54">
        <v>3565</v>
      </c>
      <c r="H8" s="54">
        <v>32544</v>
      </c>
      <c r="I8" s="54">
        <v>31836</v>
      </c>
      <c r="J8" s="54">
        <v>20096</v>
      </c>
      <c r="K8" s="54">
        <v>20020</v>
      </c>
      <c r="L8" s="54">
        <v>13619</v>
      </c>
      <c r="M8" s="54">
        <v>13557</v>
      </c>
      <c r="N8" s="87">
        <v>53</v>
      </c>
      <c r="O8" s="87">
        <v>24560</v>
      </c>
      <c r="P8" s="54">
        <v>17570</v>
      </c>
      <c r="Q8" s="54">
        <v>17299</v>
      </c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5.9" customHeight="1">
      <c r="A9" s="103"/>
      <c r="B9" s="63"/>
      <c r="C9" s="53" t="s">
        <v>50</v>
      </c>
      <c r="D9" s="53"/>
      <c r="E9" s="66" t="s">
        <v>41</v>
      </c>
      <c r="F9" s="54">
        <v>3488</v>
      </c>
      <c r="G9" s="54">
        <v>3563</v>
      </c>
      <c r="H9" s="54">
        <v>32532</v>
      </c>
      <c r="I9" s="54">
        <v>31824</v>
      </c>
      <c r="J9" s="54">
        <v>20095</v>
      </c>
      <c r="K9" s="54">
        <v>20009</v>
      </c>
      <c r="L9" s="54">
        <v>13619</v>
      </c>
      <c r="M9" s="54">
        <v>13557</v>
      </c>
      <c r="N9" s="87">
        <v>53</v>
      </c>
      <c r="O9" s="87">
        <v>24560</v>
      </c>
      <c r="P9" s="54">
        <v>17474</v>
      </c>
      <c r="Q9" s="54">
        <v>17225</v>
      </c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5.9" customHeight="1">
      <c r="A10" s="103"/>
      <c r="B10" s="62"/>
      <c r="C10" s="53" t="s">
        <v>51</v>
      </c>
      <c r="D10" s="53"/>
      <c r="E10" s="66" t="s">
        <v>42</v>
      </c>
      <c r="F10" s="54">
        <v>0</v>
      </c>
      <c r="G10" s="54">
        <v>2</v>
      </c>
      <c r="H10" s="54">
        <v>12</v>
      </c>
      <c r="I10" s="54">
        <v>12</v>
      </c>
      <c r="J10" s="67">
        <v>1</v>
      </c>
      <c r="K10" s="67">
        <v>12</v>
      </c>
      <c r="L10" s="54">
        <v>0</v>
      </c>
      <c r="M10" s="54">
        <v>0</v>
      </c>
      <c r="N10" s="87">
        <v>0</v>
      </c>
      <c r="O10" s="87">
        <v>0</v>
      </c>
      <c r="P10" s="54">
        <v>96</v>
      </c>
      <c r="Q10" s="54">
        <v>74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5.9" customHeight="1">
      <c r="A11" s="103"/>
      <c r="B11" s="61" t="s">
        <v>52</v>
      </c>
      <c r="C11" s="53"/>
      <c r="D11" s="53"/>
      <c r="E11" s="66" t="s">
        <v>43</v>
      </c>
      <c r="F11" s="54">
        <v>3331</v>
      </c>
      <c r="G11" s="54">
        <v>3386</v>
      </c>
      <c r="H11" s="54">
        <v>32441</v>
      </c>
      <c r="I11" s="54">
        <v>31707</v>
      </c>
      <c r="J11" s="54">
        <v>19687</v>
      </c>
      <c r="K11" s="54">
        <v>21154</v>
      </c>
      <c r="L11" s="54">
        <v>12224</v>
      </c>
      <c r="M11" s="54">
        <v>13133</v>
      </c>
      <c r="N11" s="87">
        <v>811</v>
      </c>
      <c r="O11" s="87">
        <v>21305</v>
      </c>
      <c r="P11" s="54">
        <v>17558</v>
      </c>
      <c r="Q11" s="54">
        <v>18718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5.9" customHeight="1">
      <c r="A12" s="103"/>
      <c r="B12" s="63"/>
      <c r="C12" s="53" t="s">
        <v>53</v>
      </c>
      <c r="D12" s="53"/>
      <c r="E12" s="66" t="s">
        <v>44</v>
      </c>
      <c r="F12" s="54">
        <v>3331</v>
      </c>
      <c r="G12" s="54">
        <v>3385</v>
      </c>
      <c r="H12" s="54">
        <v>32424</v>
      </c>
      <c r="I12" s="54">
        <v>31690</v>
      </c>
      <c r="J12" s="54">
        <v>19673</v>
      </c>
      <c r="K12" s="54">
        <v>21130</v>
      </c>
      <c r="L12" s="54">
        <v>12214</v>
      </c>
      <c r="M12" s="54">
        <v>13123</v>
      </c>
      <c r="N12" s="87">
        <v>808</v>
      </c>
      <c r="O12" s="87">
        <v>21303</v>
      </c>
      <c r="P12" s="54">
        <v>17510</v>
      </c>
      <c r="Q12" s="54">
        <v>18668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5.9" customHeight="1">
      <c r="A13" s="103"/>
      <c r="B13" s="62"/>
      <c r="C13" s="53" t="s">
        <v>54</v>
      </c>
      <c r="D13" s="53"/>
      <c r="E13" s="66" t="s">
        <v>45</v>
      </c>
      <c r="F13" s="54">
        <v>0</v>
      </c>
      <c r="G13" s="54">
        <v>0</v>
      </c>
      <c r="H13" s="67">
        <v>17</v>
      </c>
      <c r="I13" s="67">
        <v>17</v>
      </c>
      <c r="J13" s="67">
        <v>1</v>
      </c>
      <c r="K13" s="67">
        <v>12</v>
      </c>
      <c r="L13" s="54">
        <v>1</v>
      </c>
      <c r="M13" s="54">
        <v>0.5</v>
      </c>
      <c r="N13" s="87">
        <v>0.4</v>
      </c>
      <c r="O13" s="87">
        <v>0.4</v>
      </c>
      <c r="P13" s="54">
        <v>48</v>
      </c>
      <c r="Q13" s="54">
        <v>51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5.9" customHeight="1">
      <c r="A14" s="103"/>
      <c r="B14" s="53" t="s">
        <v>55</v>
      </c>
      <c r="C14" s="53"/>
      <c r="D14" s="53"/>
      <c r="E14" s="66" t="s">
        <v>96</v>
      </c>
      <c r="F14" s="54">
        <f t="shared" ref="F14:Q14" si="0">F9-F12</f>
        <v>157</v>
      </c>
      <c r="G14" s="54">
        <f t="shared" si="0"/>
        <v>178</v>
      </c>
      <c r="H14" s="54">
        <f t="shared" si="0"/>
        <v>108</v>
      </c>
      <c r="I14" s="54">
        <f t="shared" si="0"/>
        <v>134</v>
      </c>
      <c r="J14" s="54">
        <f t="shared" si="0"/>
        <v>422</v>
      </c>
      <c r="K14" s="54">
        <f t="shared" si="0"/>
        <v>-1121</v>
      </c>
      <c r="L14" s="54">
        <f t="shared" si="0"/>
        <v>1405</v>
      </c>
      <c r="M14" s="54">
        <f t="shared" si="0"/>
        <v>434</v>
      </c>
      <c r="N14" s="87">
        <f t="shared" ref="N14:O14" si="1">N9-N12</f>
        <v>-755</v>
      </c>
      <c r="O14" s="87">
        <f t="shared" si="1"/>
        <v>3257</v>
      </c>
      <c r="P14" s="54">
        <f t="shared" si="0"/>
        <v>-36</v>
      </c>
      <c r="Q14" s="54">
        <f t="shared" si="0"/>
        <v>-1443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5.9" customHeight="1">
      <c r="A15" s="103"/>
      <c r="B15" s="53" t="s">
        <v>56</v>
      </c>
      <c r="C15" s="53"/>
      <c r="D15" s="53"/>
      <c r="E15" s="66" t="s">
        <v>97</v>
      </c>
      <c r="F15" s="54">
        <f t="shared" ref="F15:Q15" si="2">F10-F13</f>
        <v>0</v>
      </c>
      <c r="G15" s="54">
        <f t="shared" si="2"/>
        <v>2</v>
      </c>
      <c r="H15" s="54">
        <f t="shared" si="2"/>
        <v>-5</v>
      </c>
      <c r="I15" s="54">
        <f t="shared" si="2"/>
        <v>-5</v>
      </c>
      <c r="J15" s="54">
        <f t="shared" si="2"/>
        <v>0</v>
      </c>
      <c r="K15" s="54">
        <f t="shared" si="2"/>
        <v>0</v>
      </c>
      <c r="L15" s="54">
        <f t="shared" si="2"/>
        <v>-1</v>
      </c>
      <c r="M15" s="54">
        <f t="shared" si="2"/>
        <v>-0.5</v>
      </c>
      <c r="N15" s="87">
        <f t="shared" ref="N15:O15" si="3">N10-N13</f>
        <v>-0.4</v>
      </c>
      <c r="O15" s="87">
        <f t="shared" si="3"/>
        <v>-0.4</v>
      </c>
      <c r="P15" s="54">
        <f t="shared" si="2"/>
        <v>48</v>
      </c>
      <c r="Q15" s="54">
        <f t="shared" si="2"/>
        <v>23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5.9" customHeight="1">
      <c r="A16" s="103"/>
      <c r="B16" s="53" t="s">
        <v>57</v>
      </c>
      <c r="C16" s="53"/>
      <c r="D16" s="53"/>
      <c r="E16" s="66" t="s">
        <v>98</v>
      </c>
      <c r="F16" s="54">
        <f t="shared" ref="F16:Q16" si="4">F8-F11</f>
        <v>157</v>
      </c>
      <c r="G16" s="54">
        <f t="shared" si="4"/>
        <v>179</v>
      </c>
      <c r="H16" s="54">
        <f t="shared" si="4"/>
        <v>103</v>
      </c>
      <c r="I16" s="54">
        <f t="shared" si="4"/>
        <v>129</v>
      </c>
      <c r="J16" s="54">
        <f t="shared" si="4"/>
        <v>409</v>
      </c>
      <c r="K16" s="54">
        <f t="shared" si="4"/>
        <v>-1134</v>
      </c>
      <c r="L16" s="54">
        <f t="shared" si="4"/>
        <v>1395</v>
      </c>
      <c r="M16" s="54">
        <f t="shared" si="4"/>
        <v>424</v>
      </c>
      <c r="N16" s="87">
        <f t="shared" ref="N16:O16" si="5">N8-N11</f>
        <v>-758</v>
      </c>
      <c r="O16" s="87">
        <f t="shared" si="5"/>
        <v>3255</v>
      </c>
      <c r="P16" s="54">
        <f t="shared" si="4"/>
        <v>12</v>
      </c>
      <c r="Q16" s="54">
        <f t="shared" si="4"/>
        <v>-1419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5.9" customHeight="1">
      <c r="A17" s="103"/>
      <c r="B17" s="53" t="s">
        <v>58</v>
      </c>
      <c r="C17" s="53"/>
      <c r="D17" s="53"/>
      <c r="E17" s="51"/>
      <c r="F17" s="54"/>
      <c r="G17" s="54"/>
      <c r="H17" s="67">
        <v>2576</v>
      </c>
      <c r="I17" s="67">
        <v>2091</v>
      </c>
      <c r="J17" s="54">
        <v>0</v>
      </c>
      <c r="K17" s="54">
        <v>0</v>
      </c>
      <c r="L17" s="54">
        <v>0</v>
      </c>
      <c r="M17" s="54">
        <v>0</v>
      </c>
      <c r="N17" s="87">
        <v>0</v>
      </c>
      <c r="O17" s="87">
        <v>0</v>
      </c>
      <c r="P17" s="67">
        <v>0</v>
      </c>
      <c r="Q17" s="68">
        <v>0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5.9" customHeight="1">
      <c r="A18" s="103"/>
      <c r="B18" s="53" t="s">
        <v>59</v>
      </c>
      <c r="C18" s="53"/>
      <c r="D18" s="53"/>
      <c r="E18" s="51"/>
      <c r="F18" s="68"/>
      <c r="G18" s="68"/>
      <c r="H18" s="68"/>
      <c r="I18" s="68"/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5.9" customHeight="1">
      <c r="A19" s="103" t="s">
        <v>83</v>
      </c>
      <c r="B19" s="61" t="s">
        <v>60</v>
      </c>
      <c r="C19" s="53"/>
      <c r="D19" s="53"/>
      <c r="E19" s="66"/>
      <c r="F19" s="54">
        <v>1480</v>
      </c>
      <c r="G19" s="54">
        <v>1780</v>
      </c>
      <c r="H19" s="54">
        <v>2294</v>
      </c>
      <c r="I19" s="54">
        <v>1900</v>
      </c>
      <c r="J19" s="54">
        <v>6449</v>
      </c>
      <c r="K19" s="54">
        <v>4413</v>
      </c>
      <c r="L19" s="54">
        <v>6823</v>
      </c>
      <c r="M19" s="54">
        <v>3133</v>
      </c>
      <c r="N19" s="87">
        <v>15251</v>
      </c>
      <c r="O19" s="87">
        <v>6338</v>
      </c>
      <c r="P19" s="54">
        <v>4504</v>
      </c>
      <c r="Q19" s="54">
        <v>4461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5.9" customHeight="1">
      <c r="A20" s="103"/>
      <c r="B20" s="62"/>
      <c r="C20" s="53" t="s">
        <v>61</v>
      </c>
      <c r="D20" s="53"/>
      <c r="E20" s="66"/>
      <c r="F20" s="54">
        <v>935</v>
      </c>
      <c r="G20" s="54">
        <v>1176</v>
      </c>
      <c r="H20" s="54">
        <v>1407</v>
      </c>
      <c r="I20" s="54">
        <v>975</v>
      </c>
      <c r="J20" s="54">
        <v>2079</v>
      </c>
      <c r="K20" s="67">
        <v>2550</v>
      </c>
      <c r="L20" s="54">
        <v>6023</v>
      </c>
      <c r="M20" s="54">
        <v>2268</v>
      </c>
      <c r="N20" s="87">
        <v>14734</v>
      </c>
      <c r="O20" s="87">
        <v>5984</v>
      </c>
      <c r="P20" s="54">
        <v>1690</v>
      </c>
      <c r="Q20" s="54">
        <v>1194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5.9" customHeight="1">
      <c r="A21" s="103"/>
      <c r="B21" s="53" t="s">
        <v>62</v>
      </c>
      <c r="C21" s="53"/>
      <c r="D21" s="53"/>
      <c r="E21" s="66" t="s">
        <v>99</v>
      </c>
      <c r="F21" s="54">
        <v>1480</v>
      </c>
      <c r="G21" s="54">
        <v>1780</v>
      </c>
      <c r="H21" s="54">
        <v>2294</v>
      </c>
      <c r="I21" s="54">
        <v>1900</v>
      </c>
      <c r="J21" s="54">
        <v>6449</v>
      </c>
      <c r="K21" s="54">
        <v>4413</v>
      </c>
      <c r="L21" s="54">
        <v>6823</v>
      </c>
      <c r="M21" s="54">
        <v>3133</v>
      </c>
      <c r="N21" s="87">
        <v>15251</v>
      </c>
      <c r="O21" s="87">
        <v>6338</v>
      </c>
      <c r="P21" s="54">
        <v>4504</v>
      </c>
      <c r="Q21" s="54">
        <v>4461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5.9" customHeight="1">
      <c r="A22" s="103"/>
      <c r="B22" s="61" t="s">
        <v>63</v>
      </c>
      <c r="C22" s="53"/>
      <c r="D22" s="53"/>
      <c r="E22" s="66" t="s">
        <v>100</v>
      </c>
      <c r="F22" s="54">
        <v>2496</v>
      </c>
      <c r="G22" s="54">
        <v>2876</v>
      </c>
      <c r="H22" s="54">
        <v>3344</v>
      </c>
      <c r="I22" s="54">
        <v>2959</v>
      </c>
      <c r="J22" s="54">
        <v>15212</v>
      </c>
      <c r="K22" s="54">
        <v>13727</v>
      </c>
      <c r="L22" s="54">
        <v>12714</v>
      </c>
      <c r="M22" s="54">
        <v>8061</v>
      </c>
      <c r="N22" s="87">
        <v>15251</v>
      </c>
      <c r="O22" s="87">
        <v>25905</v>
      </c>
      <c r="P22" s="54">
        <v>6029</v>
      </c>
      <c r="Q22" s="54">
        <v>6355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5.9" customHeight="1">
      <c r="A23" s="103"/>
      <c r="B23" s="62" t="s">
        <v>64</v>
      </c>
      <c r="C23" s="53" t="s">
        <v>65</v>
      </c>
      <c r="D23" s="53"/>
      <c r="E23" s="66"/>
      <c r="F23" s="54">
        <v>332</v>
      </c>
      <c r="G23" s="54">
        <v>359</v>
      </c>
      <c r="H23" s="54">
        <v>1546</v>
      </c>
      <c r="I23" s="54">
        <v>1626</v>
      </c>
      <c r="J23" s="54">
        <v>2841</v>
      </c>
      <c r="K23" s="54">
        <v>2883</v>
      </c>
      <c r="L23" s="54">
        <v>1573</v>
      </c>
      <c r="M23" s="54">
        <v>2069</v>
      </c>
      <c r="N23" s="87">
        <v>0</v>
      </c>
      <c r="O23" s="87">
        <v>19195</v>
      </c>
      <c r="P23" s="54">
        <v>2410</v>
      </c>
      <c r="Q23" s="54">
        <v>2098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5.9" customHeight="1">
      <c r="A24" s="103"/>
      <c r="B24" s="53" t="s">
        <v>101</v>
      </c>
      <c r="C24" s="53"/>
      <c r="D24" s="53"/>
      <c r="E24" s="66" t="s">
        <v>102</v>
      </c>
      <c r="F24" s="54">
        <f t="shared" ref="F24:Q24" si="6">F21-F22</f>
        <v>-1016</v>
      </c>
      <c r="G24" s="54">
        <f t="shared" si="6"/>
        <v>-1096</v>
      </c>
      <c r="H24" s="54">
        <f t="shared" si="6"/>
        <v>-1050</v>
      </c>
      <c r="I24" s="54">
        <f t="shared" si="6"/>
        <v>-1059</v>
      </c>
      <c r="J24" s="54">
        <f t="shared" si="6"/>
        <v>-8763</v>
      </c>
      <c r="K24" s="54">
        <f t="shared" si="6"/>
        <v>-9314</v>
      </c>
      <c r="L24" s="54">
        <f t="shared" si="6"/>
        <v>-5891</v>
      </c>
      <c r="M24" s="54">
        <f>M21-M22-1</f>
        <v>-4929</v>
      </c>
      <c r="N24" s="87">
        <f t="shared" ref="N24:O24" si="7">N21-N22</f>
        <v>0</v>
      </c>
      <c r="O24" s="87">
        <f t="shared" si="7"/>
        <v>-19567</v>
      </c>
      <c r="P24" s="54">
        <f t="shared" si="6"/>
        <v>-1525</v>
      </c>
      <c r="Q24" s="54">
        <f t="shared" si="6"/>
        <v>-1894</v>
      </c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5.9" customHeight="1">
      <c r="A25" s="103"/>
      <c r="B25" s="61" t="s">
        <v>66</v>
      </c>
      <c r="C25" s="61"/>
      <c r="D25" s="61"/>
      <c r="E25" s="107" t="s">
        <v>103</v>
      </c>
      <c r="F25" s="100">
        <v>1016</v>
      </c>
      <c r="G25" s="100">
        <v>1096</v>
      </c>
      <c r="H25" s="100">
        <v>1050</v>
      </c>
      <c r="I25" s="100">
        <v>1059</v>
      </c>
      <c r="J25" s="100">
        <v>8763</v>
      </c>
      <c r="K25" s="100">
        <v>9314</v>
      </c>
      <c r="L25" s="100">
        <v>5891</v>
      </c>
      <c r="M25" s="100">
        <v>4929</v>
      </c>
      <c r="N25" s="100">
        <v>0</v>
      </c>
      <c r="O25" s="100">
        <v>19567</v>
      </c>
      <c r="P25" s="100">
        <v>1525</v>
      </c>
      <c r="Q25" s="100">
        <v>1894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5.9" customHeight="1">
      <c r="A26" s="103"/>
      <c r="B26" s="79" t="s">
        <v>67</v>
      </c>
      <c r="C26" s="79"/>
      <c r="D26" s="79"/>
      <c r="E26" s="108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5.9" customHeight="1">
      <c r="A27" s="103"/>
      <c r="B27" s="53" t="s">
        <v>104</v>
      </c>
      <c r="C27" s="53"/>
      <c r="D27" s="53"/>
      <c r="E27" s="66" t="s">
        <v>105</v>
      </c>
      <c r="F27" s="54">
        <f>F24+F25</f>
        <v>0</v>
      </c>
      <c r="G27" s="54">
        <f t="shared" ref="G27:Q27" si="8">G24+G25</f>
        <v>0</v>
      </c>
      <c r="H27" s="54">
        <f t="shared" si="8"/>
        <v>0</v>
      </c>
      <c r="I27" s="54">
        <f t="shared" si="8"/>
        <v>0</v>
      </c>
      <c r="J27" s="54">
        <f t="shared" si="8"/>
        <v>0</v>
      </c>
      <c r="K27" s="54">
        <f t="shared" si="8"/>
        <v>0</v>
      </c>
      <c r="L27" s="54">
        <f t="shared" si="8"/>
        <v>0</v>
      </c>
      <c r="M27" s="54">
        <f t="shared" si="8"/>
        <v>0</v>
      </c>
      <c r="N27" s="87">
        <f t="shared" ref="N27:O27" si="9">N24+N25</f>
        <v>0</v>
      </c>
      <c r="O27" s="87">
        <f t="shared" si="9"/>
        <v>0</v>
      </c>
      <c r="P27" s="54">
        <f t="shared" si="8"/>
        <v>0</v>
      </c>
      <c r="Q27" s="54">
        <f t="shared" si="8"/>
        <v>0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5.9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5.9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7"/>
      <c r="P29" s="27"/>
      <c r="Q29" s="28" t="s">
        <v>106</v>
      </c>
      <c r="R29" s="27"/>
      <c r="S29" s="27"/>
      <c r="T29" s="27"/>
      <c r="U29" s="27"/>
      <c r="V29" s="27"/>
      <c r="W29" s="27"/>
      <c r="X29" s="27"/>
      <c r="Y29" s="27"/>
      <c r="Z29" s="27"/>
      <c r="AA29" s="28"/>
    </row>
    <row r="30" spans="1:27" ht="15.9" customHeight="1">
      <c r="A30" s="106" t="s">
        <v>68</v>
      </c>
      <c r="B30" s="106"/>
      <c r="C30" s="106"/>
      <c r="D30" s="106"/>
      <c r="E30" s="106"/>
      <c r="F30" s="96" t="s">
        <v>258</v>
      </c>
      <c r="G30" s="97"/>
      <c r="H30" s="96" t="s">
        <v>259</v>
      </c>
      <c r="I30" s="97"/>
      <c r="J30" s="96" t="s">
        <v>260</v>
      </c>
      <c r="K30" s="97"/>
      <c r="L30" s="96" t="s">
        <v>261</v>
      </c>
      <c r="M30" s="97"/>
      <c r="N30" s="102"/>
      <c r="O30" s="102"/>
      <c r="P30" s="102"/>
      <c r="Q30" s="102"/>
      <c r="R30" s="29"/>
      <c r="S30" s="27"/>
      <c r="T30" s="29"/>
      <c r="U30" s="27"/>
      <c r="V30" s="29"/>
      <c r="W30" s="27"/>
      <c r="X30" s="29"/>
      <c r="Y30" s="27"/>
      <c r="Z30" s="29"/>
      <c r="AA30" s="27"/>
    </row>
    <row r="31" spans="1:27" ht="15.9" customHeight="1">
      <c r="A31" s="106"/>
      <c r="B31" s="106"/>
      <c r="C31" s="106"/>
      <c r="D31" s="106"/>
      <c r="E31" s="106"/>
      <c r="F31" s="51" t="s">
        <v>241</v>
      </c>
      <c r="G31" s="51" t="s">
        <v>236</v>
      </c>
      <c r="H31" s="51" t="s">
        <v>241</v>
      </c>
      <c r="I31" s="51" t="s">
        <v>236</v>
      </c>
      <c r="J31" s="51" t="s">
        <v>241</v>
      </c>
      <c r="K31" s="51" t="s">
        <v>236</v>
      </c>
      <c r="L31" s="51" t="s">
        <v>241</v>
      </c>
      <c r="M31" s="51" t="s">
        <v>236</v>
      </c>
      <c r="N31" s="51" t="s">
        <v>241</v>
      </c>
      <c r="O31" s="51" t="s">
        <v>236</v>
      </c>
      <c r="P31" s="51" t="s">
        <v>241</v>
      </c>
      <c r="Q31" s="51" t="s">
        <v>236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5.9" customHeight="1">
      <c r="A32" s="103" t="s">
        <v>84</v>
      </c>
      <c r="B32" s="61" t="s">
        <v>49</v>
      </c>
      <c r="C32" s="53"/>
      <c r="D32" s="53"/>
      <c r="E32" s="66" t="s">
        <v>40</v>
      </c>
      <c r="F32" s="54">
        <v>1795</v>
      </c>
      <c r="G32" s="54">
        <v>1038</v>
      </c>
      <c r="H32" s="54"/>
      <c r="I32" s="54"/>
      <c r="J32" s="54">
        <v>3021</v>
      </c>
      <c r="K32" s="54">
        <v>3028</v>
      </c>
      <c r="L32" s="54">
        <v>5338</v>
      </c>
      <c r="M32" s="54">
        <v>4723</v>
      </c>
      <c r="N32" s="87"/>
      <c r="O32" s="87"/>
      <c r="P32" s="54"/>
      <c r="Q32" s="54"/>
      <c r="R32" s="31"/>
      <c r="S32" s="31"/>
      <c r="T32" s="31"/>
      <c r="U32" s="31"/>
      <c r="V32" s="32"/>
      <c r="W32" s="32"/>
      <c r="X32" s="31"/>
      <c r="Y32" s="31"/>
      <c r="Z32" s="32"/>
      <c r="AA32" s="32"/>
    </row>
    <row r="33" spans="1:27" ht="15.9" customHeight="1">
      <c r="A33" s="109"/>
      <c r="B33" s="63"/>
      <c r="C33" s="61" t="s">
        <v>69</v>
      </c>
      <c r="D33" s="53"/>
      <c r="E33" s="66"/>
      <c r="F33" s="54">
        <v>1795</v>
      </c>
      <c r="G33" s="54">
        <v>1038</v>
      </c>
      <c r="H33" s="54"/>
      <c r="I33" s="54"/>
      <c r="J33" s="54">
        <v>1239</v>
      </c>
      <c r="K33" s="54">
        <v>1239</v>
      </c>
      <c r="L33" s="54">
        <v>4889</v>
      </c>
      <c r="M33" s="54">
        <v>4278</v>
      </c>
      <c r="N33" s="87"/>
      <c r="O33" s="87"/>
      <c r="P33" s="54"/>
      <c r="Q33" s="54"/>
      <c r="R33" s="31"/>
      <c r="S33" s="31"/>
      <c r="T33" s="31"/>
      <c r="U33" s="31"/>
      <c r="V33" s="32"/>
      <c r="W33" s="32"/>
      <c r="X33" s="31"/>
      <c r="Y33" s="31"/>
      <c r="Z33" s="32"/>
      <c r="AA33" s="32"/>
    </row>
    <row r="34" spans="1:27" ht="15.9" customHeight="1">
      <c r="A34" s="109"/>
      <c r="B34" s="63"/>
      <c r="C34" s="62"/>
      <c r="D34" s="53" t="s">
        <v>70</v>
      </c>
      <c r="E34" s="66"/>
      <c r="F34" s="54">
        <v>1710</v>
      </c>
      <c r="G34" s="54">
        <v>950</v>
      </c>
      <c r="H34" s="54"/>
      <c r="I34" s="54"/>
      <c r="J34" s="54">
        <v>1161</v>
      </c>
      <c r="K34" s="54">
        <v>1202</v>
      </c>
      <c r="L34" s="54">
        <v>4806</v>
      </c>
      <c r="M34" s="54">
        <v>4097</v>
      </c>
      <c r="N34" s="87"/>
      <c r="O34" s="87"/>
      <c r="P34" s="54"/>
      <c r="Q34" s="54"/>
      <c r="R34" s="31"/>
      <c r="S34" s="31"/>
      <c r="T34" s="31"/>
      <c r="U34" s="31"/>
      <c r="V34" s="32"/>
      <c r="W34" s="32"/>
      <c r="X34" s="31"/>
      <c r="Y34" s="31"/>
      <c r="Z34" s="32"/>
      <c r="AA34" s="32"/>
    </row>
    <row r="35" spans="1:27" ht="15.9" customHeight="1">
      <c r="A35" s="109"/>
      <c r="B35" s="62"/>
      <c r="C35" s="53" t="s">
        <v>71</v>
      </c>
      <c r="D35" s="53"/>
      <c r="E35" s="66"/>
      <c r="F35" s="54">
        <v>0</v>
      </c>
      <c r="G35" s="54">
        <v>0</v>
      </c>
      <c r="H35" s="54"/>
      <c r="I35" s="54"/>
      <c r="J35" s="68">
        <v>1782</v>
      </c>
      <c r="K35" s="68">
        <v>1789</v>
      </c>
      <c r="L35" s="54">
        <v>449</v>
      </c>
      <c r="M35" s="54">
        <v>445</v>
      </c>
      <c r="N35" s="87"/>
      <c r="O35" s="87"/>
      <c r="P35" s="54"/>
      <c r="Q35" s="54"/>
      <c r="R35" s="31"/>
      <c r="S35" s="31"/>
      <c r="T35" s="31"/>
      <c r="U35" s="31"/>
      <c r="V35" s="32"/>
      <c r="W35" s="32"/>
      <c r="X35" s="31"/>
      <c r="Y35" s="31"/>
      <c r="Z35" s="32"/>
      <c r="AA35" s="32"/>
    </row>
    <row r="36" spans="1:27" ht="15.9" customHeight="1">
      <c r="A36" s="109"/>
      <c r="B36" s="61" t="s">
        <v>52</v>
      </c>
      <c r="C36" s="53"/>
      <c r="D36" s="53"/>
      <c r="E36" s="66" t="s">
        <v>41</v>
      </c>
      <c r="F36" s="54">
        <v>248</v>
      </c>
      <c r="G36" s="54">
        <v>298</v>
      </c>
      <c r="H36" s="54"/>
      <c r="I36" s="54"/>
      <c r="J36" s="54">
        <v>1632</v>
      </c>
      <c r="K36" s="54">
        <v>1589</v>
      </c>
      <c r="L36" s="54">
        <v>27</v>
      </c>
      <c r="M36" s="54">
        <v>26</v>
      </c>
      <c r="N36" s="87"/>
      <c r="O36" s="87"/>
      <c r="P36" s="54"/>
      <c r="Q36" s="54"/>
      <c r="R36" s="31"/>
      <c r="S36" s="31"/>
      <c r="T36" s="31"/>
      <c r="U36" s="31"/>
      <c r="V36" s="31"/>
      <c r="W36" s="31"/>
      <c r="X36" s="31"/>
      <c r="Y36" s="31"/>
      <c r="Z36" s="32"/>
      <c r="AA36" s="32"/>
    </row>
    <row r="37" spans="1:27" ht="15.9" customHeight="1">
      <c r="A37" s="109"/>
      <c r="B37" s="63"/>
      <c r="C37" s="53" t="s">
        <v>72</v>
      </c>
      <c r="D37" s="53"/>
      <c r="E37" s="66"/>
      <c r="F37" s="54">
        <v>224</v>
      </c>
      <c r="G37" s="54">
        <v>276</v>
      </c>
      <c r="H37" s="54"/>
      <c r="I37" s="54"/>
      <c r="J37" s="54">
        <v>1403</v>
      </c>
      <c r="K37" s="54">
        <v>1424</v>
      </c>
      <c r="L37" s="54">
        <v>27</v>
      </c>
      <c r="M37" s="54">
        <v>26</v>
      </c>
      <c r="N37" s="87"/>
      <c r="O37" s="87"/>
      <c r="P37" s="54"/>
      <c r="Q37" s="54"/>
      <c r="R37" s="31"/>
      <c r="S37" s="31"/>
      <c r="T37" s="31"/>
      <c r="U37" s="31"/>
      <c r="V37" s="31"/>
      <c r="W37" s="31"/>
      <c r="X37" s="31"/>
      <c r="Y37" s="31"/>
      <c r="Z37" s="32"/>
      <c r="AA37" s="32"/>
    </row>
    <row r="38" spans="1:27" ht="15.9" customHeight="1">
      <c r="A38" s="109"/>
      <c r="B38" s="62"/>
      <c r="C38" s="53" t="s">
        <v>73</v>
      </c>
      <c r="D38" s="53"/>
      <c r="E38" s="66"/>
      <c r="F38" s="54">
        <v>24</v>
      </c>
      <c r="G38" s="54">
        <v>22</v>
      </c>
      <c r="H38" s="54"/>
      <c r="I38" s="54"/>
      <c r="J38" s="54">
        <v>229</v>
      </c>
      <c r="K38" s="68">
        <v>165</v>
      </c>
      <c r="L38" s="54">
        <v>0</v>
      </c>
      <c r="M38" s="54">
        <v>0</v>
      </c>
      <c r="N38" s="87"/>
      <c r="O38" s="87"/>
      <c r="P38" s="54"/>
      <c r="Q38" s="54"/>
      <c r="R38" s="31"/>
      <c r="S38" s="31"/>
      <c r="T38" s="32"/>
      <c r="U38" s="32"/>
      <c r="V38" s="31"/>
      <c r="W38" s="31"/>
      <c r="X38" s="31"/>
      <c r="Y38" s="31"/>
      <c r="Z38" s="32"/>
      <c r="AA38" s="32"/>
    </row>
    <row r="39" spans="1:27" ht="15.9" customHeight="1">
      <c r="A39" s="109"/>
      <c r="B39" s="47" t="s">
        <v>74</v>
      </c>
      <c r="C39" s="47"/>
      <c r="D39" s="47"/>
      <c r="E39" s="66" t="s">
        <v>107</v>
      </c>
      <c r="F39" s="54">
        <f>F32-F36</f>
        <v>1547</v>
      </c>
      <c r="G39" s="54">
        <f t="shared" ref="G39:Q39" si="10">G32-G36</f>
        <v>740</v>
      </c>
      <c r="H39" s="54">
        <f t="shared" si="10"/>
        <v>0</v>
      </c>
      <c r="I39" s="54">
        <f t="shared" si="10"/>
        <v>0</v>
      </c>
      <c r="J39" s="54">
        <f t="shared" si="10"/>
        <v>1389</v>
      </c>
      <c r="K39" s="54">
        <f t="shared" si="10"/>
        <v>1439</v>
      </c>
      <c r="L39" s="54">
        <f t="shared" si="10"/>
        <v>5311</v>
      </c>
      <c r="M39" s="54">
        <f t="shared" si="10"/>
        <v>4697</v>
      </c>
      <c r="N39" s="87">
        <f t="shared" ref="N39:O39" si="11">N32-N36</f>
        <v>0</v>
      </c>
      <c r="O39" s="87">
        <f t="shared" si="11"/>
        <v>0</v>
      </c>
      <c r="P39" s="54">
        <f t="shared" si="10"/>
        <v>0</v>
      </c>
      <c r="Q39" s="54">
        <f t="shared" si="10"/>
        <v>0</v>
      </c>
      <c r="R39" s="31"/>
      <c r="S39" s="31"/>
      <c r="T39" s="31"/>
      <c r="U39" s="31"/>
      <c r="V39" s="31"/>
      <c r="W39" s="31"/>
      <c r="X39" s="31"/>
      <c r="Y39" s="31"/>
      <c r="Z39" s="32"/>
      <c r="AA39" s="32"/>
    </row>
    <row r="40" spans="1:27" ht="15.9" customHeight="1">
      <c r="A40" s="103" t="s">
        <v>85</v>
      </c>
      <c r="B40" s="61" t="s">
        <v>75</v>
      </c>
      <c r="C40" s="53"/>
      <c r="D40" s="53"/>
      <c r="E40" s="66" t="s">
        <v>43</v>
      </c>
      <c r="F40" s="54">
        <v>2021</v>
      </c>
      <c r="G40" s="54">
        <v>1427</v>
      </c>
      <c r="H40" s="54">
        <v>55</v>
      </c>
      <c r="I40" s="54">
        <v>55</v>
      </c>
      <c r="J40" s="54">
        <v>6416</v>
      </c>
      <c r="K40" s="54">
        <v>6439</v>
      </c>
      <c r="L40" s="54">
        <v>4106</v>
      </c>
      <c r="M40" s="54">
        <v>4363</v>
      </c>
      <c r="N40" s="87"/>
      <c r="O40" s="87"/>
      <c r="P40" s="54"/>
      <c r="Q40" s="54"/>
      <c r="R40" s="31"/>
      <c r="S40" s="31"/>
      <c r="T40" s="31"/>
      <c r="U40" s="31"/>
      <c r="V40" s="32"/>
      <c r="W40" s="32"/>
      <c r="X40" s="32"/>
      <c r="Y40" s="32"/>
      <c r="Z40" s="31"/>
      <c r="AA40" s="31"/>
    </row>
    <row r="41" spans="1:27" ht="15.9" customHeight="1">
      <c r="A41" s="104"/>
      <c r="B41" s="62"/>
      <c r="C41" s="53" t="s">
        <v>76</v>
      </c>
      <c r="D41" s="53"/>
      <c r="E41" s="66"/>
      <c r="F41" s="68">
        <v>1151</v>
      </c>
      <c r="G41" s="68">
        <v>529</v>
      </c>
      <c r="H41" s="68"/>
      <c r="I41" s="68"/>
      <c r="J41" s="54">
        <v>6416</v>
      </c>
      <c r="K41" s="54">
        <v>6439</v>
      </c>
      <c r="L41" s="54">
        <v>0</v>
      </c>
      <c r="M41" s="54">
        <v>0</v>
      </c>
      <c r="N41" s="87"/>
      <c r="O41" s="87"/>
      <c r="P41" s="54"/>
      <c r="Q41" s="54"/>
      <c r="R41" s="32"/>
      <c r="S41" s="32"/>
      <c r="T41" s="32"/>
      <c r="U41" s="32"/>
      <c r="V41" s="32"/>
      <c r="W41" s="32"/>
      <c r="X41" s="32"/>
      <c r="Y41" s="32"/>
      <c r="Z41" s="31"/>
      <c r="AA41" s="31"/>
    </row>
    <row r="42" spans="1:27" ht="15.9" customHeight="1">
      <c r="A42" s="104"/>
      <c r="B42" s="61" t="s">
        <v>63</v>
      </c>
      <c r="C42" s="53"/>
      <c r="D42" s="53"/>
      <c r="E42" s="66" t="s">
        <v>44</v>
      </c>
      <c r="F42" s="54">
        <v>2335</v>
      </c>
      <c r="G42" s="54">
        <v>1476</v>
      </c>
      <c r="H42" s="54">
        <v>55</v>
      </c>
      <c r="I42" s="54">
        <v>55</v>
      </c>
      <c r="J42" s="54">
        <v>7805</v>
      </c>
      <c r="K42" s="54">
        <v>7878</v>
      </c>
      <c r="L42" s="54">
        <v>9417</v>
      </c>
      <c r="M42" s="54">
        <v>9486</v>
      </c>
      <c r="N42" s="87"/>
      <c r="O42" s="87"/>
      <c r="P42" s="54"/>
      <c r="Q42" s="54"/>
      <c r="R42" s="31"/>
      <c r="S42" s="31"/>
      <c r="T42" s="31"/>
      <c r="U42" s="31"/>
      <c r="V42" s="32"/>
      <c r="W42" s="32"/>
      <c r="X42" s="31"/>
      <c r="Y42" s="31"/>
      <c r="Z42" s="31"/>
      <c r="AA42" s="31"/>
    </row>
    <row r="43" spans="1:27" ht="15.9" customHeight="1">
      <c r="A43" s="104"/>
      <c r="B43" s="62"/>
      <c r="C43" s="53" t="s">
        <v>77</v>
      </c>
      <c r="D43" s="53"/>
      <c r="E43" s="66"/>
      <c r="F43" s="54">
        <v>450</v>
      </c>
      <c r="G43" s="54">
        <v>451</v>
      </c>
      <c r="H43" s="54">
        <v>47</v>
      </c>
      <c r="I43" s="54">
        <v>46</v>
      </c>
      <c r="J43" s="68">
        <v>2555</v>
      </c>
      <c r="K43" s="68">
        <v>2838</v>
      </c>
      <c r="L43" s="54">
        <v>4755</v>
      </c>
      <c r="M43" s="54">
        <v>5137</v>
      </c>
      <c r="N43" s="87"/>
      <c r="O43" s="87"/>
      <c r="P43" s="54"/>
      <c r="Q43" s="54"/>
      <c r="R43" s="31"/>
      <c r="S43" s="31"/>
      <c r="T43" s="32"/>
      <c r="U43" s="31"/>
      <c r="V43" s="32"/>
      <c r="W43" s="32"/>
      <c r="X43" s="31"/>
      <c r="Y43" s="31"/>
      <c r="Z43" s="32"/>
      <c r="AA43" s="32"/>
    </row>
    <row r="44" spans="1:27" ht="15.9" customHeight="1">
      <c r="A44" s="104"/>
      <c r="B44" s="53" t="s">
        <v>74</v>
      </c>
      <c r="C44" s="53"/>
      <c r="D44" s="53"/>
      <c r="E44" s="66" t="s">
        <v>108</v>
      </c>
      <c r="F44" s="68">
        <f>F40-F42</f>
        <v>-314</v>
      </c>
      <c r="G44" s="68">
        <f t="shared" ref="G44:Q44" si="12">G40-G42</f>
        <v>-49</v>
      </c>
      <c r="H44" s="68">
        <f t="shared" si="12"/>
        <v>0</v>
      </c>
      <c r="I44" s="68">
        <f t="shared" si="12"/>
        <v>0</v>
      </c>
      <c r="J44" s="68">
        <f t="shared" si="12"/>
        <v>-1389</v>
      </c>
      <c r="K44" s="68">
        <f t="shared" si="12"/>
        <v>-1439</v>
      </c>
      <c r="L44" s="68">
        <f t="shared" si="12"/>
        <v>-5311</v>
      </c>
      <c r="M44" s="68">
        <f t="shared" si="12"/>
        <v>-5123</v>
      </c>
      <c r="N44" s="68">
        <f t="shared" ref="N44:O44" si="13">N40-N42</f>
        <v>0</v>
      </c>
      <c r="O44" s="68">
        <f t="shared" si="13"/>
        <v>0</v>
      </c>
      <c r="P44" s="68">
        <f t="shared" si="12"/>
        <v>0</v>
      </c>
      <c r="Q44" s="68">
        <f t="shared" si="12"/>
        <v>0</v>
      </c>
      <c r="R44" s="32"/>
      <c r="S44" s="32"/>
      <c r="T44" s="31"/>
      <c r="U44" s="31"/>
      <c r="V44" s="32"/>
      <c r="W44" s="32"/>
      <c r="X44" s="31"/>
      <c r="Y44" s="31"/>
      <c r="Z44" s="31"/>
      <c r="AA44" s="31"/>
    </row>
    <row r="45" spans="1:27" ht="15.9" customHeight="1">
      <c r="A45" s="103" t="s">
        <v>86</v>
      </c>
      <c r="B45" s="47" t="s">
        <v>78</v>
      </c>
      <c r="C45" s="47"/>
      <c r="D45" s="47"/>
      <c r="E45" s="66" t="s">
        <v>109</v>
      </c>
      <c r="F45" s="54">
        <f>F39+F44</f>
        <v>1233</v>
      </c>
      <c r="G45" s="54">
        <f t="shared" ref="G45:Q45" si="14">G39+G44</f>
        <v>691</v>
      </c>
      <c r="H45" s="54">
        <f t="shared" si="14"/>
        <v>0</v>
      </c>
      <c r="I45" s="54">
        <f t="shared" si="14"/>
        <v>0</v>
      </c>
      <c r="J45" s="54">
        <f t="shared" si="14"/>
        <v>0</v>
      </c>
      <c r="K45" s="54">
        <f t="shared" si="14"/>
        <v>0</v>
      </c>
      <c r="L45" s="54">
        <f t="shared" si="14"/>
        <v>0</v>
      </c>
      <c r="M45" s="54">
        <f t="shared" si="14"/>
        <v>-426</v>
      </c>
      <c r="N45" s="87">
        <f t="shared" ref="N45:O45" si="15">N39+N44</f>
        <v>0</v>
      </c>
      <c r="O45" s="87">
        <f t="shared" si="15"/>
        <v>0</v>
      </c>
      <c r="P45" s="54">
        <f t="shared" si="14"/>
        <v>0</v>
      </c>
      <c r="Q45" s="54">
        <f t="shared" si="14"/>
        <v>0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ht="15.9" customHeight="1">
      <c r="A46" s="104"/>
      <c r="B46" s="53" t="s">
        <v>79</v>
      </c>
      <c r="C46" s="53"/>
      <c r="D46" s="53"/>
      <c r="E46" s="53"/>
      <c r="F46" s="68"/>
      <c r="G46" s="68"/>
      <c r="H46" s="68"/>
      <c r="I46" s="68"/>
      <c r="J46" s="68"/>
      <c r="K46" s="68"/>
      <c r="L46" s="54">
        <v>0</v>
      </c>
      <c r="M46" s="54">
        <v>0</v>
      </c>
      <c r="N46" s="87"/>
      <c r="O46" s="87"/>
      <c r="P46" s="68"/>
      <c r="Q46" s="68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 ht="15.9" customHeight="1">
      <c r="A47" s="104"/>
      <c r="B47" s="53" t="s">
        <v>80</v>
      </c>
      <c r="C47" s="53"/>
      <c r="D47" s="53"/>
      <c r="E47" s="53"/>
      <c r="F47" s="54"/>
      <c r="G47" s="54"/>
      <c r="H47" s="54"/>
      <c r="I47" s="54"/>
      <c r="J47" s="54"/>
      <c r="K47" s="54"/>
      <c r="L47" s="54">
        <v>540</v>
      </c>
      <c r="M47" s="54">
        <v>548</v>
      </c>
      <c r="N47" s="87"/>
      <c r="O47" s="87"/>
      <c r="P47" s="54"/>
      <c r="Q47" s="54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15.9" customHeight="1">
      <c r="A48" s="104"/>
      <c r="B48" s="53" t="s">
        <v>81</v>
      </c>
      <c r="C48" s="53"/>
      <c r="D48" s="53"/>
      <c r="E48" s="53"/>
      <c r="F48" s="54"/>
      <c r="G48" s="54"/>
      <c r="H48" s="54"/>
      <c r="I48" s="54"/>
      <c r="J48" s="54"/>
      <c r="K48" s="54"/>
      <c r="L48" s="54">
        <v>0</v>
      </c>
      <c r="M48" s="54">
        <v>0</v>
      </c>
      <c r="N48" s="87"/>
      <c r="O48" s="87"/>
      <c r="P48" s="54"/>
      <c r="Q48" s="54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1" ht="15.9" customHeight="1">
      <c r="A49" s="8" t="s">
        <v>110</v>
      </c>
    </row>
    <row r="50" spans="1:1" ht="15.9" customHeight="1">
      <c r="A50" s="8"/>
    </row>
  </sheetData>
  <mergeCells count="32">
    <mergeCell ref="L6:M6"/>
    <mergeCell ref="J6:K6"/>
    <mergeCell ref="L25:L26"/>
    <mergeCell ref="M25:M26"/>
    <mergeCell ref="F30:G30"/>
    <mergeCell ref="H30:I30"/>
    <mergeCell ref="J30:K30"/>
    <mergeCell ref="L30:M30"/>
    <mergeCell ref="P25:P26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  <mergeCell ref="P6:Q6"/>
    <mergeCell ref="N6:O6"/>
    <mergeCell ref="N25:N26"/>
    <mergeCell ref="O25:O26"/>
    <mergeCell ref="N30:O30"/>
    <mergeCell ref="P30:Q30"/>
    <mergeCell ref="Q25:Q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Normal="100" zoomScaleSheetLayoutView="100" workbookViewId="0">
      <pane xSplit="5" ySplit="8" topLeftCell="F36" activePane="bottomRight" state="frozen"/>
      <selection activeCell="L8" sqref="L8"/>
      <selection pane="topRight" activeCell="L8" sqref="L8"/>
      <selection pane="bottomLeft" activeCell="L8" sqref="L8"/>
      <selection pane="bottomRight" activeCell="F45" sqref="F45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0" width="9" style="2"/>
    <col min="11" max="11" width="16.88671875" style="2" customWidth="1"/>
    <col min="12" max="12" width="11.21875" style="2" customWidth="1"/>
    <col min="13" max="13" width="11.6640625" style="2" customWidth="1"/>
    <col min="14" max="14" width="11" style="2" customWidth="1"/>
    <col min="15" max="15" width="9.33203125" style="2" customWidth="1"/>
    <col min="16" max="16384" width="9" style="2"/>
  </cols>
  <sheetData>
    <row r="1" spans="1:11" ht="33.9" customHeight="1">
      <c r="A1" s="16" t="s">
        <v>0</v>
      </c>
      <c r="B1" s="16"/>
      <c r="C1" s="16"/>
      <c r="D1" s="16"/>
      <c r="E1" s="21"/>
      <c r="F1" s="1"/>
    </row>
    <row r="3" spans="1:11" ht="14.4">
      <c r="A3" s="10" t="s">
        <v>111</v>
      </c>
    </row>
    <row r="5" spans="1:11">
      <c r="A5" s="17" t="s">
        <v>245</v>
      </c>
      <c r="B5" s="17"/>
      <c r="C5" s="17"/>
      <c r="D5" s="17"/>
      <c r="E5" s="17"/>
    </row>
    <row r="6" spans="1:11" ht="14.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9"/>
      <c r="F7" s="48" t="s">
        <v>238</v>
      </c>
      <c r="G7" s="48"/>
      <c r="H7" s="48" t="s">
        <v>246</v>
      </c>
      <c r="I7" s="69" t="s">
        <v>21</v>
      </c>
    </row>
    <row r="8" spans="1:11" ht="17.100000000000001" customHeight="1">
      <c r="A8" s="18"/>
      <c r="B8" s="19"/>
      <c r="C8" s="19"/>
      <c r="D8" s="19"/>
      <c r="E8" s="60"/>
      <c r="F8" s="51" t="s">
        <v>235</v>
      </c>
      <c r="G8" s="51" t="s">
        <v>2</v>
      </c>
      <c r="H8" s="51" t="s">
        <v>235</v>
      </c>
      <c r="I8" s="52"/>
    </row>
    <row r="9" spans="1:11" ht="18" customHeight="1">
      <c r="A9" s="92" t="s">
        <v>87</v>
      </c>
      <c r="B9" s="92" t="s">
        <v>89</v>
      </c>
      <c r="C9" s="61" t="s">
        <v>3</v>
      </c>
      <c r="D9" s="53"/>
      <c r="E9" s="53"/>
      <c r="F9" s="54">
        <f>ROUND(K9/1000,0)</f>
        <v>475095</v>
      </c>
      <c r="G9" s="55">
        <f>F9/$F$27*100</f>
        <v>35.434383423306237</v>
      </c>
      <c r="H9" s="54">
        <v>451938</v>
      </c>
      <c r="I9" s="55">
        <f t="shared" ref="I9:I45" si="0">(F9/H9-1)*100</f>
        <v>5.1239329288530699</v>
      </c>
      <c r="K9" s="2">
        <v>475095282</v>
      </c>
    </row>
    <row r="10" spans="1:11" ht="18" customHeight="1">
      <c r="A10" s="92"/>
      <c r="B10" s="92"/>
      <c r="C10" s="63"/>
      <c r="D10" s="61" t="s">
        <v>22</v>
      </c>
      <c r="E10" s="53"/>
      <c r="F10" s="87">
        <f t="shared" ref="F10:F18" si="1">ROUND(K10/1000,0)</f>
        <v>124247</v>
      </c>
      <c r="G10" s="55">
        <f t="shared" ref="G10:G27" si="2">F10/$F$27*100</f>
        <v>9.2668115581000237</v>
      </c>
      <c r="H10" s="54">
        <v>124227</v>
      </c>
      <c r="I10" s="55">
        <f t="shared" si="0"/>
        <v>1.60995596770519E-2</v>
      </c>
      <c r="K10" s="2">
        <v>124246668</v>
      </c>
    </row>
    <row r="11" spans="1:11" ht="18" customHeight="1">
      <c r="A11" s="92"/>
      <c r="B11" s="92"/>
      <c r="C11" s="63"/>
      <c r="D11" s="63"/>
      <c r="E11" s="47" t="s">
        <v>23</v>
      </c>
      <c r="F11" s="87">
        <f t="shared" si="1"/>
        <v>105075</v>
      </c>
      <c r="G11" s="55">
        <f t="shared" si="2"/>
        <v>7.8368912284993595</v>
      </c>
      <c r="H11" s="54">
        <v>103107</v>
      </c>
      <c r="I11" s="55">
        <f t="shared" si="0"/>
        <v>1.9086967907125718</v>
      </c>
      <c r="K11" s="2">
        <v>105075375</v>
      </c>
    </row>
    <row r="12" spans="1:11" ht="18" customHeight="1">
      <c r="A12" s="92"/>
      <c r="B12" s="92"/>
      <c r="C12" s="63"/>
      <c r="D12" s="63"/>
      <c r="E12" s="47" t="s">
        <v>24</v>
      </c>
      <c r="F12" s="87">
        <f t="shared" si="1"/>
        <v>5978</v>
      </c>
      <c r="G12" s="55">
        <f t="shared" si="2"/>
        <v>0.44586186784648268</v>
      </c>
      <c r="H12" s="54">
        <v>5259</v>
      </c>
      <c r="I12" s="55">
        <f t="shared" si="0"/>
        <v>13.671800722570836</v>
      </c>
      <c r="K12" s="2">
        <v>5977721</v>
      </c>
    </row>
    <row r="13" spans="1:11" ht="18" customHeight="1">
      <c r="A13" s="92"/>
      <c r="B13" s="92"/>
      <c r="C13" s="63"/>
      <c r="D13" s="62"/>
      <c r="E13" s="47" t="s">
        <v>25</v>
      </c>
      <c r="F13" s="87">
        <f t="shared" si="1"/>
        <v>220</v>
      </c>
      <c r="G13" s="55">
        <f t="shared" si="2"/>
        <v>1.6408432741088354E-2</v>
      </c>
      <c r="H13" s="54">
        <v>391</v>
      </c>
      <c r="I13" s="55">
        <f t="shared" si="0"/>
        <v>-43.734015345268539</v>
      </c>
      <c r="K13" s="2">
        <v>219968</v>
      </c>
    </row>
    <row r="14" spans="1:11" ht="18" customHeight="1">
      <c r="A14" s="92"/>
      <c r="B14" s="92"/>
      <c r="C14" s="63"/>
      <c r="D14" s="61" t="s">
        <v>26</v>
      </c>
      <c r="E14" s="53"/>
      <c r="F14" s="87">
        <f t="shared" si="1"/>
        <v>107155</v>
      </c>
      <c r="G14" s="55">
        <f t="shared" si="2"/>
        <v>7.9920255016878317</v>
      </c>
      <c r="H14" s="54">
        <v>93245</v>
      </c>
      <c r="I14" s="55">
        <f t="shared" si="0"/>
        <v>14.917689956566038</v>
      </c>
      <c r="K14" s="2">
        <v>107155220</v>
      </c>
    </row>
    <row r="15" spans="1:11" ht="18" customHeight="1">
      <c r="A15" s="92"/>
      <c r="B15" s="92"/>
      <c r="C15" s="63"/>
      <c r="D15" s="63"/>
      <c r="E15" s="47" t="s">
        <v>27</v>
      </c>
      <c r="F15" s="87">
        <f t="shared" si="1"/>
        <v>3703</v>
      </c>
      <c r="G15" s="55">
        <f t="shared" si="2"/>
        <v>0.27618375654659177</v>
      </c>
      <c r="H15" s="54">
        <v>3494</v>
      </c>
      <c r="I15" s="55">
        <f t="shared" si="0"/>
        <v>5.9816828849456272</v>
      </c>
      <c r="K15" s="2">
        <v>3703077</v>
      </c>
    </row>
    <row r="16" spans="1:11" ht="18" customHeight="1">
      <c r="A16" s="92"/>
      <c r="B16" s="92"/>
      <c r="C16" s="63"/>
      <c r="D16" s="62"/>
      <c r="E16" s="47" t="s">
        <v>28</v>
      </c>
      <c r="F16" s="87">
        <f>ROUND(K16/1000,0)</f>
        <v>103452</v>
      </c>
      <c r="G16" s="55">
        <f t="shared" si="2"/>
        <v>7.7158417451412387</v>
      </c>
      <c r="H16" s="54">
        <v>89751</v>
      </c>
      <c r="I16" s="55">
        <f t="shared" si="0"/>
        <v>15.265568071664948</v>
      </c>
      <c r="K16" s="2">
        <v>103452143</v>
      </c>
    </row>
    <row r="17" spans="1:13" ht="18" customHeight="1">
      <c r="A17" s="92"/>
      <c r="B17" s="92"/>
      <c r="C17" s="63"/>
      <c r="D17" s="93" t="s">
        <v>29</v>
      </c>
      <c r="E17" s="94"/>
      <c r="F17" s="87">
        <f t="shared" si="1"/>
        <v>91135</v>
      </c>
      <c r="G17" s="55">
        <f t="shared" si="2"/>
        <v>6.7971932629958518</v>
      </c>
      <c r="H17" s="54">
        <v>82952</v>
      </c>
      <c r="I17" s="55">
        <f t="shared" si="0"/>
        <v>9.8647410550679826</v>
      </c>
      <c r="K17" s="2">
        <v>91135145</v>
      </c>
    </row>
    <row r="18" spans="1:13" ht="18" customHeight="1">
      <c r="A18" s="92"/>
      <c r="B18" s="92"/>
      <c r="C18" s="63"/>
      <c r="D18" s="93" t="s">
        <v>93</v>
      </c>
      <c r="E18" s="95"/>
      <c r="F18" s="87">
        <f t="shared" si="1"/>
        <v>5726</v>
      </c>
      <c r="G18" s="55">
        <f t="shared" si="2"/>
        <v>0.42706675397941785</v>
      </c>
      <c r="H18" s="54">
        <v>5158</v>
      </c>
      <c r="I18" s="55">
        <f t="shared" si="0"/>
        <v>11.012020162853808</v>
      </c>
      <c r="K18" s="2">
        <v>5725688</v>
      </c>
    </row>
    <row r="19" spans="1:13" ht="18" customHeight="1">
      <c r="A19" s="92"/>
      <c r="B19" s="92"/>
      <c r="C19" s="62"/>
      <c r="D19" s="93" t="s">
        <v>94</v>
      </c>
      <c r="E19" s="95"/>
      <c r="F19" s="87">
        <f>ROUND(K19/1000,0)</f>
        <v>0</v>
      </c>
      <c r="G19" s="55">
        <f t="shared" si="2"/>
        <v>0</v>
      </c>
      <c r="H19" s="54">
        <v>0</v>
      </c>
      <c r="I19" s="55" t="e">
        <f t="shared" si="0"/>
        <v>#DIV/0!</v>
      </c>
    </row>
    <row r="20" spans="1:13" ht="18" customHeight="1">
      <c r="A20" s="92"/>
      <c r="B20" s="92"/>
      <c r="C20" s="53" t="s">
        <v>4</v>
      </c>
      <c r="D20" s="53"/>
      <c r="E20" s="53"/>
      <c r="F20" s="87">
        <f t="shared" ref="F20:F45" si="3">ROUND(K20/1000,0)</f>
        <v>57904</v>
      </c>
      <c r="G20" s="55">
        <f t="shared" si="2"/>
        <v>4.3186994974544559</v>
      </c>
      <c r="H20" s="54">
        <v>50284</v>
      </c>
      <c r="I20" s="55">
        <f t="shared" si="0"/>
        <v>15.153925702012572</v>
      </c>
      <c r="K20" s="2">
        <v>57904173</v>
      </c>
    </row>
    <row r="21" spans="1:13" ht="18" customHeight="1">
      <c r="A21" s="92"/>
      <c r="B21" s="92"/>
      <c r="C21" s="53" t="s">
        <v>5</v>
      </c>
      <c r="D21" s="53"/>
      <c r="E21" s="53"/>
      <c r="F21" s="87">
        <f t="shared" si="3"/>
        <v>205077</v>
      </c>
      <c r="G21" s="55">
        <f t="shared" si="2"/>
        <v>15.295418914746259</v>
      </c>
      <c r="H21" s="54">
        <v>218744</v>
      </c>
      <c r="I21" s="55">
        <f t="shared" si="0"/>
        <v>-6.247942800716821</v>
      </c>
      <c r="K21" s="2">
        <v>205077026</v>
      </c>
    </row>
    <row r="22" spans="1:13" ht="18" customHeight="1">
      <c r="A22" s="92"/>
      <c r="B22" s="92"/>
      <c r="C22" s="53" t="s">
        <v>30</v>
      </c>
      <c r="D22" s="53"/>
      <c r="E22" s="53"/>
      <c r="F22" s="87">
        <f t="shared" si="3"/>
        <v>16098</v>
      </c>
      <c r="G22" s="55">
        <f t="shared" si="2"/>
        <v>1.2006497739365471</v>
      </c>
      <c r="H22" s="54">
        <v>16810</v>
      </c>
      <c r="I22" s="55">
        <f t="shared" si="0"/>
        <v>-4.235574063057701</v>
      </c>
      <c r="K22" s="2">
        <f>L22+M22</f>
        <v>16098282</v>
      </c>
      <c r="L22" s="2">
        <v>11744518</v>
      </c>
      <c r="M22" s="2">
        <v>4353764</v>
      </c>
    </row>
    <row r="23" spans="1:13" ht="18" customHeight="1">
      <c r="A23" s="92"/>
      <c r="B23" s="92"/>
      <c r="C23" s="53" t="s">
        <v>6</v>
      </c>
      <c r="D23" s="53"/>
      <c r="E23" s="53"/>
      <c r="F23" s="87">
        <f t="shared" si="3"/>
        <v>271939</v>
      </c>
      <c r="G23" s="55">
        <f t="shared" si="2"/>
        <v>20.282239959903759</v>
      </c>
      <c r="H23" s="54">
        <v>297180</v>
      </c>
      <c r="I23" s="55">
        <f t="shared" si="0"/>
        <v>-8.4935056194898717</v>
      </c>
      <c r="K23" s="2">
        <v>271938858</v>
      </c>
    </row>
    <row r="24" spans="1:13" ht="18" customHeight="1">
      <c r="A24" s="92"/>
      <c r="B24" s="92"/>
      <c r="C24" s="53" t="s">
        <v>31</v>
      </c>
      <c r="D24" s="53"/>
      <c r="E24" s="53"/>
      <c r="F24" s="87">
        <f>ROUND(K24/1000,0)</f>
        <v>2681</v>
      </c>
      <c r="G24" s="55">
        <f t="shared" si="2"/>
        <v>0.19995912808571767</v>
      </c>
      <c r="H24" s="54">
        <v>1190</v>
      </c>
      <c r="I24" s="55">
        <f t="shared" si="0"/>
        <v>125.29411764705883</v>
      </c>
      <c r="K24" s="2">
        <v>2681263</v>
      </c>
    </row>
    <row r="25" spans="1:13" ht="18" customHeight="1">
      <c r="A25" s="92"/>
      <c r="B25" s="92"/>
      <c r="C25" s="53" t="s">
        <v>7</v>
      </c>
      <c r="D25" s="53"/>
      <c r="E25" s="53"/>
      <c r="F25" s="87">
        <f t="shared" si="3"/>
        <v>116504</v>
      </c>
      <c r="G25" s="55">
        <f t="shared" si="2"/>
        <v>8.6893093093988991</v>
      </c>
      <c r="H25" s="54">
        <v>152244</v>
      </c>
      <c r="I25" s="55">
        <f t="shared" si="0"/>
        <v>-23.475473581881712</v>
      </c>
      <c r="K25" s="2">
        <v>116503833</v>
      </c>
    </row>
    <row r="26" spans="1:13" ht="18" customHeight="1">
      <c r="A26" s="92"/>
      <c r="B26" s="92"/>
      <c r="C26" s="53" t="s">
        <v>8</v>
      </c>
      <c r="D26" s="53"/>
      <c r="E26" s="53"/>
      <c r="F26" s="87">
        <f t="shared" si="3"/>
        <v>195475</v>
      </c>
      <c r="G26" s="55">
        <f t="shared" si="2"/>
        <v>14.579265409382938</v>
      </c>
      <c r="H26" s="54">
        <v>196783</v>
      </c>
      <c r="I26" s="55">
        <f t="shared" si="0"/>
        <v>-0.66469156380378758</v>
      </c>
      <c r="K26" s="2">
        <f>K27-SUM(K9,K20:K25)</f>
        <v>195475309</v>
      </c>
    </row>
    <row r="27" spans="1:13" ht="18" customHeight="1">
      <c r="A27" s="92"/>
      <c r="B27" s="92"/>
      <c r="C27" s="53" t="s">
        <v>9</v>
      </c>
      <c r="D27" s="53"/>
      <c r="E27" s="53"/>
      <c r="F27" s="88">
        <f t="shared" si="3"/>
        <v>1340774</v>
      </c>
      <c r="G27" s="55">
        <f t="shared" si="2"/>
        <v>100</v>
      </c>
      <c r="H27" s="87">
        <f>SUM(H9,H20:H26)</f>
        <v>1385173</v>
      </c>
      <c r="I27" s="55">
        <f t="shared" si="0"/>
        <v>-3.2053035974567767</v>
      </c>
      <c r="K27" s="2">
        <v>1340774026</v>
      </c>
    </row>
    <row r="28" spans="1:13" ht="18" customHeight="1">
      <c r="A28" s="92"/>
      <c r="B28" s="92" t="s">
        <v>88</v>
      </c>
      <c r="C28" s="61" t="s">
        <v>10</v>
      </c>
      <c r="D28" s="53"/>
      <c r="E28" s="53"/>
      <c r="F28" s="87">
        <f>SUM(F29:F31)</f>
        <v>487799</v>
      </c>
      <c r="G28" s="55">
        <f t="shared" ref="G28:G45" si="4">F28/$F$45*100</f>
        <v>37.24981558325328</v>
      </c>
      <c r="H28" s="54">
        <v>488418</v>
      </c>
      <c r="I28" s="55">
        <f t="shared" si="0"/>
        <v>-0.1267357058912677</v>
      </c>
    </row>
    <row r="29" spans="1:13" ht="18" customHeight="1">
      <c r="A29" s="92"/>
      <c r="B29" s="92"/>
      <c r="C29" s="63"/>
      <c r="D29" s="53" t="s">
        <v>11</v>
      </c>
      <c r="E29" s="53"/>
      <c r="F29" s="87">
        <f t="shared" si="3"/>
        <v>311540</v>
      </c>
      <c r="G29" s="55">
        <f t="shared" si="4"/>
        <v>23.790142142166605</v>
      </c>
      <c r="H29" s="54">
        <v>315354</v>
      </c>
      <c r="I29" s="55">
        <f t="shared" si="0"/>
        <v>-1.2094344768101895</v>
      </c>
      <c r="K29" s="2">
        <v>311539981</v>
      </c>
    </row>
    <row r="30" spans="1:13" ht="18" customHeight="1">
      <c r="A30" s="92"/>
      <c r="B30" s="92"/>
      <c r="C30" s="63"/>
      <c r="D30" s="53" t="s">
        <v>32</v>
      </c>
      <c r="E30" s="53"/>
      <c r="F30" s="87">
        <f t="shared" si="3"/>
        <v>31294</v>
      </c>
      <c r="G30" s="55">
        <f t="shared" si="4"/>
        <v>2.389705040113506</v>
      </c>
      <c r="H30" s="54">
        <v>28432</v>
      </c>
      <c r="I30" s="55">
        <f t="shared" si="0"/>
        <v>10.066122678671929</v>
      </c>
      <c r="K30" s="2">
        <v>31294076</v>
      </c>
    </row>
    <row r="31" spans="1:13" ht="18" customHeight="1">
      <c r="A31" s="92"/>
      <c r="B31" s="92"/>
      <c r="C31" s="62"/>
      <c r="D31" s="53" t="s">
        <v>12</v>
      </c>
      <c r="E31" s="53"/>
      <c r="F31" s="87">
        <f t="shared" si="3"/>
        <v>144965</v>
      </c>
      <c r="G31" s="55">
        <f t="shared" si="4"/>
        <v>11.06996840097317</v>
      </c>
      <c r="H31" s="54">
        <v>144632</v>
      </c>
      <c r="I31" s="55">
        <f t="shared" si="0"/>
        <v>0.23023950439737817</v>
      </c>
      <c r="K31" s="2">
        <v>144965070</v>
      </c>
    </row>
    <row r="32" spans="1:13" ht="18" customHeight="1">
      <c r="A32" s="92"/>
      <c r="B32" s="92"/>
      <c r="C32" s="61" t="s">
        <v>13</v>
      </c>
      <c r="D32" s="53"/>
      <c r="E32" s="53"/>
      <c r="F32" s="87">
        <f>SUM(F33:F38)</f>
        <v>654940</v>
      </c>
      <c r="G32" s="55">
        <f t="shared" si="4"/>
        <v>50.013210806286814</v>
      </c>
      <c r="H32" s="54">
        <v>691644</v>
      </c>
      <c r="I32" s="55">
        <f t="shared" si="0"/>
        <v>-5.3067763184528438</v>
      </c>
    </row>
    <row r="33" spans="1:14" ht="18" customHeight="1">
      <c r="A33" s="92"/>
      <c r="B33" s="92"/>
      <c r="C33" s="63"/>
      <c r="D33" s="53" t="s">
        <v>14</v>
      </c>
      <c r="E33" s="53"/>
      <c r="F33" s="87">
        <f t="shared" si="3"/>
        <v>81691</v>
      </c>
      <c r="G33" s="55">
        <f t="shared" si="4"/>
        <v>6.2381732738516149</v>
      </c>
      <c r="H33" s="54">
        <v>63575</v>
      </c>
      <c r="I33" s="55">
        <f t="shared" si="0"/>
        <v>28.49547778214707</v>
      </c>
      <c r="K33" s="2">
        <v>81690927</v>
      </c>
    </row>
    <row r="34" spans="1:14" ht="18" customHeight="1">
      <c r="A34" s="92"/>
      <c r="B34" s="92"/>
      <c r="C34" s="63"/>
      <c r="D34" s="53" t="s">
        <v>33</v>
      </c>
      <c r="E34" s="53"/>
      <c r="F34" s="87">
        <f t="shared" si="3"/>
        <v>9009</v>
      </c>
      <c r="G34" s="55">
        <f t="shared" si="4"/>
        <v>0.68795464646202398</v>
      </c>
      <c r="H34" s="54">
        <v>8797</v>
      </c>
      <c r="I34" s="55">
        <f t="shared" si="0"/>
        <v>2.4099124701602914</v>
      </c>
      <c r="K34" s="2">
        <v>9009310</v>
      </c>
    </row>
    <row r="35" spans="1:14" ht="18" customHeight="1">
      <c r="A35" s="92"/>
      <c r="B35" s="92"/>
      <c r="C35" s="63"/>
      <c r="D35" s="53" t="s">
        <v>34</v>
      </c>
      <c r="E35" s="53"/>
      <c r="F35" s="87">
        <f t="shared" si="3"/>
        <v>382797</v>
      </c>
      <c r="G35" s="55">
        <f t="shared" si="4"/>
        <v>29.231543434534728</v>
      </c>
      <c r="H35" s="54">
        <v>420709</v>
      </c>
      <c r="I35" s="55">
        <f t="shared" si="0"/>
        <v>-9.0114544732820097</v>
      </c>
      <c r="K35" s="2">
        <v>382796644</v>
      </c>
    </row>
    <row r="36" spans="1:14" ht="18" customHeight="1">
      <c r="A36" s="92"/>
      <c r="B36" s="92"/>
      <c r="C36" s="63"/>
      <c r="D36" s="53" t="s">
        <v>35</v>
      </c>
      <c r="E36" s="53"/>
      <c r="F36" s="87">
        <f t="shared" si="3"/>
        <v>28006</v>
      </c>
      <c r="G36" s="55">
        <f t="shared" si="4"/>
        <v>2.1386233576218716</v>
      </c>
      <c r="H36" s="54">
        <v>27200</v>
      </c>
      <c r="I36" s="55">
        <f t="shared" si="0"/>
        <v>2.9632352941176388</v>
      </c>
      <c r="K36" s="2">
        <v>28005736</v>
      </c>
    </row>
    <row r="37" spans="1:14" ht="18" customHeight="1">
      <c r="A37" s="92"/>
      <c r="B37" s="92"/>
      <c r="C37" s="63"/>
      <c r="D37" s="53" t="s">
        <v>15</v>
      </c>
      <c r="E37" s="53"/>
      <c r="F37" s="87">
        <f t="shared" si="3"/>
        <v>48498</v>
      </c>
      <c r="G37" s="55">
        <f t="shared" si="4"/>
        <v>3.7034548167516079</v>
      </c>
      <c r="H37" s="54">
        <v>69962</v>
      </c>
      <c r="I37" s="55">
        <f t="shared" si="0"/>
        <v>-30.679511734941823</v>
      </c>
      <c r="K37" s="2">
        <v>48497746</v>
      </c>
    </row>
    <row r="38" spans="1:14" ht="18" customHeight="1">
      <c r="A38" s="92"/>
      <c r="B38" s="92"/>
      <c r="C38" s="62"/>
      <c r="D38" s="53" t="s">
        <v>36</v>
      </c>
      <c r="E38" s="53"/>
      <c r="F38" s="87">
        <f t="shared" si="3"/>
        <v>104939</v>
      </c>
      <c r="G38" s="55">
        <f t="shared" si="4"/>
        <v>8.0134612770649714</v>
      </c>
      <c r="H38" s="54">
        <v>101401</v>
      </c>
      <c r="I38" s="55">
        <f t="shared" si="0"/>
        <v>3.4891174643248091</v>
      </c>
      <c r="K38" s="2">
        <f>L38+M38</f>
        <v>104939219</v>
      </c>
      <c r="L38" s="2">
        <v>1060000</v>
      </c>
      <c r="M38" s="2">
        <v>103879219</v>
      </c>
    </row>
    <row r="39" spans="1:14" ht="18" customHeight="1">
      <c r="A39" s="92"/>
      <c r="B39" s="92"/>
      <c r="C39" s="61" t="s">
        <v>16</v>
      </c>
      <c r="D39" s="53"/>
      <c r="E39" s="53"/>
      <c r="F39" s="87">
        <f>F40+F43+F44</f>
        <v>166794</v>
      </c>
      <c r="G39" s="55">
        <f t="shared" si="4"/>
        <v>12.736897247417783</v>
      </c>
      <c r="H39" s="54">
        <v>170410</v>
      </c>
      <c r="I39" s="55">
        <f t="shared" si="0"/>
        <v>-2.1219412006337701</v>
      </c>
    </row>
    <row r="40" spans="1:14" ht="18" customHeight="1">
      <c r="A40" s="92"/>
      <c r="B40" s="92"/>
      <c r="C40" s="63"/>
      <c r="D40" s="61" t="s">
        <v>17</v>
      </c>
      <c r="E40" s="53"/>
      <c r="F40" s="87">
        <f>ROUND(K40/1000,0)</f>
        <v>166385</v>
      </c>
      <c r="G40" s="55">
        <f t="shared" si="4"/>
        <v>12.705664763190569</v>
      </c>
      <c r="H40" s="54">
        <v>169816</v>
      </c>
      <c r="I40" s="55">
        <f t="shared" si="0"/>
        <v>-2.0204221039242465</v>
      </c>
      <c r="K40" s="2">
        <v>166385451</v>
      </c>
    </row>
    <row r="41" spans="1:14" ht="18" customHeight="1">
      <c r="A41" s="92"/>
      <c r="B41" s="92"/>
      <c r="C41" s="63"/>
      <c r="D41" s="63"/>
      <c r="E41" s="57" t="s">
        <v>91</v>
      </c>
      <c r="F41" s="87">
        <f>ROUND(K41/1000,0)</f>
        <v>122225</v>
      </c>
      <c r="G41" s="55">
        <f t="shared" si="4"/>
        <v>9.3334728231569386</v>
      </c>
      <c r="H41" s="54">
        <v>130117</v>
      </c>
      <c r="I41" s="58">
        <f t="shared" si="0"/>
        <v>-6.0653104513630041</v>
      </c>
      <c r="K41" s="2">
        <f>SUM(L41:N41)</f>
        <v>122224759</v>
      </c>
      <c r="L41" s="2">
        <v>94932666</v>
      </c>
      <c r="M41" s="2">
        <v>26280655</v>
      </c>
      <c r="N41" s="2">
        <v>1011438</v>
      </c>
    </row>
    <row r="42" spans="1:14" ht="18" customHeight="1">
      <c r="A42" s="92"/>
      <c r="B42" s="92"/>
      <c r="C42" s="63"/>
      <c r="D42" s="62"/>
      <c r="E42" s="47" t="s">
        <v>37</v>
      </c>
      <c r="F42" s="87">
        <f>ROUND(K42/1000,0)</f>
        <v>44161</v>
      </c>
      <c r="G42" s="55">
        <f t="shared" si="4"/>
        <v>3.3722683030757503</v>
      </c>
      <c r="H42" s="54">
        <v>39398</v>
      </c>
      <c r="I42" s="58">
        <f t="shared" si="0"/>
        <v>12.089446164779938</v>
      </c>
      <c r="K42" s="2">
        <f>SUM(L42:N42)</f>
        <v>44160692</v>
      </c>
      <c r="L42" s="2">
        <v>38511184</v>
      </c>
      <c r="M42" s="2">
        <v>5649508</v>
      </c>
    </row>
    <row r="43" spans="1:14" ht="18" customHeight="1">
      <c r="A43" s="92"/>
      <c r="B43" s="92"/>
      <c r="C43" s="63"/>
      <c r="D43" s="53" t="s">
        <v>38</v>
      </c>
      <c r="E43" s="53"/>
      <c r="F43" s="87">
        <f t="shared" si="3"/>
        <v>409</v>
      </c>
      <c r="G43" s="55">
        <f t="shared" si="4"/>
        <v>3.1232484227213649E-2</v>
      </c>
      <c r="H43" s="54">
        <v>594</v>
      </c>
      <c r="I43" s="58">
        <f t="shared" si="0"/>
        <v>-31.144781144781142</v>
      </c>
      <c r="K43" s="2">
        <v>409423</v>
      </c>
    </row>
    <row r="44" spans="1:14" ht="18" customHeight="1">
      <c r="A44" s="92"/>
      <c r="B44" s="92"/>
      <c r="C44" s="62"/>
      <c r="D44" s="53" t="s">
        <v>39</v>
      </c>
      <c r="E44" s="53"/>
      <c r="F44" s="87">
        <f t="shared" si="3"/>
        <v>0</v>
      </c>
      <c r="G44" s="55">
        <f t="shared" si="4"/>
        <v>0</v>
      </c>
      <c r="H44" s="54">
        <v>0</v>
      </c>
      <c r="I44" s="55" t="e">
        <f t="shared" si="0"/>
        <v>#DIV/0!</v>
      </c>
    </row>
    <row r="45" spans="1:14" ht="18" customHeight="1">
      <c r="A45" s="92"/>
      <c r="B45" s="92"/>
      <c r="C45" s="47" t="s">
        <v>18</v>
      </c>
      <c r="D45" s="47"/>
      <c r="E45" s="47"/>
      <c r="F45" s="88">
        <f t="shared" si="3"/>
        <v>1309534</v>
      </c>
      <c r="G45" s="55">
        <f t="shared" si="4"/>
        <v>100</v>
      </c>
      <c r="H45" s="87">
        <f>SUM(H28,H32,H39)</f>
        <v>1350472</v>
      </c>
      <c r="I45" s="55">
        <f t="shared" si="0"/>
        <v>-3.0313845825755692</v>
      </c>
      <c r="K45" s="2">
        <v>1309533583</v>
      </c>
    </row>
    <row r="46" spans="1:14">
      <c r="A46" s="23" t="s">
        <v>19</v>
      </c>
    </row>
    <row r="47" spans="1:14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K29" sqref="K29"/>
    </sheetView>
  </sheetViews>
  <sheetFormatPr defaultColWidth="9" defaultRowHeight="13.2"/>
  <cols>
    <col min="1" max="1" width="5.33203125" style="2" customWidth="1"/>
    <col min="2" max="2" width="3.109375" style="2" customWidth="1"/>
    <col min="3" max="3" width="34.77734375" style="2" customWidth="1"/>
    <col min="4" max="9" width="11.88671875" style="2" customWidth="1"/>
    <col min="10" max="10" width="9" style="2"/>
    <col min="11" max="11" width="14.77734375" style="2" customWidth="1"/>
    <col min="12" max="16384" width="9" style="2"/>
  </cols>
  <sheetData>
    <row r="1" spans="1:11" ht="33.9" customHeight="1">
      <c r="A1" s="33" t="s">
        <v>0</v>
      </c>
      <c r="B1" s="33"/>
      <c r="C1" s="21"/>
      <c r="D1" s="34"/>
      <c r="E1" s="34"/>
    </row>
    <row r="4" spans="1:11">
      <c r="A4" s="35" t="s">
        <v>112</v>
      </c>
    </row>
    <row r="5" spans="1:11">
      <c r="I5" s="9" t="s">
        <v>113</v>
      </c>
    </row>
    <row r="6" spans="1:11" s="37" customFormat="1" ht="29.25" customHeight="1">
      <c r="A6" s="50" t="s">
        <v>114</v>
      </c>
      <c r="B6" s="48"/>
      <c r="C6" s="48"/>
      <c r="D6" s="48"/>
      <c r="E6" s="36" t="s">
        <v>231</v>
      </c>
      <c r="F6" s="36" t="s">
        <v>232</v>
      </c>
      <c r="G6" s="36" t="s">
        <v>233</v>
      </c>
      <c r="H6" s="36" t="s">
        <v>239</v>
      </c>
      <c r="I6" s="36" t="s">
        <v>247</v>
      </c>
    </row>
    <row r="7" spans="1:11" ht="27" customHeight="1">
      <c r="A7" s="92" t="s">
        <v>115</v>
      </c>
      <c r="B7" s="61" t="s">
        <v>116</v>
      </c>
      <c r="C7" s="53"/>
      <c r="D7" s="66" t="s">
        <v>117</v>
      </c>
      <c r="E7" s="70">
        <v>1062742</v>
      </c>
      <c r="F7" s="36">
        <v>1075186</v>
      </c>
      <c r="G7" s="36">
        <v>1344916</v>
      </c>
      <c r="H7" s="36">
        <v>1385173</v>
      </c>
      <c r="I7" s="36">
        <f>ROUND(K7/1000,0)</f>
        <v>1340774</v>
      </c>
      <c r="K7" s="2">
        <v>1340774026</v>
      </c>
    </row>
    <row r="8" spans="1:11" ht="27" customHeight="1">
      <c r="A8" s="92"/>
      <c r="B8" s="79"/>
      <c r="C8" s="53" t="s">
        <v>118</v>
      </c>
      <c r="D8" s="66" t="s">
        <v>41</v>
      </c>
      <c r="E8" s="71">
        <v>660342</v>
      </c>
      <c r="F8" s="71">
        <v>661375</v>
      </c>
      <c r="G8" s="71">
        <v>668166</v>
      </c>
      <c r="H8" s="71">
        <v>723093</v>
      </c>
      <c r="I8" s="91">
        <f t="shared" ref="I8:I18" si="0">ROUND(K8/1000,0)</f>
        <v>740102</v>
      </c>
      <c r="K8" s="2">
        <v>740102056</v>
      </c>
    </row>
    <row r="9" spans="1:11" ht="27" customHeight="1">
      <c r="A9" s="92"/>
      <c r="B9" s="53" t="s">
        <v>119</v>
      </c>
      <c r="C9" s="53"/>
      <c r="D9" s="66"/>
      <c r="E9" s="71">
        <v>1035275</v>
      </c>
      <c r="F9" s="71">
        <v>1042053</v>
      </c>
      <c r="G9" s="71">
        <v>1303704</v>
      </c>
      <c r="H9" s="71">
        <v>1350471</v>
      </c>
      <c r="I9" s="91">
        <f t="shared" si="0"/>
        <v>1309534</v>
      </c>
      <c r="K9" s="2">
        <v>1309533583</v>
      </c>
    </row>
    <row r="10" spans="1:11" ht="27" customHeight="1">
      <c r="A10" s="92"/>
      <c r="B10" s="53" t="s">
        <v>120</v>
      </c>
      <c r="C10" s="53"/>
      <c r="D10" s="66"/>
      <c r="E10" s="71">
        <v>27467</v>
      </c>
      <c r="F10" s="71">
        <v>33133</v>
      </c>
      <c r="G10" s="71">
        <v>41221</v>
      </c>
      <c r="H10" s="71">
        <v>34702</v>
      </c>
      <c r="I10" s="91">
        <f t="shared" si="0"/>
        <v>31240</v>
      </c>
      <c r="K10" s="2">
        <v>31240443</v>
      </c>
    </row>
    <row r="11" spans="1:11" ht="27" customHeight="1">
      <c r="A11" s="92"/>
      <c r="B11" s="53" t="s">
        <v>121</v>
      </c>
      <c r="C11" s="53"/>
      <c r="D11" s="66"/>
      <c r="E11" s="71">
        <v>20554</v>
      </c>
      <c r="F11" s="71">
        <v>26060</v>
      </c>
      <c r="G11" s="71">
        <v>16705</v>
      </c>
      <c r="H11" s="71">
        <v>13679</v>
      </c>
      <c r="I11" s="91">
        <f t="shared" si="0"/>
        <v>11244</v>
      </c>
      <c r="K11" s="2">
        <v>11243750</v>
      </c>
    </row>
    <row r="12" spans="1:11" ht="27" customHeight="1">
      <c r="A12" s="92"/>
      <c r="B12" s="53" t="s">
        <v>122</v>
      </c>
      <c r="C12" s="53"/>
      <c r="D12" s="66"/>
      <c r="E12" s="71">
        <v>6913</v>
      </c>
      <c r="F12" s="71">
        <v>7072</v>
      </c>
      <c r="G12" s="71">
        <v>24506</v>
      </c>
      <c r="H12" s="71">
        <v>21023</v>
      </c>
      <c r="I12" s="91">
        <f t="shared" si="0"/>
        <v>19997</v>
      </c>
      <c r="K12" s="2">
        <v>19996693</v>
      </c>
    </row>
    <row r="13" spans="1:11" ht="27" customHeight="1">
      <c r="A13" s="92"/>
      <c r="B13" s="53" t="s">
        <v>123</v>
      </c>
      <c r="C13" s="53"/>
      <c r="D13" s="66"/>
      <c r="E13" s="71">
        <v>-107</v>
      </c>
      <c r="F13" s="71">
        <v>160</v>
      </c>
      <c r="G13" s="71">
        <v>17433</v>
      </c>
      <c r="H13" s="71">
        <v>-3483</v>
      </c>
      <c r="I13" s="89">
        <f t="shared" si="0"/>
        <v>-1026</v>
      </c>
      <c r="K13" s="2">
        <v>-1026357</v>
      </c>
    </row>
    <row r="14" spans="1:11" ht="27" customHeight="1">
      <c r="A14" s="92"/>
      <c r="B14" s="53" t="s">
        <v>124</v>
      </c>
      <c r="C14" s="53"/>
      <c r="D14" s="66"/>
      <c r="E14" s="71">
        <v>6200</v>
      </c>
      <c r="F14" s="71">
        <v>2000</v>
      </c>
      <c r="G14" s="71">
        <v>4000</v>
      </c>
      <c r="H14" s="71">
        <v>4000</v>
      </c>
      <c r="I14" s="89">
        <f t="shared" si="0"/>
        <v>4000</v>
      </c>
      <c r="K14" s="2">
        <v>4000000</v>
      </c>
    </row>
    <row r="15" spans="1:11" ht="27" customHeight="1">
      <c r="A15" s="92"/>
      <c r="B15" s="53" t="s">
        <v>125</v>
      </c>
      <c r="C15" s="53"/>
      <c r="D15" s="66"/>
      <c r="E15" s="71">
        <v>8961</v>
      </c>
      <c r="F15" s="71">
        <v>2120</v>
      </c>
      <c r="G15" s="71">
        <v>30819</v>
      </c>
      <c r="H15" s="71">
        <v>10992</v>
      </c>
      <c r="I15" s="89">
        <f t="shared" si="0"/>
        <v>39617</v>
      </c>
      <c r="K15" s="2">
        <v>39616717</v>
      </c>
    </row>
    <row r="16" spans="1:11" ht="27" customHeight="1">
      <c r="A16" s="92"/>
      <c r="B16" s="53" t="s">
        <v>126</v>
      </c>
      <c r="C16" s="53"/>
      <c r="D16" s="66" t="s">
        <v>42</v>
      </c>
      <c r="E16" s="71">
        <v>123120</v>
      </c>
      <c r="F16" s="71">
        <v>115518</v>
      </c>
      <c r="G16" s="71">
        <v>126094</v>
      </c>
      <c r="H16" s="71">
        <v>187823</v>
      </c>
      <c r="I16" s="89">
        <f t="shared" si="0"/>
        <v>227807</v>
      </c>
      <c r="K16" s="2">
        <v>227806778</v>
      </c>
    </row>
    <row r="17" spans="1:11" ht="27" customHeight="1">
      <c r="A17" s="92"/>
      <c r="B17" s="53" t="s">
        <v>127</v>
      </c>
      <c r="C17" s="53"/>
      <c r="D17" s="66" t="s">
        <v>43</v>
      </c>
      <c r="E17" s="71">
        <v>85167</v>
      </c>
      <c r="F17" s="71">
        <v>72384</v>
      </c>
      <c r="G17" s="71">
        <v>90397</v>
      </c>
      <c r="H17" s="71">
        <v>87818</v>
      </c>
      <c r="I17" s="89">
        <f t="shared" si="0"/>
        <v>82923</v>
      </c>
      <c r="K17" s="2">
        <v>82923263</v>
      </c>
    </row>
    <row r="18" spans="1:11" ht="27" customHeight="1">
      <c r="A18" s="92"/>
      <c r="B18" s="53" t="s">
        <v>128</v>
      </c>
      <c r="C18" s="53"/>
      <c r="D18" s="66" t="s">
        <v>44</v>
      </c>
      <c r="E18" s="71">
        <v>2164780</v>
      </c>
      <c r="F18" s="71">
        <v>2149381</v>
      </c>
      <c r="G18" s="71">
        <v>2139670</v>
      </c>
      <c r="H18" s="71">
        <v>2155313</v>
      </c>
      <c r="I18" s="89">
        <f t="shared" si="0"/>
        <v>2134156</v>
      </c>
      <c r="K18" s="2">
        <v>2134155931</v>
      </c>
    </row>
    <row r="19" spans="1:11" ht="27" customHeight="1">
      <c r="A19" s="92"/>
      <c r="B19" s="53" t="s">
        <v>129</v>
      </c>
      <c r="C19" s="53"/>
      <c r="D19" s="66" t="s">
        <v>130</v>
      </c>
      <c r="E19" s="71">
        <v>2126827</v>
      </c>
      <c r="F19" s="71">
        <v>2106247</v>
      </c>
      <c r="G19" s="71">
        <v>2103973</v>
      </c>
      <c r="H19" s="71">
        <v>2055308</v>
      </c>
      <c r="I19" s="71">
        <f>I17+I18-I16</f>
        <v>1989272</v>
      </c>
    </row>
    <row r="20" spans="1:11" ht="27" customHeight="1">
      <c r="A20" s="92"/>
      <c r="B20" s="53" t="s">
        <v>131</v>
      </c>
      <c r="C20" s="53"/>
      <c r="D20" s="66" t="s">
        <v>132</v>
      </c>
      <c r="E20" s="73">
        <v>3.2782709565649317</v>
      </c>
      <c r="F20" s="73">
        <v>3.2498673218673217</v>
      </c>
      <c r="G20" s="73">
        <v>3.2023030205068799</v>
      </c>
      <c r="H20" s="73">
        <v>2.980685748582824</v>
      </c>
      <c r="I20" s="73">
        <f>I18/I8</f>
        <v>2.8835971258015789</v>
      </c>
    </row>
    <row r="21" spans="1:11" ht="27" customHeight="1">
      <c r="A21" s="92"/>
      <c r="B21" s="53" t="s">
        <v>133</v>
      </c>
      <c r="C21" s="53"/>
      <c r="D21" s="66" t="s">
        <v>134</v>
      </c>
      <c r="E21" s="73">
        <v>3.220796193487617</v>
      </c>
      <c r="F21" s="73">
        <v>3.1846486486486487</v>
      </c>
      <c r="G21" s="73">
        <v>3.1488776741109246</v>
      </c>
      <c r="H21" s="73">
        <v>2.8423840363549364</v>
      </c>
      <c r="I21" s="73">
        <f>I19/I8</f>
        <v>2.6878349200515603</v>
      </c>
    </row>
    <row r="22" spans="1:11" ht="27" customHeight="1">
      <c r="A22" s="92"/>
      <c r="B22" s="53" t="s">
        <v>135</v>
      </c>
      <c r="C22" s="53"/>
      <c r="D22" s="66" t="s">
        <v>136</v>
      </c>
      <c r="E22" s="71">
        <v>742131.57735956693</v>
      </c>
      <c r="F22" s="71">
        <v>736852.48010268167</v>
      </c>
      <c r="G22" s="71">
        <v>746307.38864091458</v>
      </c>
      <c r="H22" s="71">
        <v>751763.59753317828</v>
      </c>
      <c r="I22" s="71">
        <f>I18/I24*1000000</f>
        <v>744384.12994169188</v>
      </c>
    </row>
    <row r="23" spans="1:11" ht="27" customHeight="1">
      <c r="A23" s="92"/>
      <c r="B23" s="53" t="s">
        <v>137</v>
      </c>
      <c r="C23" s="53"/>
      <c r="D23" s="66" t="s">
        <v>138</v>
      </c>
      <c r="E23" s="71">
        <v>729120.50013438577</v>
      </c>
      <c r="F23" s="71">
        <v>722065.24839422747</v>
      </c>
      <c r="G23" s="71">
        <v>733856.43365612044</v>
      </c>
      <c r="H23" s="71">
        <v>716882.29789303069</v>
      </c>
      <c r="I23" s="71">
        <f>I19/I24*1000000</f>
        <v>693849.23451583169</v>
      </c>
    </row>
    <row r="24" spans="1:11" ht="27" customHeight="1">
      <c r="A24" s="92"/>
      <c r="B24" s="74" t="s">
        <v>139</v>
      </c>
      <c r="C24" s="75"/>
      <c r="D24" s="66" t="s">
        <v>140</v>
      </c>
      <c r="E24" s="71">
        <v>2916976</v>
      </c>
      <c r="F24" s="71">
        <v>2916976</v>
      </c>
      <c r="G24" s="71">
        <v>2867009</v>
      </c>
      <c r="H24" s="72">
        <v>2867009</v>
      </c>
      <c r="I24" s="72">
        <v>2867009</v>
      </c>
    </row>
    <row r="25" spans="1:11" ht="27" customHeight="1">
      <c r="A25" s="92"/>
      <c r="B25" s="47" t="s">
        <v>141</v>
      </c>
      <c r="C25" s="47"/>
      <c r="D25" s="47"/>
      <c r="E25" s="71">
        <v>638994</v>
      </c>
      <c r="F25" s="71">
        <v>639210</v>
      </c>
      <c r="G25" s="71">
        <v>644612</v>
      </c>
      <c r="H25" s="71">
        <v>677029</v>
      </c>
      <c r="I25" s="89">
        <f t="shared" ref="I25" si="1">ROUND(K25/1000,0)</f>
        <v>658567</v>
      </c>
      <c r="K25" s="2">
        <v>658567038</v>
      </c>
    </row>
    <row r="26" spans="1:11" ht="27" customHeight="1">
      <c r="A26" s="92"/>
      <c r="B26" s="47" t="s">
        <v>142</v>
      </c>
      <c r="C26" s="47"/>
      <c r="D26" s="47"/>
      <c r="E26" s="76">
        <v>0.64800000000000002</v>
      </c>
      <c r="F26" s="76">
        <v>0.65500000000000003</v>
      </c>
      <c r="G26" s="76">
        <v>0.65500000000000003</v>
      </c>
      <c r="H26" s="76">
        <v>0.63100000000000001</v>
      </c>
      <c r="I26" s="77">
        <v>0.621</v>
      </c>
      <c r="K26" s="116"/>
    </row>
    <row r="27" spans="1:11" ht="27" customHeight="1">
      <c r="A27" s="92"/>
      <c r="B27" s="47" t="s">
        <v>143</v>
      </c>
      <c r="C27" s="47"/>
      <c r="D27" s="47"/>
      <c r="E27" s="58">
        <v>1.1000000000000001</v>
      </c>
      <c r="F27" s="58">
        <v>1.1000000000000001</v>
      </c>
      <c r="G27" s="58">
        <v>3.8</v>
      </c>
      <c r="H27" s="58">
        <v>3.1</v>
      </c>
      <c r="I27" s="55">
        <v>3</v>
      </c>
    </row>
    <row r="28" spans="1:11" ht="27" customHeight="1">
      <c r="A28" s="92"/>
      <c r="B28" s="47" t="s">
        <v>144</v>
      </c>
      <c r="C28" s="47"/>
      <c r="D28" s="47"/>
      <c r="E28" s="58">
        <v>93.9</v>
      </c>
      <c r="F28" s="58">
        <v>96.6</v>
      </c>
      <c r="G28" s="58">
        <v>94.3</v>
      </c>
      <c r="H28" s="58">
        <v>88.3</v>
      </c>
      <c r="I28" s="55">
        <v>91.9</v>
      </c>
      <c r="K28" s="115"/>
    </row>
    <row r="29" spans="1:11" ht="27" customHeight="1">
      <c r="A29" s="92"/>
      <c r="B29" s="47" t="s">
        <v>145</v>
      </c>
      <c r="C29" s="47"/>
      <c r="D29" s="47"/>
      <c r="E29" s="58">
        <v>54.1</v>
      </c>
      <c r="F29" s="58">
        <v>53.3</v>
      </c>
      <c r="G29" s="58">
        <v>50.5</v>
      </c>
      <c r="H29" s="58">
        <v>47.9</v>
      </c>
      <c r="I29" s="55">
        <v>51.2</v>
      </c>
    </row>
    <row r="30" spans="1:11" ht="27" customHeight="1">
      <c r="A30" s="92"/>
      <c r="B30" s="92" t="s">
        <v>146</v>
      </c>
      <c r="C30" s="47" t="s">
        <v>147</v>
      </c>
      <c r="D30" s="47"/>
      <c r="E30" s="58">
        <v>0</v>
      </c>
      <c r="F30" s="58">
        <v>0</v>
      </c>
      <c r="G30" s="58">
        <v>0</v>
      </c>
      <c r="H30" s="58">
        <v>0</v>
      </c>
      <c r="I30" s="58">
        <v>0</v>
      </c>
    </row>
    <row r="31" spans="1:11" ht="27" customHeight="1">
      <c r="A31" s="92"/>
      <c r="B31" s="92"/>
      <c r="C31" s="47" t="s">
        <v>148</v>
      </c>
      <c r="D31" s="47"/>
      <c r="E31" s="58">
        <v>0</v>
      </c>
      <c r="F31" s="58">
        <v>0</v>
      </c>
      <c r="G31" s="58">
        <v>0</v>
      </c>
      <c r="H31" s="58">
        <v>0</v>
      </c>
      <c r="I31" s="58">
        <v>0</v>
      </c>
    </row>
    <row r="32" spans="1:11" ht="27" customHeight="1">
      <c r="A32" s="92"/>
      <c r="B32" s="92"/>
      <c r="C32" s="47" t="s">
        <v>149</v>
      </c>
      <c r="D32" s="47"/>
      <c r="E32" s="58">
        <v>9.8000000000000007</v>
      </c>
      <c r="F32" s="58">
        <v>9.6</v>
      </c>
      <c r="G32" s="58">
        <v>9.5</v>
      </c>
      <c r="H32" s="58">
        <v>9.1999999999999993</v>
      </c>
      <c r="I32" s="55">
        <v>9.3000000000000007</v>
      </c>
    </row>
    <row r="33" spans="1:9" ht="27" customHeight="1">
      <c r="A33" s="92"/>
      <c r="B33" s="92"/>
      <c r="C33" s="47" t="s">
        <v>150</v>
      </c>
      <c r="D33" s="47"/>
      <c r="E33" s="58">
        <v>206.8</v>
      </c>
      <c r="F33" s="58">
        <v>204</v>
      </c>
      <c r="G33" s="58">
        <v>196.9</v>
      </c>
      <c r="H33" s="58">
        <v>172.8</v>
      </c>
      <c r="I33" s="78">
        <v>170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view="pageBreakPreview" zoomScale="85" zoomScaleNormal="100" zoomScaleSheetLayoutView="85" workbookViewId="0">
      <pane xSplit="5" ySplit="7" topLeftCell="F20" activePane="bottomRight" state="frozen"/>
      <selection activeCell="L8" sqref="L8"/>
      <selection pane="topRight" activeCell="L8" sqref="L8"/>
      <selection pane="bottomLeft" activeCell="L8" sqref="L8"/>
      <selection pane="bottomRight" activeCell="K42" sqref="K42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3" width="13.6640625" style="2" customWidth="1"/>
    <col min="24" max="27" width="12" style="2" customWidth="1"/>
    <col min="28" max="16384" width="9" style="2"/>
  </cols>
  <sheetData>
    <row r="1" spans="1:27" ht="33.9" customHeight="1">
      <c r="A1" s="20" t="s">
        <v>0</v>
      </c>
      <c r="B1" s="11"/>
      <c r="C1" s="11"/>
      <c r="D1" s="22"/>
      <c r="E1" s="13"/>
      <c r="F1" s="13"/>
      <c r="G1" s="13"/>
    </row>
    <row r="2" spans="1:27" ht="15" customHeight="1"/>
    <row r="3" spans="1:27" ht="15" customHeight="1">
      <c r="A3" s="14" t="s">
        <v>151</v>
      </c>
      <c r="B3" s="14"/>
      <c r="C3" s="14"/>
      <c r="D3" s="14"/>
    </row>
    <row r="4" spans="1:27" ht="15" customHeight="1">
      <c r="A4" s="14"/>
      <c r="B4" s="14"/>
      <c r="C4" s="14"/>
      <c r="D4" s="14"/>
    </row>
    <row r="5" spans="1:27" ht="15.9" customHeight="1">
      <c r="A5" s="12" t="s">
        <v>249</v>
      </c>
      <c r="B5" s="12"/>
      <c r="C5" s="12"/>
      <c r="D5" s="12"/>
      <c r="K5" s="15"/>
      <c r="Q5" s="15" t="s">
        <v>47</v>
      </c>
    </row>
    <row r="6" spans="1:27" ht="15.9" customHeight="1">
      <c r="A6" s="105" t="s">
        <v>48</v>
      </c>
      <c r="B6" s="106"/>
      <c r="C6" s="106"/>
      <c r="D6" s="106"/>
      <c r="E6" s="106"/>
      <c r="F6" s="110" t="s">
        <v>267</v>
      </c>
      <c r="G6" s="110"/>
      <c r="H6" s="110" t="s">
        <v>268</v>
      </c>
      <c r="I6" s="110"/>
      <c r="J6" s="110" t="s">
        <v>254</v>
      </c>
      <c r="K6" s="110"/>
      <c r="L6" s="110" t="s">
        <v>255</v>
      </c>
      <c r="M6" s="110"/>
      <c r="N6" s="110" t="s">
        <v>256</v>
      </c>
      <c r="O6" s="110"/>
      <c r="P6" s="110" t="s">
        <v>257</v>
      </c>
      <c r="Q6" s="110"/>
    </row>
    <row r="7" spans="1:27" ht="15.9" customHeight="1">
      <c r="A7" s="106"/>
      <c r="B7" s="106"/>
      <c r="C7" s="106"/>
      <c r="D7" s="106"/>
      <c r="E7" s="106"/>
      <c r="F7" s="51" t="s">
        <v>238</v>
      </c>
      <c r="G7" s="51" t="s">
        <v>237</v>
      </c>
      <c r="H7" s="51" t="s">
        <v>238</v>
      </c>
      <c r="I7" s="80" t="s">
        <v>237</v>
      </c>
      <c r="J7" s="51" t="s">
        <v>238</v>
      </c>
      <c r="K7" s="80" t="s">
        <v>237</v>
      </c>
      <c r="L7" s="51" t="s">
        <v>238</v>
      </c>
      <c r="M7" s="80" t="s">
        <v>237</v>
      </c>
      <c r="N7" s="51" t="s">
        <v>238</v>
      </c>
      <c r="O7" s="90" t="s">
        <v>237</v>
      </c>
      <c r="P7" s="51" t="s">
        <v>238</v>
      </c>
      <c r="Q7" s="80" t="s">
        <v>237</v>
      </c>
    </row>
    <row r="8" spans="1:27" ht="15.9" customHeight="1">
      <c r="A8" s="103" t="s">
        <v>82</v>
      </c>
      <c r="B8" s="61" t="s">
        <v>49</v>
      </c>
      <c r="C8" s="53"/>
      <c r="D8" s="53"/>
      <c r="E8" s="66" t="s">
        <v>40</v>
      </c>
      <c r="F8" s="54">
        <v>3112</v>
      </c>
      <c r="G8" s="54">
        <v>3184</v>
      </c>
      <c r="H8" s="54">
        <v>26479</v>
      </c>
      <c r="I8" s="54">
        <v>28058</v>
      </c>
      <c r="J8" s="54">
        <v>18329</v>
      </c>
      <c r="K8" s="54">
        <v>18302</v>
      </c>
      <c r="L8" s="54">
        <v>12491</v>
      </c>
      <c r="M8" s="54">
        <v>12471</v>
      </c>
      <c r="N8" s="88">
        <v>44</v>
      </c>
      <c r="O8" s="88">
        <v>463</v>
      </c>
      <c r="P8" s="54">
        <v>16506</v>
      </c>
      <c r="Q8" s="54">
        <v>16481</v>
      </c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5.9" customHeight="1">
      <c r="A9" s="103"/>
      <c r="B9" s="63"/>
      <c r="C9" s="53" t="s">
        <v>50</v>
      </c>
      <c r="D9" s="53"/>
      <c r="E9" s="66" t="s">
        <v>41</v>
      </c>
      <c r="F9" s="54">
        <v>3091</v>
      </c>
      <c r="G9" s="54">
        <v>3174</v>
      </c>
      <c r="H9" s="54">
        <v>26478</v>
      </c>
      <c r="I9" s="54">
        <v>28021</v>
      </c>
      <c r="J9" s="54">
        <v>18246</v>
      </c>
      <c r="K9" s="54">
        <v>18258</v>
      </c>
      <c r="L9" s="54">
        <v>12461</v>
      </c>
      <c r="M9" s="54">
        <v>12424</v>
      </c>
      <c r="N9" s="88">
        <v>44</v>
      </c>
      <c r="O9" s="88">
        <v>463</v>
      </c>
      <c r="P9" s="54">
        <v>16197</v>
      </c>
      <c r="Q9" s="54">
        <v>16478</v>
      </c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5.9" customHeight="1">
      <c r="A10" s="103"/>
      <c r="B10" s="62"/>
      <c r="C10" s="53" t="s">
        <v>51</v>
      </c>
      <c r="D10" s="53"/>
      <c r="E10" s="66" t="s">
        <v>42</v>
      </c>
      <c r="F10" s="54">
        <v>21</v>
      </c>
      <c r="G10" s="54">
        <v>10</v>
      </c>
      <c r="H10" s="54">
        <v>1</v>
      </c>
      <c r="I10" s="54">
        <v>37</v>
      </c>
      <c r="J10" s="67">
        <v>83</v>
      </c>
      <c r="K10" s="67">
        <v>44</v>
      </c>
      <c r="L10" s="54">
        <v>30</v>
      </c>
      <c r="M10" s="54">
        <v>47</v>
      </c>
      <c r="N10" s="88">
        <v>0</v>
      </c>
      <c r="O10" s="88">
        <v>0</v>
      </c>
      <c r="P10" s="54">
        <v>309</v>
      </c>
      <c r="Q10" s="54">
        <v>3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5.9" customHeight="1">
      <c r="A11" s="103"/>
      <c r="B11" s="61" t="s">
        <v>52</v>
      </c>
      <c r="C11" s="53"/>
      <c r="D11" s="53"/>
      <c r="E11" s="66" t="s">
        <v>43</v>
      </c>
      <c r="F11" s="54">
        <v>2900</v>
      </c>
      <c r="G11" s="54">
        <v>2884</v>
      </c>
      <c r="H11" s="54">
        <v>24919</v>
      </c>
      <c r="I11" s="54">
        <v>24636</v>
      </c>
      <c r="J11" s="54">
        <v>16583</v>
      </c>
      <c r="K11" s="54">
        <v>15524</v>
      </c>
      <c r="L11" s="54">
        <v>10373</v>
      </c>
      <c r="M11" s="54">
        <v>10431</v>
      </c>
      <c r="N11" s="88">
        <v>80</v>
      </c>
      <c r="O11" s="88">
        <v>919</v>
      </c>
      <c r="P11" s="54">
        <v>16015</v>
      </c>
      <c r="Q11" s="54">
        <v>15615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5.9" customHeight="1">
      <c r="A12" s="103"/>
      <c r="B12" s="63"/>
      <c r="C12" s="53" t="s">
        <v>53</v>
      </c>
      <c r="D12" s="53"/>
      <c r="E12" s="66" t="s">
        <v>44</v>
      </c>
      <c r="F12" s="54">
        <v>2898</v>
      </c>
      <c r="G12" s="54">
        <v>2884</v>
      </c>
      <c r="H12" s="54">
        <v>24907</v>
      </c>
      <c r="I12" s="54">
        <v>24627</v>
      </c>
      <c r="J12" s="54">
        <v>16576</v>
      </c>
      <c r="K12" s="54">
        <v>15502</v>
      </c>
      <c r="L12" s="54">
        <v>10370</v>
      </c>
      <c r="M12" s="54">
        <v>9768</v>
      </c>
      <c r="N12" s="88">
        <v>80</v>
      </c>
      <c r="O12" s="88">
        <v>829</v>
      </c>
      <c r="P12" s="54">
        <v>15758</v>
      </c>
      <c r="Q12" s="54">
        <v>15553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5.9" customHeight="1">
      <c r="A13" s="103"/>
      <c r="B13" s="62"/>
      <c r="C13" s="53" t="s">
        <v>54</v>
      </c>
      <c r="D13" s="53"/>
      <c r="E13" s="66" t="s">
        <v>45</v>
      </c>
      <c r="F13" s="54">
        <v>2</v>
      </c>
      <c r="G13" s="54">
        <v>0</v>
      </c>
      <c r="H13" s="67">
        <v>12</v>
      </c>
      <c r="I13" s="67">
        <v>9</v>
      </c>
      <c r="J13" s="67">
        <v>7</v>
      </c>
      <c r="K13" s="67">
        <v>22</v>
      </c>
      <c r="L13" s="54">
        <v>3</v>
      </c>
      <c r="M13" s="54">
        <v>663</v>
      </c>
      <c r="N13" s="88">
        <v>0</v>
      </c>
      <c r="O13" s="88">
        <v>90</v>
      </c>
      <c r="P13" s="54">
        <v>257</v>
      </c>
      <c r="Q13" s="54">
        <v>62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5.9" customHeight="1">
      <c r="A14" s="103"/>
      <c r="B14" s="53" t="s">
        <v>55</v>
      </c>
      <c r="C14" s="53"/>
      <c r="D14" s="53"/>
      <c r="E14" s="66" t="s">
        <v>152</v>
      </c>
      <c r="F14" s="54">
        <f t="shared" ref="F14:Q15" si="0">F9-F12</f>
        <v>193</v>
      </c>
      <c r="G14" s="54">
        <f t="shared" si="0"/>
        <v>290</v>
      </c>
      <c r="H14" s="54">
        <f t="shared" si="0"/>
        <v>1571</v>
      </c>
      <c r="I14" s="54">
        <f t="shared" si="0"/>
        <v>3394</v>
      </c>
      <c r="J14" s="54">
        <f t="shared" si="0"/>
        <v>1670</v>
      </c>
      <c r="K14" s="54">
        <f t="shared" si="0"/>
        <v>2756</v>
      </c>
      <c r="L14" s="54">
        <f t="shared" si="0"/>
        <v>2091</v>
      </c>
      <c r="M14" s="54">
        <f t="shared" si="0"/>
        <v>2656</v>
      </c>
      <c r="N14" s="88">
        <f t="shared" ref="N14:O14" si="1">N9-N12</f>
        <v>-36</v>
      </c>
      <c r="O14" s="88">
        <f t="shared" si="1"/>
        <v>-366</v>
      </c>
      <c r="P14" s="54">
        <f t="shared" si="0"/>
        <v>439</v>
      </c>
      <c r="Q14" s="54">
        <f t="shared" si="0"/>
        <v>925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5.9" customHeight="1">
      <c r="A15" s="103"/>
      <c r="B15" s="53" t="s">
        <v>56</v>
      </c>
      <c r="C15" s="53"/>
      <c r="D15" s="53"/>
      <c r="E15" s="66" t="s">
        <v>153</v>
      </c>
      <c r="F15" s="54">
        <f t="shared" si="0"/>
        <v>19</v>
      </c>
      <c r="G15" s="54">
        <f t="shared" si="0"/>
        <v>10</v>
      </c>
      <c r="H15" s="54">
        <f t="shared" si="0"/>
        <v>-11</v>
      </c>
      <c r="I15" s="54">
        <f t="shared" si="0"/>
        <v>28</v>
      </c>
      <c r="J15" s="54">
        <f t="shared" si="0"/>
        <v>76</v>
      </c>
      <c r="K15" s="54">
        <f t="shared" si="0"/>
        <v>22</v>
      </c>
      <c r="L15" s="54">
        <f t="shared" si="0"/>
        <v>27</v>
      </c>
      <c r="M15" s="54">
        <f t="shared" si="0"/>
        <v>-616</v>
      </c>
      <c r="N15" s="88">
        <f t="shared" ref="N15:O15" si="2">N10-N13</f>
        <v>0</v>
      </c>
      <c r="O15" s="88">
        <f t="shared" si="2"/>
        <v>-90</v>
      </c>
      <c r="P15" s="54">
        <f t="shared" si="0"/>
        <v>52</v>
      </c>
      <c r="Q15" s="54">
        <f t="shared" si="0"/>
        <v>-59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5.9" customHeight="1">
      <c r="A16" s="103"/>
      <c r="B16" s="53" t="s">
        <v>57</v>
      </c>
      <c r="C16" s="53"/>
      <c r="D16" s="53"/>
      <c r="E16" s="66" t="s">
        <v>154</v>
      </c>
      <c r="F16" s="54">
        <f t="shared" ref="F16:Q16" si="3">F8-F11</f>
        <v>212</v>
      </c>
      <c r="G16" s="54">
        <f t="shared" si="3"/>
        <v>300</v>
      </c>
      <c r="H16" s="54">
        <f t="shared" si="3"/>
        <v>1560</v>
      </c>
      <c r="I16" s="54">
        <f t="shared" si="3"/>
        <v>3422</v>
      </c>
      <c r="J16" s="54">
        <f t="shared" si="3"/>
        <v>1746</v>
      </c>
      <c r="K16" s="54">
        <f t="shared" si="3"/>
        <v>2778</v>
      </c>
      <c r="L16" s="54">
        <f t="shared" si="3"/>
        <v>2118</v>
      </c>
      <c r="M16" s="54">
        <f t="shared" si="3"/>
        <v>2040</v>
      </c>
      <c r="N16" s="88">
        <f t="shared" ref="N16:O16" si="4">N8-N11</f>
        <v>-36</v>
      </c>
      <c r="O16" s="88">
        <f t="shared" si="4"/>
        <v>-456</v>
      </c>
      <c r="P16" s="54">
        <f t="shared" si="3"/>
        <v>491</v>
      </c>
      <c r="Q16" s="54">
        <f t="shared" si="3"/>
        <v>866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5.9" customHeight="1">
      <c r="A17" s="103"/>
      <c r="B17" s="53" t="s">
        <v>58</v>
      </c>
      <c r="C17" s="53"/>
      <c r="D17" s="53"/>
      <c r="E17" s="51"/>
      <c r="F17" s="67">
        <v>0</v>
      </c>
      <c r="G17" s="67">
        <v>0</v>
      </c>
      <c r="H17" s="67">
        <v>945</v>
      </c>
      <c r="I17" s="67">
        <v>793</v>
      </c>
      <c r="J17" s="54">
        <v>0</v>
      </c>
      <c r="K17" s="54">
        <v>0</v>
      </c>
      <c r="L17" s="54">
        <v>0</v>
      </c>
      <c r="M17" s="54">
        <v>0</v>
      </c>
      <c r="N17" s="88">
        <v>0</v>
      </c>
      <c r="O17" s="88">
        <v>0</v>
      </c>
      <c r="P17" s="67">
        <v>0</v>
      </c>
      <c r="Q17" s="68">
        <v>0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5.9" customHeight="1">
      <c r="A18" s="103"/>
      <c r="B18" s="53" t="s">
        <v>59</v>
      </c>
      <c r="C18" s="53"/>
      <c r="D18" s="53"/>
      <c r="E18" s="51"/>
      <c r="F18" s="68">
        <v>0</v>
      </c>
      <c r="G18" s="68">
        <v>0</v>
      </c>
      <c r="H18" s="68"/>
      <c r="I18" s="68"/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5.9" customHeight="1">
      <c r="A19" s="103" t="s">
        <v>83</v>
      </c>
      <c r="B19" s="61" t="s">
        <v>60</v>
      </c>
      <c r="C19" s="53"/>
      <c r="D19" s="53"/>
      <c r="E19" s="66"/>
      <c r="F19" s="54">
        <v>1404</v>
      </c>
      <c r="G19" s="54">
        <v>469</v>
      </c>
      <c r="H19" s="54">
        <v>2033</v>
      </c>
      <c r="I19" s="54">
        <v>2397</v>
      </c>
      <c r="J19" s="54">
        <v>3347</v>
      </c>
      <c r="K19" s="54">
        <v>2428</v>
      </c>
      <c r="L19" s="54">
        <v>1915</v>
      </c>
      <c r="M19" s="54">
        <v>1262</v>
      </c>
      <c r="N19" s="88">
        <v>5463</v>
      </c>
      <c r="O19" s="88">
        <v>7163</v>
      </c>
      <c r="P19" s="54">
        <v>5022</v>
      </c>
      <c r="Q19" s="54">
        <v>4950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5.9" customHeight="1">
      <c r="A20" s="103"/>
      <c r="B20" s="62"/>
      <c r="C20" s="53" t="s">
        <v>61</v>
      </c>
      <c r="D20" s="53"/>
      <c r="E20" s="66"/>
      <c r="F20" s="54">
        <v>901</v>
      </c>
      <c r="G20" s="54">
        <v>89</v>
      </c>
      <c r="H20" s="54">
        <v>831</v>
      </c>
      <c r="I20" s="54">
        <v>644</v>
      </c>
      <c r="J20" s="54">
        <v>973</v>
      </c>
      <c r="K20" s="67">
        <v>240</v>
      </c>
      <c r="L20" s="54">
        <v>860</v>
      </c>
      <c r="M20" s="54">
        <v>621</v>
      </c>
      <c r="N20" s="88">
        <v>5123</v>
      </c>
      <c r="O20" s="88">
        <v>7097</v>
      </c>
      <c r="P20" s="54">
        <v>1320</v>
      </c>
      <c r="Q20" s="54">
        <v>1413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5.9" customHeight="1">
      <c r="A21" s="103"/>
      <c r="B21" s="79" t="s">
        <v>62</v>
      </c>
      <c r="C21" s="53"/>
      <c r="D21" s="53"/>
      <c r="E21" s="66" t="s">
        <v>155</v>
      </c>
      <c r="F21" s="54">
        <v>1404</v>
      </c>
      <c r="G21" s="54">
        <v>469</v>
      </c>
      <c r="H21" s="54">
        <v>2033</v>
      </c>
      <c r="I21" s="54">
        <v>2397</v>
      </c>
      <c r="J21" s="54">
        <v>3347</v>
      </c>
      <c r="K21" s="54">
        <v>2428</v>
      </c>
      <c r="L21" s="54">
        <v>1915</v>
      </c>
      <c r="M21" s="54">
        <v>1262</v>
      </c>
      <c r="N21" s="88">
        <v>5463</v>
      </c>
      <c r="O21" s="88">
        <v>7163</v>
      </c>
      <c r="P21" s="54">
        <v>5022</v>
      </c>
      <c r="Q21" s="54">
        <v>4950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5.9" customHeight="1">
      <c r="A22" s="103"/>
      <c r="B22" s="61" t="s">
        <v>63</v>
      </c>
      <c r="C22" s="53"/>
      <c r="D22" s="53"/>
      <c r="E22" s="66" t="s">
        <v>156</v>
      </c>
      <c r="F22" s="54">
        <v>2507</v>
      </c>
      <c r="G22" s="54">
        <v>1525</v>
      </c>
      <c r="H22" s="54">
        <v>3230</v>
      </c>
      <c r="I22" s="54">
        <v>3843</v>
      </c>
      <c r="J22" s="54">
        <v>10866</v>
      </c>
      <c r="K22" s="54">
        <v>9395</v>
      </c>
      <c r="L22" s="54">
        <v>7035</v>
      </c>
      <c r="M22" s="54">
        <v>7665</v>
      </c>
      <c r="N22" s="88">
        <v>6113</v>
      </c>
      <c r="O22" s="88">
        <v>7263</v>
      </c>
      <c r="P22" s="54">
        <v>7009</v>
      </c>
      <c r="Q22" s="54">
        <v>6959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5.9" customHeight="1">
      <c r="A23" s="103"/>
      <c r="B23" s="62" t="s">
        <v>64</v>
      </c>
      <c r="C23" s="53" t="s">
        <v>65</v>
      </c>
      <c r="D23" s="53"/>
      <c r="E23" s="66"/>
      <c r="F23" s="54">
        <v>352</v>
      </c>
      <c r="G23" s="54">
        <v>375</v>
      </c>
      <c r="H23" s="54">
        <v>2089</v>
      </c>
      <c r="I23" s="54">
        <v>2193</v>
      </c>
      <c r="J23" s="54">
        <v>3046</v>
      </c>
      <c r="K23" s="54">
        <v>3154</v>
      </c>
      <c r="L23" s="54">
        <v>2424</v>
      </c>
      <c r="M23" s="54">
        <v>2995</v>
      </c>
      <c r="N23" s="88">
        <v>0</v>
      </c>
      <c r="O23" s="88">
        <v>0</v>
      </c>
      <c r="P23" s="54">
        <v>2221</v>
      </c>
      <c r="Q23" s="54">
        <v>2398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5.9" customHeight="1">
      <c r="A24" s="103"/>
      <c r="B24" s="53" t="s">
        <v>157</v>
      </c>
      <c r="C24" s="53"/>
      <c r="D24" s="53"/>
      <c r="E24" s="66" t="s">
        <v>158</v>
      </c>
      <c r="F24" s="54">
        <f t="shared" ref="F24:Q24" si="5">F21-F22</f>
        <v>-1103</v>
      </c>
      <c r="G24" s="54">
        <f t="shared" si="5"/>
        <v>-1056</v>
      </c>
      <c r="H24" s="54">
        <f t="shared" si="5"/>
        <v>-1197</v>
      </c>
      <c r="I24" s="54">
        <f t="shared" si="5"/>
        <v>-1446</v>
      </c>
      <c r="J24" s="54">
        <f t="shared" si="5"/>
        <v>-7519</v>
      </c>
      <c r="K24" s="54">
        <f t="shared" si="5"/>
        <v>-6967</v>
      </c>
      <c r="L24" s="54">
        <f t="shared" si="5"/>
        <v>-5120</v>
      </c>
      <c r="M24" s="54">
        <f t="shared" si="5"/>
        <v>-6403</v>
      </c>
      <c r="N24" s="88">
        <f t="shared" ref="N24:O24" si="6">N21-N22</f>
        <v>-650</v>
      </c>
      <c r="O24" s="88">
        <f t="shared" si="6"/>
        <v>-100</v>
      </c>
      <c r="P24" s="54">
        <f t="shared" si="5"/>
        <v>-1987</v>
      </c>
      <c r="Q24" s="54">
        <f t="shared" si="5"/>
        <v>-2009</v>
      </c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5.9" customHeight="1">
      <c r="A25" s="103"/>
      <c r="B25" s="61" t="s">
        <v>66</v>
      </c>
      <c r="C25" s="61"/>
      <c r="D25" s="61"/>
      <c r="E25" s="107" t="s">
        <v>159</v>
      </c>
      <c r="F25" s="100">
        <v>1103</v>
      </c>
      <c r="G25" s="100">
        <v>1056</v>
      </c>
      <c r="H25" s="100">
        <v>1197</v>
      </c>
      <c r="I25" s="100">
        <v>1446</v>
      </c>
      <c r="J25" s="100">
        <v>7519</v>
      </c>
      <c r="K25" s="100">
        <v>6967</v>
      </c>
      <c r="L25" s="100">
        <v>5120</v>
      </c>
      <c r="M25" s="100">
        <v>6403</v>
      </c>
      <c r="N25" s="100">
        <v>650</v>
      </c>
      <c r="O25" s="100">
        <v>100</v>
      </c>
      <c r="P25" s="100">
        <v>1987</v>
      </c>
      <c r="Q25" s="100">
        <v>2009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5.9" customHeight="1">
      <c r="A26" s="103"/>
      <c r="B26" s="79" t="s">
        <v>67</v>
      </c>
      <c r="C26" s="79"/>
      <c r="D26" s="79"/>
      <c r="E26" s="108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5.9" customHeight="1">
      <c r="A27" s="103"/>
      <c r="B27" s="53" t="s">
        <v>160</v>
      </c>
      <c r="C27" s="53"/>
      <c r="D27" s="53"/>
      <c r="E27" s="66" t="s">
        <v>161</v>
      </c>
      <c r="F27" s="54">
        <f t="shared" ref="F27:Q27" si="7">F24+F25</f>
        <v>0</v>
      </c>
      <c r="G27" s="54">
        <f t="shared" si="7"/>
        <v>0</v>
      </c>
      <c r="H27" s="54">
        <f t="shared" si="7"/>
        <v>0</v>
      </c>
      <c r="I27" s="54">
        <f t="shared" si="7"/>
        <v>0</v>
      </c>
      <c r="J27" s="54">
        <f t="shared" si="7"/>
        <v>0</v>
      </c>
      <c r="K27" s="54">
        <f t="shared" si="7"/>
        <v>0</v>
      </c>
      <c r="L27" s="54">
        <f t="shared" si="7"/>
        <v>0</v>
      </c>
      <c r="M27" s="54">
        <f t="shared" si="7"/>
        <v>0</v>
      </c>
      <c r="N27" s="88">
        <f t="shared" ref="N27:O27" si="8">N24+N25</f>
        <v>0</v>
      </c>
      <c r="O27" s="88">
        <f t="shared" si="8"/>
        <v>0</v>
      </c>
      <c r="P27" s="54">
        <f t="shared" si="7"/>
        <v>0</v>
      </c>
      <c r="Q27" s="54">
        <f t="shared" si="7"/>
        <v>0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5.9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5.9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7"/>
      <c r="P29" s="27"/>
      <c r="Q29" s="28" t="s">
        <v>162</v>
      </c>
      <c r="R29" s="27"/>
      <c r="S29" s="27"/>
      <c r="T29" s="27"/>
      <c r="U29" s="27"/>
      <c r="V29" s="27"/>
      <c r="W29" s="27"/>
      <c r="X29" s="27"/>
      <c r="Y29" s="27"/>
      <c r="Z29" s="27"/>
      <c r="AA29" s="28"/>
    </row>
    <row r="30" spans="1:27" ht="15.9" customHeight="1">
      <c r="A30" s="106" t="s">
        <v>68</v>
      </c>
      <c r="B30" s="106"/>
      <c r="C30" s="106"/>
      <c r="D30" s="106"/>
      <c r="E30" s="106"/>
      <c r="F30" s="117" t="s">
        <v>258</v>
      </c>
      <c r="G30" s="117"/>
      <c r="H30" s="117" t="s">
        <v>259</v>
      </c>
      <c r="I30" s="117"/>
      <c r="J30" s="117" t="s">
        <v>260</v>
      </c>
      <c r="K30" s="117"/>
      <c r="L30" s="117" t="s">
        <v>269</v>
      </c>
      <c r="M30" s="117"/>
      <c r="N30" s="102"/>
      <c r="O30" s="102"/>
      <c r="P30" s="102"/>
      <c r="Q30" s="102"/>
      <c r="R30" s="29"/>
      <c r="S30" s="27"/>
      <c r="T30" s="29"/>
      <c r="U30" s="27"/>
      <c r="V30" s="29"/>
      <c r="W30" s="27"/>
      <c r="X30" s="29"/>
      <c r="Y30" s="27"/>
      <c r="Z30" s="29"/>
      <c r="AA30" s="27"/>
    </row>
    <row r="31" spans="1:27" ht="15.9" customHeight="1">
      <c r="A31" s="106"/>
      <c r="B31" s="106"/>
      <c r="C31" s="106"/>
      <c r="D31" s="106"/>
      <c r="E31" s="106"/>
      <c r="F31" s="51" t="s">
        <v>238</v>
      </c>
      <c r="G31" s="80" t="s">
        <v>237</v>
      </c>
      <c r="H31" s="51" t="s">
        <v>238</v>
      </c>
      <c r="I31" s="80" t="s">
        <v>237</v>
      </c>
      <c r="J31" s="51" t="s">
        <v>238</v>
      </c>
      <c r="K31" s="80" t="s">
        <v>237</v>
      </c>
      <c r="L31" s="51" t="s">
        <v>238</v>
      </c>
      <c r="M31" s="80" t="s">
        <v>237</v>
      </c>
      <c r="N31" s="51" t="s">
        <v>238</v>
      </c>
      <c r="O31" s="90" t="s">
        <v>237</v>
      </c>
      <c r="P31" s="51" t="s">
        <v>238</v>
      </c>
      <c r="Q31" s="80" t="s">
        <v>237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5.9" customHeight="1">
      <c r="A32" s="103" t="s">
        <v>84</v>
      </c>
      <c r="B32" s="61" t="s">
        <v>49</v>
      </c>
      <c r="C32" s="53"/>
      <c r="D32" s="53"/>
      <c r="E32" s="66" t="s">
        <v>40</v>
      </c>
      <c r="F32" s="54">
        <v>1879</v>
      </c>
      <c r="G32" s="54">
        <v>3749</v>
      </c>
      <c r="H32" s="54"/>
      <c r="I32" s="54"/>
      <c r="J32" s="54">
        <v>1886</v>
      </c>
      <c r="K32" s="54">
        <v>2036</v>
      </c>
      <c r="L32" s="54">
        <v>16727</v>
      </c>
      <c r="M32" s="54">
        <v>17172</v>
      </c>
      <c r="N32" s="88"/>
      <c r="O32" s="88"/>
      <c r="P32" s="54"/>
      <c r="Q32" s="54"/>
      <c r="R32" s="31"/>
      <c r="S32" s="31"/>
      <c r="T32" s="31"/>
      <c r="U32" s="31"/>
      <c r="V32" s="32"/>
      <c r="W32" s="32"/>
      <c r="X32" s="31"/>
      <c r="Y32" s="31"/>
      <c r="Z32" s="32"/>
      <c r="AA32" s="32"/>
    </row>
    <row r="33" spans="1:27" ht="15.9" customHeight="1">
      <c r="A33" s="109"/>
      <c r="B33" s="63"/>
      <c r="C33" s="61" t="s">
        <v>69</v>
      </c>
      <c r="D33" s="53"/>
      <c r="E33" s="66"/>
      <c r="F33" s="54">
        <v>1879</v>
      </c>
      <c r="G33" s="54">
        <v>3749</v>
      </c>
      <c r="H33" s="54"/>
      <c r="I33" s="54"/>
      <c r="J33" s="54">
        <v>1513</v>
      </c>
      <c r="K33" s="54">
        <v>1434</v>
      </c>
      <c r="L33" s="54">
        <v>16261</v>
      </c>
      <c r="M33" s="54">
        <v>16713</v>
      </c>
      <c r="N33" s="88"/>
      <c r="O33" s="88"/>
      <c r="P33" s="54"/>
      <c r="Q33" s="54"/>
      <c r="R33" s="31"/>
      <c r="S33" s="31"/>
      <c r="T33" s="31"/>
      <c r="U33" s="31"/>
      <c r="V33" s="32"/>
      <c r="W33" s="32"/>
      <c r="X33" s="31"/>
      <c r="Y33" s="31"/>
      <c r="Z33" s="32"/>
      <c r="AA33" s="32"/>
    </row>
    <row r="34" spans="1:27" ht="15.9" customHeight="1">
      <c r="A34" s="109"/>
      <c r="B34" s="63"/>
      <c r="C34" s="62"/>
      <c r="D34" s="53" t="s">
        <v>70</v>
      </c>
      <c r="E34" s="66"/>
      <c r="F34" s="54">
        <v>1240</v>
      </c>
      <c r="G34" s="54">
        <v>1608</v>
      </c>
      <c r="H34" s="54"/>
      <c r="I34" s="54"/>
      <c r="J34" s="54">
        <v>1401</v>
      </c>
      <c r="K34" s="54">
        <v>1281</v>
      </c>
      <c r="L34" s="54">
        <v>16083</v>
      </c>
      <c r="M34" s="54">
        <v>16564</v>
      </c>
      <c r="N34" s="88"/>
      <c r="O34" s="88"/>
      <c r="P34" s="54"/>
      <c r="Q34" s="54"/>
      <c r="R34" s="31"/>
      <c r="S34" s="31"/>
      <c r="T34" s="31"/>
      <c r="U34" s="31"/>
      <c r="V34" s="32"/>
      <c r="W34" s="32"/>
      <c r="X34" s="31"/>
      <c r="Y34" s="31"/>
      <c r="Z34" s="32"/>
      <c r="AA34" s="32"/>
    </row>
    <row r="35" spans="1:27" ht="15.9" customHeight="1">
      <c r="A35" s="109"/>
      <c r="B35" s="62"/>
      <c r="C35" s="79" t="s">
        <v>71</v>
      </c>
      <c r="D35" s="53"/>
      <c r="E35" s="66"/>
      <c r="F35" s="54">
        <v>0</v>
      </c>
      <c r="G35" s="54">
        <v>0</v>
      </c>
      <c r="H35" s="54"/>
      <c r="I35" s="54"/>
      <c r="J35" s="68">
        <v>374</v>
      </c>
      <c r="K35" s="68">
        <v>602</v>
      </c>
      <c r="L35" s="54">
        <v>466</v>
      </c>
      <c r="M35" s="54">
        <v>459</v>
      </c>
      <c r="N35" s="88"/>
      <c r="O35" s="88"/>
      <c r="P35" s="54"/>
      <c r="Q35" s="54"/>
      <c r="R35" s="31"/>
      <c r="S35" s="31"/>
      <c r="T35" s="31"/>
      <c r="U35" s="31"/>
      <c r="V35" s="32"/>
      <c r="W35" s="32"/>
      <c r="X35" s="31"/>
      <c r="Y35" s="31"/>
      <c r="Z35" s="32"/>
      <c r="AA35" s="32"/>
    </row>
    <row r="36" spans="1:27" ht="15.9" customHeight="1">
      <c r="A36" s="109"/>
      <c r="B36" s="61" t="s">
        <v>52</v>
      </c>
      <c r="C36" s="53"/>
      <c r="D36" s="53"/>
      <c r="E36" s="66" t="s">
        <v>41</v>
      </c>
      <c r="F36" s="54">
        <v>350</v>
      </c>
      <c r="G36" s="54">
        <v>1730</v>
      </c>
      <c r="H36" s="54"/>
      <c r="I36" s="54"/>
      <c r="J36" s="54">
        <v>1378</v>
      </c>
      <c r="K36" s="54">
        <v>1477</v>
      </c>
      <c r="L36" s="54">
        <v>28</v>
      </c>
      <c r="M36" s="54">
        <v>8</v>
      </c>
      <c r="N36" s="88"/>
      <c r="O36" s="88"/>
      <c r="P36" s="54"/>
      <c r="Q36" s="54"/>
      <c r="R36" s="31"/>
      <c r="S36" s="31"/>
      <c r="T36" s="31"/>
      <c r="U36" s="31"/>
      <c r="V36" s="31"/>
      <c r="W36" s="31"/>
      <c r="X36" s="31"/>
      <c r="Y36" s="31"/>
      <c r="Z36" s="32"/>
      <c r="AA36" s="32"/>
    </row>
    <row r="37" spans="1:27" ht="15.9" customHeight="1">
      <c r="A37" s="109"/>
      <c r="B37" s="63"/>
      <c r="C37" s="53" t="s">
        <v>72</v>
      </c>
      <c r="D37" s="53"/>
      <c r="E37" s="66"/>
      <c r="F37" s="54">
        <v>335</v>
      </c>
      <c r="G37" s="54">
        <v>1712</v>
      </c>
      <c r="H37" s="54"/>
      <c r="I37" s="54"/>
      <c r="J37" s="54">
        <v>1304</v>
      </c>
      <c r="K37" s="54">
        <v>1383</v>
      </c>
      <c r="L37" s="54">
        <v>28</v>
      </c>
      <c r="M37" s="54">
        <v>8</v>
      </c>
      <c r="N37" s="88"/>
      <c r="O37" s="88"/>
      <c r="P37" s="54"/>
      <c r="Q37" s="54"/>
      <c r="R37" s="31"/>
      <c r="S37" s="31"/>
      <c r="T37" s="31"/>
      <c r="U37" s="31"/>
      <c r="V37" s="31"/>
      <c r="W37" s="31"/>
      <c r="X37" s="31"/>
      <c r="Y37" s="31"/>
      <c r="Z37" s="32"/>
      <c r="AA37" s="32"/>
    </row>
    <row r="38" spans="1:27" ht="15.9" customHeight="1">
      <c r="A38" s="109"/>
      <c r="B38" s="62"/>
      <c r="C38" s="53" t="s">
        <v>73</v>
      </c>
      <c r="D38" s="53"/>
      <c r="E38" s="66"/>
      <c r="F38" s="54">
        <v>15</v>
      </c>
      <c r="G38" s="54">
        <v>18</v>
      </c>
      <c r="H38" s="54"/>
      <c r="I38" s="54"/>
      <c r="J38" s="54">
        <v>74</v>
      </c>
      <c r="K38" s="68">
        <v>94</v>
      </c>
      <c r="L38" s="54">
        <v>0</v>
      </c>
      <c r="M38" s="54">
        <v>0</v>
      </c>
      <c r="N38" s="88"/>
      <c r="O38" s="88"/>
      <c r="P38" s="54"/>
      <c r="Q38" s="54"/>
      <c r="R38" s="31"/>
      <c r="S38" s="31"/>
      <c r="T38" s="32"/>
      <c r="U38" s="32"/>
      <c r="V38" s="31"/>
      <c r="W38" s="31"/>
      <c r="X38" s="31"/>
      <c r="Y38" s="31"/>
      <c r="Z38" s="32"/>
      <c r="AA38" s="32"/>
    </row>
    <row r="39" spans="1:27" ht="15.9" customHeight="1">
      <c r="A39" s="109"/>
      <c r="B39" s="47" t="s">
        <v>74</v>
      </c>
      <c r="C39" s="47"/>
      <c r="D39" s="47"/>
      <c r="E39" s="66" t="s">
        <v>163</v>
      </c>
      <c r="F39" s="54">
        <f t="shared" ref="F39:Q39" si="9">F32-F36</f>
        <v>1529</v>
      </c>
      <c r="G39" s="54">
        <f t="shared" si="9"/>
        <v>2019</v>
      </c>
      <c r="H39" s="54">
        <f t="shared" si="9"/>
        <v>0</v>
      </c>
      <c r="I39" s="54">
        <f t="shared" si="9"/>
        <v>0</v>
      </c>
      <c r="J39" s="54">
        <f t="shared" si="9"/>
        <v>508</v>
      </c>
      <c r="K39" s="54">
        <f t="shared" si="9"/>
        <v>559</v>
      </c>
      <c r="L39" s="54">
        <f t="shared" si="9"/>
        <v>16699</v>
      </c>
      <c r="M39" s="54">
        <f t="shared" si="9"/>
        <v>17164</v>
      </c>
      <c r="N39" s="88">
        <f t="shared" ref="N39:O39" si="10">N32-N36</f>
        <v>0</v>
      </c>
      <c r="O39" s="88">
        <f t="shared" si="10"/>
        <v>0</v>
      </c>
      <c r="P39" s="54">
        <f t="shared" si="9"/>
        <v>0</v>
      </c>
      <c r="Q39" s="54">
        <f t="shared" si="9"/>
        <v>0</v>
      </c>
      <c r="R39" s="31"/>
      <c r="S39" s="31"/>
      <c r="T39" s="31"/>
      <c r="U39" s="31"/>
      <c r="V39" s="31"/>
      <c r="W39" s="31"/>
      <c r="X39" s="31"/>
      <c r="Y39" s="31"/>
      <c r="Z39" s="32"/>
      <c r="AA39" s="32"/>
    </row>
    <row r="40" spans="1:27" ht="15.9" customHeight="1">
      <c r="A40" s="103" t="s">
        <v>85</v>
      </c>
      <c r="B40" s="61" t="s">
        <v>75</v>
      </c>
      <c r="C40" s="53"/>
      <c r="D40" s="53"/>
      <c r="E40" s="66" t="s">
        <v>43</v>
      </c>
      <c r="F40" s="54">
        <v>993</v>
      </c>
      <c r="G40" s="54">
        <v>1170</v>
      </c>
      <c r="H40" s="54">
        <v>55</v>
      </c>
      <c r="I40" s="54">
        <v>55</v>
      </c>
      <c r="J40" s="54">
        <v>4530</v>
      </c>
      <c r="K40" s="54">
        <v>4244</v>
      </c>
      <c r="L40" s="54">
        <v>11781</v>
      </c>
      <c r="M40" s="54">
        <v>11696</v>
      </c>
      <c r="N40" s="88"/>
      <c r="O40" s="88"/>
      <c r="P40" s="54"/>
      <c r="Q40" s="54"/>
      <c r="R40" s="31"/>
      <c r="S40" s="31"/>
      <c r="T40" s="31"/>
      <c r="U40" s="31"/>
      <c r="V40" s="32"/>
      <c r="W40" s="32"/>
      <c r="X40" s="32"/>
      <c r="Y40" s="32"/>
      <c r="Z40" s="31"/>
      <c r="AA40" s="31"/>
    </row>
    <row r="41" spans="1:27" ht="15.9" customHeight="1">
      <c r="A41" s="104"/>
      <c r="B41" s="62"/>
      <c r="C41" s="53" t="s">
        <v>76</v>
      </c>
      <c r="D41" s="53"/>
      <c r="E41" s="66"/>
      <c r="F41" s="68">
        <v>95</v>
      </c>
      <c r="G41" s="68">
        <v>274</v>
      </c>
      <c r="H41" s="68"/>
      <c r="I41" s="68"/>
      <c r="J41" s="54">
        <v>3196</v>
      </c>
      <c r="K41" s="54">
        <v>2896</v>
      </c>
      <c r="L41" s="54">
        <v>1485</v>
      </c>
      <c r="M41" s="54">
        <v>1137</v>
      </c>
      <c r="N41" s="88"/>
      <c r="O41" s="88"/>
      <c r="P41" s="54"/>
      <c r="Q41" s="54"/>
      <c r="R41" s="32"/>
      <c r="S41" s="32"/>
      <c r="T41" s="32"/>
      <c r="U41" s="32"/>
      <c r="V41" s="32"/>
      <c r="W41" s="32"/>
      <c r="X41" s="32"/>
      <c r="Y41" s="32"/>
      <c r="Z41" s="31"/>
      <c r="AA41" s="31"/>
    </row>
    <row r="42" spans="1:27" ht="15.9" customHeight="1">
      <c r="A42" s="104"/>
      <c r="B42" s="61" t="s">
        <v>63</v>
      </c>
      <c r="C42" s="53"/>
      <c r="D42" s="53"/>
      <c r="E42" s="66" t="s">
        <v>44</v>
      </c>
      <c r="F42" s="54">
        <v>998</v>
      </c>
      <c r="G42" s="54">
        <v>3085</v>
      </c>
      <c r="H42" s="54">
        <v>55</v>
      </c>
      <c r="I42" s="54">
        <v>55</v>
      </c>
      <c r="J42" s="54">
        <v>5009</v>
      </c>
      <c r="K42" s="54">
        <v>4431</v>
      </c>
      <c r="L42" s="54">
        <v>22901</v>
      </c>
      <c r="M42" s="54">
        <v>25058</v>
      </c>
      <c r="N42" s="88"/>
      <c r="O42" s="88"/>
      <c r="P42" s="54"/>
      <c r="Q42" s="54"/>
      <c r="R42" s="31"/>
      <c r="S42" s="31"/>
      <c r="T42" s="31"/>
      <c r="U42" s="31"/>
      <c r="V42" s="32"/>
      <c r="W42" s="32"/>
      <c r="X42" s="31"/>
      <c r="Y42" s="31"/>
      <c r="Z42" s="31"/>
      <c r="AA42" s="31"/>
    </row>
    <row r="43" spans="1:27" ht="15.9" customHeight="1">
      <c r="A43" s="104"/>
      <c r="B43" s="62"/>
      <c r="C43" s="53" t="s">
        <v>77</v>
      </c>
      <c r="D43" s="53"/>
      <c r="E43" s="66"/>
      <c r="F43" s="54">
        <v>538</v>
      </c>
      <c r="G43" s="54">
        <v>2438</v>
      </c>
      <c r="H43" s="54">
        <v>45</v>
      </c>
      <c r="I43" s="54">
        <v>44</v>
      </c>
      <c r="J43" s="68">
        <v>3581</v>
      </c>
      <c r="K43" s="68">
        <v>2770</v>
      </c>
      <c r="L43" s="54">
        <v>13648</v>
      </c>
      <c r="M43" s="54">
        <v>15985</v>
      </c>
      <c r="N43" s="88"/>
      <c r="O43" s="88"/>
      <c r="P43" s="54"/>
      <c r="Q43" s="54"/>
      <c r="R43" s="31"/>
      <c r="S43" s="31"/>
      <c r="T43" s="32"/>
      <c r="U43" s="31"/>
      <c r="V43" s="32"/>
      <c r="W43" s="32"/>
      <c r="X43" s="31"/>
      <c r="Y43" s="31"/>
      <c r="Z43" s="32"/>
      <c r="AA43" s="32"/>
    </row>
    <row r="44" spans="1:27" ht="15.9" customHeight="1">
      <c r="A44" s="104"/>
      <c r="B44" s="53" t="s">
        <v>74</v>
      </c>
      <c r="C44" s="53"/>
      <c r="D44" s="53"/>
      <c r="E44" s="66" t="s">
        <v>164</v>
      </c>
      <c r="F44" s="68">
        <f t="shared" ref="F44:Q44" si="11">F40-F42</f>
        <v>-5</v>
      </c>
      <c r="G44" s="68">
        <f t="shared" si="11"/>
        <v>-1915</v>
      </c>
      <c r="H44" s="68">
        <f t="shared" si="11"/>
        <v>0</v>
      </c>
      <c r="I44" s="68">
        <f t="shared" si="11"/>
        <v>0</v>
      </c>
      <c r="J44" s="68">
        <f t="shared" si="11"/>
        <v>-479</v>
      </c>
      <c r="K44" s="68">
        <f t="shared" si="11"/>
        <v>-187</v>
      </c>
      <c r="L44" s="68">
        <f t="shared" si="11"/>
        <v>-11120</v>
      </c>
      <c r="M44" s="68">
        <f t="shared" si="11"/>
        <v>-13362</v>
      </c>
      <c r="N44" s="68">
        <f t="shared" ref="N44:O44" si="12">N40-N42</f>
        <v>0</v>
      </c>
      <c r="O44" s="68">
        <f t="shared" si="12"/>
        <v>0</v>
      </c>
      <c r="P44" s="68">
        <f t="shared" si="11"/>
        <v>0</v>
      </c>
      <c r="Q44" s="68">
        <f t="shared" si="11"/>
        <v>0</v>
      </c>
      <c r="R44" s="32"/>
      <c r="S44" s="32"/>
      <c r="T44" s="31"/>
      <c r="U44" s="31"/>
      <c r="V44" s="32"/>
      <c r="W44" s="32"/>
      <c r="X44" s="31"/>
      <c r="Y44" s="31"/>
      <c r="Z44" s="31"/>
      <c r="AA44" s="31"/>
    </row>
    <row r="45" spans="1:27" ht="15.9" customHeight="1">
      <c r="A45" s="103" t="s">
        <v>86</v>
      </c>
      <c r="B45" s="47" t="s">
        <v>78</v>
      </c>
      <c r="C45" s="47"/>
      <c r="D45" s="47"/>
      <c r="E45" s="66" t="s">
        <v>165</v>
      </c>
      <c r="F45" s="54">
        <f t="shared" ref="F45:Q45" si="13">F39+F44</f>
        <v>1524</v>
      </c>
      <c r="G45" s="54">
        <f t="shared" si="13"/>
        <v>104</v>
      </c>
      <c r="H45" s="54">
        <f t="shared" si="13"/>
        <v>0</v>
      </c>
      <c r="I45" s="54">
        <f t="shared" si="13"/>
        <v>0</v>
      </c>
      <c r="J45" s="54">
        <f t="shared" si="13"/>
        <v>29</v>
      </c>
      <c r="K45" s="54">
        <f t="shared" si="13"/>
        <v>372</v>
      </c>
      <c r="L45" s="54">
        <v>5579</v>
      </c>
      <c r="M45" s="54">
        <v>3802</v>
      </c>
      <c r="N45" s="88">
        <f t="shared" ref="N45:O45" si="14">N39+N44</f>
        <v>0</v>
      </c>
      <c r="O45" s="88">
        <f t="shared" si="14"/>
        <v>0</v>
      </c>
      <c r="P45" s="54">
        <f t="shared" si="13"/>
        <v>0</v>
      </c>
      <c r="Q45" s="54">
        <f t="shared" si="13"/>
        <v>0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ht="15.9" customHeight="1">
      <c r="A46" s="104"/>
      <c r="B46" s="53" t="s">
        <v>79</v>
      </c>
      <c r="C46" s="53"/>
      <c r="D46" s="53"/>
      <c r="E46" s="53"/>
      <c r="F46" s="68"/>
      <c r="G46" s="68"/>
      <c r="H46" s="68"/>
      <c r="I46" s="68"/>
      <c r="J46" s="68"/>
      <c r="K46" s="68"/>
      <c r="L46" s="54">
        <v>0</v>
      </c>
      <c r="M46" s="54">
        <v>0</v>
      </c>
      <c r="N46" s="88"/>
      <c r="O46" s="88"/>
      <c r="P46" s="68"/>
      <c r="Q46" s="68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 ht="15.9" customHeight="1">
      <c r="A47" s="104"/>
      <c r="B47" s="53" t="s">
        <v>80</v>
      </c>
      <c r="C47" s="53"/>
      <c r="D47" s="53"/>
      <c r="E47" s="53"/>
      <c r="F47" s="54">
        <v>2243</v>
      </c>
      <c r="G47" s="54">
        <v>1776</v>
      </c>
      <c r="H47" s="54"/>
      <c r="I47" s="54"/>
      <c r="J47" s="54">
        <v>499</v>
      </c>
      <c r="K47" s="54">
        <v>470</v>
      </c>
      <c r="L47" s="54">
        <v>327</v>
      </c>
      <c r="M47" s="54">
        <v>306</v>
      </c>
      <c r="N47" s="88"/>
      <c r="O47" s="88"/>
      <c r="P47" s="54"/>
      <c r="Q47" s="54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15.9" customHeight="1">
      <c r="A48" s="104"/>
      <c r="B48" s="53" t="s">
        <v>81</v>
      </c>
      <c r="C48" s="53"/>
      <c r="D48" s="53"/>
      <c r="E48" s="53"/>
      <c r="F48" s="54"/>
      <c r="G48" s="54"/>
      <c r="H48" s="54"/>
      <c r="I48" s="54"/>
      <c r="J48" s="54"/>
      <c r="K48" s="54"/>
      <c r="L48" s="54">
        <v>0</v>
      </c>
      <c r="M48" s="54">
        <v>0</v>
      </c>
      <c r="N48" s="88"/>
      <c r="O48" s="88"/>
      <c r="P48" s="54"/>
      <c r="Q48" s="54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17" ht="15.9" customHeight="1">
      <c r="A49" s="8" t="s">
        <v>166</v>
      </c>
      <c r="Q49" s="6"/>
    </row>
    <row r="50" spans="1:17" ht="15.9" customHeight="1">
      <c r="A50" s="8"/>
    </row>
  </sheetData>
  <mergeCells count="32">
    <mergeCell ref="N6:O6"/>
    <mergeCell ref="N25:N26"/>
    <mergeCell ref="O25:O26"/>
    <mergeCell ref="N30:O30"/>
    <mergeCell ref="Q25:Q26"/>
    <mergeCell ref="A30:E31"/>
    <mergeCell ref="F30:G30"/>
    <mergeCell ref="H30:I30"/>
    <mergeCell ref="J30:K30"/>
    <mergeCell ref="L30:M30"/>
    <mergeCell ref="P30:Q30"/>
    <mergeCell ref="F6:G6"/>
    <mergeCell ref="H6:I6"/>
    <mergeCell ref="A32:A39"/>
    <mergeCell ref="A40:A44"/>
    <mergeCell ref="A45:A48"/>
    <mergeCell ref="J6:K6"/>
    <mergeCell ref="L6:M6"/>
    <mergeCell ref="P6:Q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P25:P26"/>
    <mergeCell ref="A6:E7"/>
  </mergeCells>
  <phoneticPr fontId="16"/>
  <conditionalFormatting sqref="J30:K30">
    <cfRule type="expression" dxfId="1" priority="2">
      <formula>_xlfn.ISFORMULA(J30)</formula>
    </cfRule>
  </conditionalFormatting>
  <conditionalFormatting sqref="H30:I30">
    <cfRule type="expression" dxfId="0" priority="1">
      <formula>_xlfn.ISFORMULA(H30)</formula>
    </cfRule>
  </conditionalFormatting>
  <printOptions horizontalCentered="1" gridLinesSet="0"/>
  <pageMargins left="0.78740157480314965" right="0.27559055118110237" top="0.39370078740157483" bottom="0.35433070866141736" header="0.19685039370078741" footer="0.19685039370078741"/>
  <pageSetup paperSize="9" scale="67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Normal="100" zoomScaleSheetLayoutView="100" workbookViewId="0">
      <selection activeCell="K40" sqref="K40"/>
    </sheetView>
  </sheetViews>
  <sheetFormatPr defaultColWidth="9" defaultRowHeight="13.2"/>
  <cols>
    <col min="1" max="2" width="3.6640625" style="2" customWidth="1"/>
    <col min="3" max="3" width="21.33203125" style="2" customWidth="1"/>
    <col min="4" max="4" width="20" style="2" customWidth="1"/>
    <col min="5" max="14" width="12.6640625" style="2" customWidth="1"/>
    <col min="15" max="16384" width="9" style="2"/>
  </cols>
  <sheetData>
    <row r="1" spans="1:14" ht="33.9" customHeight="1">
      <c r="A1" s="33" t="s">
        <v>0</v>
      </c>
      <c r="B1" s="33"/>
      <c r="C1" s="41"/>
      <c r="D1" s="42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250</v>
      </c>
      <c r="C5" s="43"/>
      <c r="D5" s="43"/>
      <c r="H5" s="15"/>
      <c r="L5" s="15"/>
      <c r="N5" s="15" t="s">
        <v>168</v>
      </c>
    </row>
    <row r="6" spans="1:14" ht="15" customHeight="1">
      <c r="A6" s="44"/>
      <c r="B6" s="45"/>
      <c r="C6" s="45"/>
      <c r="D6" s="86"/>
      <c r="E6" s="111" t="s">
        <v>262</v>
      </c>
      <c r="F6" s="111"/>
      <c r="G6" s="111" t="s">
        <v>263</v>
      </c>
      <c r="H6" s="111"/>
      <c r="I6" s="112" t="s">
        <v>264</v>
      </c>
      <c r="J6" s="113"/>
      <c r="K6" s="111" t="s">
        <v>265</v>
      </c>
      <c r="L6" s="111"/>
      <c r="M6" s="111"/>
      <c r="N6" s="111"/>
    </row>
    <row r="7" spans="1:14" ht="15" customHeight="1">
      <c r="A7" s="18"/>
      <c r="B7" s="19"/>
      <c r="C7" s="19"/>
      <c r="D7" s="60"/>
      <c r="E7" s="36" t="s">
        <v>238</v>
      </c>
      <c r="F7" s="36" t="s">
        <v>237</v>
      </c>
      <c r="G7" s="36" t="s">
        <v>238</v>
      </c>
      <c r="H7" s="36" t="s">
        <v>237</v>
      </c>
      <c r="I7" s="36" t="s">
        <v>238</v>
      </c>
      <c r="J7" s="36" t="s">
        <v>237</v>
      </c>
      <c r="K7" s="36" t="s">
        <v>238</v>
      </c>
      <c r="L7" s="36" t="s">
        <v>237</v>
      </c>
      <c r="M7" s="36" t="s">
        <v>238</v>
      </c>
      <c r="N7" s="36" t="s">
        <v>237</v>
      </c>
    </row>
    <row r="8" spans="1:14" ht="18" customHeight="1">
      <c r="A8" s="92" t="s">
        <v>169</v>
      </c>
      <c r="B8" s="81" t="s">
        <v>170</v>
      </c>
      <c r="C8" s="82"/>
      <c r="D8" s="82"/>
      <c r="E8" s="83">
        <v>1</v>
      </c>
      <c r="F8" s="83">
        <v>1</v>
      </c>
      <c r="G8" s="83">
        <v>2</v>
      </c>
      <c r="H8" s="83">
        <v>2</v>
      </c>
      <c r="I8" s="83">
        <v>15</v>
      </c>
      <c r="J8" s="83">
        <v>15</v>
      </c>
      <c r="K8" s="83">
        <v>29</v>
      </c>
      <c r="L8" s="83">
        <v>29</v>
      </c>
      <c r="M8" s="83"/>
      <c r="N8" s="83"/>
    </row>
    <row r="9" spans="1:14" ht="18" customHeight="1">
      <c r="A9" s="92"/>
      <c r="B9" s="92" t="s">
        <v>171</v>
      </c>
      <c r="C9" s="53" t="s">
        <v>172</v>
      </c>
      <c r="D9" s="53"/>
      <c r="E9" s="83">
        <v>30</v>
      </c>
      <c r="F9" s="83">
        <v>30</v>
      </c>
      <c r="G9" s="83">
        <v>10040</v>
      </c>
      <c r="H9" s="83">
        <v>10039</v>
      </c>
      <c r="I9" s="83">
        <v>300</v>
      </c>
      <c r="J9" s="83">
        <v>300</v>
      </c>
      <c r="K9" s="83">
        <v>2948</v>
      </c>
      <c r="L9" s="83">
        <v>2948</v>
      </c>
      <c r="M9" s="83"/>
      <c r="N9" s="83"/>
    </row>
    <row r="10" spans="1:14" ht="18" customHeight="1">
      <c r="A10" s="92"/>
      <c r="B10" s="92"/>
      <c r="C10" s="53" t="s">
        <v>173</v>
      </c>
      <c r="D10" s="53"/>
      <c r="E10" s="83">
        <v>30</v>
      </c>
      <c r="F10" s="83">
        <v>30</v>
      </c>
      <c r="G10" s="83">
        <v>8309</v>
      </c>
      <c r="H10" s="83">
        <v>8308</v>
      </c>
      <c r="I10" s="83">
        <v>150</v>
      </c>
      <c r="J10" s="83">
        <v>150</v>
      </c>
      <c r="K10" s="83">
        <v>1561</v>
      </c>
      <c r="L10" s="83">
        <v>1561</v>
      </c>
      <c r="M10" s="83"/>
      <c r="N10" s="83"/>
    </row>
    <row r="11" spans="1:14" ht="18" customHeight="1">
      <c r="A11" s="92"/>
      <c r="B11" s="92"/>
      <c r="C11" s="53" t="s">
        <v>174</v>
      </c>
      <c r="D11" s="53"/>
      <c r="E11" s="83">
        <v>0</v>
      </c>
      <c r="F11" s="83">
        <v>0</v>
      </c>
      <c r="G11" s="83">
        <v>1731</v>
      </c>
      <c r="H11" s="83">
        <v>1731</v>
      </c>
      <c r="I11" s="83">
        <v>6</v>
      </c>
      <c r="J11" s="83">
        <v>6</v>
      </c>
      <c r="K11" s="83">
        <v>392</v>
      </c>
      <c r="L11" s="83">
        <v>392</v>
      </c>
      <c r="M11" s="83"/>
      <c r="N11" s="83"/>
    </row>
    <row r="12" spans="1:14" ht="18" customHeight="1">
      <c r="A12" s="92"/>
      <c r="B12" s="92"/>
      <c r="C12" s="53" t="s">
        <v>175</v>
      </c>
      <c r="D12" s="53"/>
      <c r="E12" s="83">
        <v>0</v>
      </c>
      <c r="F12" s="83">
        <v>0</v>
      </c>
      <c r="G12" s="83">
        <v>0</v>
      </c>
      <c r="H12" s="83">
        <v>0</v>
      </c>
      <c r="I12" s="83">
        <v>144</v>
      </c>
      <c r="J12" s="83">
        <v>144</v>
      </c>
      <c r="K12" s="83">
        <v>988</v>
      </c>
      <c r="L12" s="83">
        <v>988</v>
      </c>
      <c r="M12" s="83"/>
      <c r="N12" s="83"/>
    </row>
    <row r="13" spans="1:14" ht="18" customHeight="1">
      <c r="A13" s="92"/>
      <c r="B13" s="92"/>
      <c r="C13" s="53" t="s">
        <v>176</v>
      </c>
      <c r="D13" s="53"/>
      <c r="E13" s="83">
        <v>0</v>
      </c>
      <c r="F13" s="83">
        <v>0</v>
      </c>
      <c r="G13" s="83">
        <v>0</v>
      </c>
      <c r="H13" s="83">
        <v>0</v>
      </c>
      <c r="I13" s="83" t="s">
        <v>266</v>
      </c>
      <c r="J13" s="83" t="s">
        <v>266</v>
      </c>
      <c r="K13" s="83" t="s">
        <v>266</v>
      </c>
      <c r="L13" s="83" t="s">
        <v>266</v>
      </c>
      <c r="M13" s="83"/>
      <c r="N13" s="83"/>
    </row>
    <row r="14" spans="1:14" ht="18" customHeight="1">
      <c r="A14" s="92"/>
      <c r="B14" s="92"/>
      <c r="C14" s="53" t="s">
        <v>177</v>
      </c>
      <c r="D14" s="53"/>
      <c r="E14" s="83">
        <v>0</v>
      </c>
      <c r="F14" s="83">
        <v>0</v>
      </c>
      <c r="G14" s="83">
        <v>0</v>
      </c>
      <c r="H14" s="83">
        <v>0</v>
      </c>
      <c r="I14" s="83" t="s">
        <v>266</v>
      </c>
      <c r="J14" s="83" t="s">
        <v>266</v>
      </c>
      <c r="K14" s="83">
        <v>7</v>
      </c>
      <c r="L14" s="83">
        <v>7</v>
      </c>
      <c r="M14" s="83"/>
      <c r="N14" s="83"/>
    </row>
    <row r="15" spans="1:14" ht="18" customHeight="1">
      <c r="A15" s="92" t="s">
        <v>178</v>
      </c>
      <c r="B15" s="92" t="s">
        <v>179</v>
      </c>
      <c r="C15" s="53" t="s">
        <v>180</v>
      </c>
      <c r="D15" s="53"/>
      <c r="E15" s="54">
        <v>8324</v>
      </c>
      <c r="F15" s="54">
        <v>6102</v>
      </c>
      <c r="G15" s="54">
        <v>508</v>
      </c>
      <c r="H15" s="54">
        <v>581</v>
      </c>
      <c r="I15" s="87">
        <v>1732</v>
      </c>
      <c r="J15" s="87">
        <v>1755</v>
      </c>
      <c r="K15" s="87">
        <v>2206</v>
      </c>
      <c r="L15" s="87">
        <v>2043</v>
      </c>
      <c r="M15" s="54"/>
      <c r="N15" s="54"/>
    </row>
    <row r="16" spans="1:14" ht="18" customHeight="1">
      <c r="A16" s="92"/>
      <c r="B16" s="92"/>
      <c r="C16" s="53" t="s">
        <v>181</v>
      </c>
      <c r="D16" s="53"/>
      <c r="E16" s="54">
        <v>8688</v>
      </c>
      <c r="F16" s="54">
        <v>8689</v>
      </c>
      <c r="G16" s="54">
        <v>21150</v>
      </c>
      <c r="H16" s="54">
        <v>21186</v>
      </c>
      <c r="I16" s="87">
        <v>4201</v>
      </c>
      <c r="J16" s="87">
        <v>3934</v>
      </c>
      <c r="K16" s="87">
        <v>4451</v>
      </c>
      <c r="L16" s="87">
        <v>4466</v>
      </c>
      <c r="M16" s="54"/>
      <c r="N16" s="54"/>
    </row>
    <row r="17" spans="1:15" ht="18" customHeight="1">
      <c r="A17" s="92"/>
      <c r="B17" s="92"/>
      <c r="C17" s="53" t="s">
        <v>182</v>
      </c>
      <c r="D17" s="53"/>
      <c r="E17" s="54">
        <v>0</v>
      </c>
      <c r="F17" s="54">
        <v>0</v>
      </c>
      <c r="G17" s="54">
        <v>0</v>
      </c>
      <c r="H17" s="54">
        <v>0</v>
      </c>
      <c r="I17" s="87" t="s">
        <v>266</v>
      </c>
      <c r="J17" s="87" t="s">
        <v>266</v>
      </c>
      <c r="K17" s="87" t="s">
        <v>266</v>
      </c>
      <c r="L17" s="87" t="s">
        <v>266</v>
      </c>
      <c r="M17" s="54"/>
      <c r="N17" s="54"/>
    </row>
    <row r="18" spans="1:15" ht="18" customHeight="1">
      <c r="A18" s="92"/>
      <c r="B18" s="92"/>
      <c r="C18" s="53" t="s">
        <v>183</v>
      </c>
      <c r="D18" s="53"/>
      <c r="E18" s="54">
        <v>17013</v>
      </c>
      <c r="F18" s="54">
        <v>14790</v>
      </c>
      <c r="G18" s="54">
        <v>21658</v>
      </c>
      <c r="H18" s="54">
        <v>21768</v>
      </c>
      <c r="I18" s="87">
        <v>5933</v>
      </c>
      <c r="J18" s="87">
        <v>5689</v>
      </c>
      <c r="K18" s="87">
        <v>6657</v>
      </c>
      <c r="L18" s="87">
        <v>6509</v>
      </c>
      <c r="M18" s="54"/>
      <c r="N18" s="54"/>
    </row>
    <row r="19" spans="1:15" ht="18" customHeight="1">
      <c r="A19" s="92"/>
      <c r="B19" s="92" t="s">
        <v>184</v>
      </c>
      <c r="C19" s="53" t="s">
        <v>185</v>
      </c>
      <c r="D19" s="53"/>
      <c r="E19" s="54">
        <v>1059</v>
      </c>
      <c r="F19" s="54">
        <v>390</v>
      </c>
      <c r="G19" s="54">
        <v>93</v>
      </c>
      <c r="H19" s="54">
        <v>178</v>
      </c>
      <c r="I19" s="87">
        <v>161</v>
      </c>
      <c r="J19" s="87">
        <v>295</v>
      </c>
      <c r="K19" s="87">
        <v>557</v>
      </c>
      <c r="L19" s="87">
        <v>651</v>
      </c>
      <c r="M19" s="54"/>
      <c r="N19" s="54"/>
    </row>
    <row r="20" spans="1:15" ht="18" customHeight="1">
      <c r="A20" s="92"/>
      <c r="B20" s="92"/>
      <c r="C20" s="53" t="s">
        <v>186</v>
      </c>
      <c r="D20" s="53"/>
      <c r="E20" s="54">
        <v>11009</v>
      </c>
      <c r="F20" s="54">
        <v>9759</v>
      </c>
      <c r="G20" s="54">
        <v>787</v>
      </c>
      <c r="H20" s="54">
        <v>1004</v>
      </c>
      <c r="I20" s="87">
        <v>1338</v>
      </c>
      <c r="J20" s="87">
        <v>1311</v>
      </c>
      <c r="K20" s="87">
        <v>377</v>
      </c>
      <c r="L20" s="87">
        <v>374</v>
      </c>
      <c r="M20" s="54"/>
      <c r="N20" s="54"/>
    </row>
    <row r="21" spans="1:15" ht="18" customHeight="1">
      <c r="A21" s="92"/>
      <c r="B21" s="92"/>
      <c r="C21" s="53" t="s">
        <v>187</v>
      </c>
      <c r="D21" s="53"/>
      <c r="E21" s="84">
        <v>0</v>
      </c>
      <c r="F21" s="84">
        <v>0</v>
      </c>
      <c r="G21" s="84">
        <v>10736</v>
      </c>
      <c r="H21" s="84">
        <v>10549</v>
      </c>
      <c r="I21" s="84" t="s">
        <v>266</v>
      </c>
      <c r="J21" s="84" t="s">
        <v>266</v>
      </c>
      <c r="K21" s="84" t="s">
        <v>266</v>
      </c>
      <c r="L21" s="84" t="s">
        <v>266</v>
      </c>
      <c r="M21" s="84"/>
      <c r="N21" s="84"/>
    </row>
    <row r="22" spans="1:15" ht="18" customHeight="1">
      <c r="A22" s="92"/>
      <c r="B22" s="92"/>
      <c r="C22" s="47" t="s">
        <v>188</v>
      </c>
      <c r="D22" s="47"/>
      <c r="E22" s="54">
        <v>12067</v>
      </c>
      <c r="F22" s="54">
        <v>10149</v>
      </c>
      <c r="G22" s="54">
        <v>11615</v>
      </c>
      <c r="H22" s="54">
        <v>11731</v>
      </c>
      <c r="I22" s="87">
        <v>1499</v>
      </c>
      <c r="J22" s="87">
        <v>1606</v>
      </c>
      <c r="K22" s="87">
        <v>934</v>
      </c>
      <c r="L22" s="87">
        <v>1025</v>
      </c>
      <c r="M22" s="54"/>
      <c r="N22" s="54"/>
    </row>
    <row r="23" spans="1:15" ht="18" customHeight="1">
      <c r="A23" s="92"/>
      <c r="B23" s="92" t="s">
        <v>189</v>
      </c>
      <c r="C23" s="53" t="s">
        <v>190</v>
      </c>
      <c r="D23" s="53"/>
      <c r="E23" s="54">
        <v>30</v>
      </c>
      <c r="F23" s="54">
        <v>30</v>
      </c>
      <c r="G23" s="54">
        <v>10040</v>
      </c>
      <c r="H23" s="54">
        <v>10040</v>
      </c>
      <c r="I23" s="87">
        <v>300</v>
      </c>
      <c r="J23" s="87">
        <v>300</v>
      </c>
      <c r="K23" s="87">
        <v>2948</v>
      </c>
      <c r="L23" s="87">
        <v>2948</v>
      </c>
      <c r="M23" s="54"/>
      <c r="N23" s="54"/>
    </row>
    <row r="24" spans="1:15" ht="18" customHeight="1">
      <c r="A24" s="92"/>
      <c r="B24" s="92"/>
      <c r="C24" s="53" t="s">
        <v>191</v>
      </c>
      <c r="D24" s="53"/>
      <c r="E24" s="54">
        <v>0</v>
      </c>
      <c r="F24" s="54">
        <v>0</v>
      </c>
      <c r="G24" s="54">
        <v>3</v>
      </c>
      <c r="H24" s="54">
        <v>-3</v>
      </c>
      <c r="I24" s="87">
        <v>4134</v>
      </c>
      <c r="J24" s="87">
        <v>3783</v>
      </c>
      <c r="K24" s="87">
        <v>2779</v>
      </c>
      <c r="L24" s="87">
        <v>2540</v>
      </c>
      <c r="M24" s="54"/>
      <c r="N24" s="54"/>
    </row>
    <row r="25" spans="1:15" ht="18" customHeight="1">
      <c r="A25" s="92"/>
      <c r="B25" s="92"/>
      <c r="C25" s="53" t="s">
        <v>192</v>
      </c>
      <c r="D25" s="53"/>
      <c r="E25" s="54">
        <v>4915</v>
      </c>
      <c r="F25" s="54">
        <v>4612</v>
      </c>
      <c r="G25" s="54">
        <v>0</v>
      </c>
      <c r="H25" s="54">
        <v>0</v>
      </c>
      <c r="I25" s="87" t="s">
        <v>266</v>
      </c>
      <c r="J25" s="87" t="s">
        <v>266</v>
      </c>
      <c r="K25" s="87" t="s">
        <v>266</v>
      </c>
      <c r="L25" s="87" t="s">
        <v>266</v>
      </c>
      <c r="M25" s="54"/>
      <c r="N25" s="54"/>
    </row>
    <row r="26" spans="1:15" ht="18" customHeight="1">
      <c r="A26" s="92"/>
      <c r="B26" s="92"/>
      <c r="C26" s="53" t="s">
        <v>193</v>
      </c>
      <c r="D26" s="53"/>
      <c r="E26" s="54">
        <v>4945</v>
      </c>
      <c r="F26" s="54">
        <v>4642</v>
      </c>
      <c r="G26" s="54">
        <v>10042</v>
      </c>
      <c r="H26" s="54">
        <v>10037</v>
      </c>
      <c r="I26" s="87">
        <v>4434</v>
      </c>
      <c r="J26" s="87">
        <v>4083</v>
      </c>
      <c r="K26" s="87">
        <v>5723</v>
      </c>
      <c r="L26" s="87">
        <v>5484</v>
      </c>
      <c r="M26" s="54"/>
      <c r="N26" s="54"/>
    </row>
    <row r="27" spans="1:15" ht="18" customHeight="1">
      <c r="A27" s="92"/>
      <c r="B27" s="53" t="s">
        <v>194</v>
      </c>
      <c r="C27" s="53"/>
      <c r="D27" s="53"/>
      <c r="E27" s="54">
        <v>17013</v>
      </c>
      <c r="F27" s="54">
        <v>14790</v>
      </c>
      <c r="G27" s="54">
        <v>21658</v>
      </c>
      <c r="H27" s="54">
        <v>21768</v>
      </c>
      <c r="I27" s="87">
        <v>5933</v>
      </c>
      <c r="J27" s="87">
        <v>5689</v>
      </c>
      <c r="K27" s="87">
        <v>6657</v>
      </c>
      <c r="L27" s="87">
        <v>6509</v>
      </c>
      <c r="M27" s="54"/>
      <c r="N27" s="54"/>
    </row>
    <row r="28" spans="1:15" ht="18" customHeight="1">
      <c r="A28" s="92" t="s">
        <v>195</v>
      </c>
      <c r="B28" s="92" t="s">
        <v>196</v>
      </c>
      <c r="C28" s="53" t="s">
        <v>197</v>
      </c>
      <c r="D28" s="85" t="s">
        <v>40</v>
      </c>
      <c r="E28" s="54">
        <v>1223</v>
      </c>
      <c r="F28" s="54">
        <v>1240</v>
      </c>
      <c r="G28" s="54">
        <v>866</v>
      </c>
      <c r="H28" s="54">
        <v>823</v>
      </c>
      <c r="I28" s="87">
        <v>2877</v>
      </c>
      <c r="J28" s="87">
        <v>3012</v>
      </c>
      <c r="K28" s="87">
        <v>3766</v>
      </c>
      <c r="L28" s="87">
        <v>3709</v>
      </c>
      <c r="M28" s="54"/>
      <c r="N28" s="54"/>
    </row>
    <row r="29" spans="1:15" ht="18" customHeight="1">
      <c r="A29" s="92"/>
      <c r="B29" s="92"/>
      <c r="C29" s="53" t="s">
        <v>198</v>
      </c>
      <c r="D29" s="85" t="s">
        <v>41</v>
      </c>
      <c r="E29" s="54">
        <v>905</v>
      </c>
      <c r="F29" s="54">
        <v>922</v>
      </c>
      <c r="G29" s="54">
        <v>475</v>
      </c>
      <c r="H29" s="54">
        <v>463</v>
      </c>
      <c r="I29" s="87">
        <v>1874</v>
      </c>
      <c r="J29" s="87">
        <v>1832</v>
      </c>
      <c r="K29" s="87">
        <v>3209</v>
      </c>
      <c r="L29" s="87">
        <v>3175</v>
      </c>
      <c r="M29" s="54"/>
      <c r="N29" s="54"/>
    </row>
    <row r="30" spans="1:15" ht="18" customHeight="1">
      <c r="A30" s="92"/>
      <c r="B30" s="92"/>
      <c r="C30" s="53" t="s">
        <v>199</v>
      </c>
      <c r="D30" s="85" t="s">
        <v>200</v>
      </c>
      <c r="E30" s="54">
        <v>15</v>
      </c>
      <c r="F30" s="54">
        <v>66</v>
      </c>
      <c r="G30" s="54">
        <v>205</v>
      </c>
      <c r="H30" s="54">
        <v>196</v>
      </c>
      <c r="I30" s="87">
        <v>624</v>
      </c>
      <c r="J30" s="87">
        <v>560</v>
      </c>
      <c r="K30" s="87">
        <v>230</v>
      </c>
      <c r="L30" s="87">
        <v>221</v>
      </c>
      <c r="M30" s="54"/>
      <c r="N30" s="54"/>
    </row>
    <row r="31" spans="1:15" ht="18" customHeight="1">
      <c r="A31" s="92"/>
      <c r="B31" s="92"/>
      <c r="C31" s="47" t="s">
        <v>201</v>
      </c>
      <c r="D31" s="85" t="s">
        <v>202</v>
      </c>
      <c r="E31" s="54">
        <f t="shared" ref="E31:N31" si="0">E28-E29-E30</f>
        <v>303</v>
      </c>
      <c r="F31" s="54">
        <f t="shared" si="0"/>
        <v>252</v>
      </c>
      <c r="G31" s="54">
        <f t="shared" si="0"/>
        <v>186</v>
      </c>
      <c r="H31" s="54">
        <f t="shared" si="0"/>
        <v>164</v>
      </c>
      <c r="I31" s="54">
        <f t="shared" si="0"/>
        <v>379</v>
      </c>
      <c r="J31" s="54">
        <f t="shared" si="0"/>
        <v>620</v>
      </c>
      <c r="K31" s="54">
        <f t="shared" si="0"/>
        <v>327</v>
      </c>
      <c r="L31" s="54">
        <f t="shared" si="0"/>
        <v>313</v>
      </c>
      <c r="M31" s="54">
        <f t="shared" si="0"/>
        <v>0</v>
      </c>
      <c r="N31" s="54">
        <f t="shared" si="0"/>
        <v>0</v>
      </c>
      <c r="O31" s="7"/>
    </row>
    <row r="32" spans="1:15" ht="18" customHeight="1">
      <c r="A32" s="92"/>
      <c r="B32" s="92"/>
      <c r="C32" s="53" t="s">
        <v>203</v>
      </c>
      <c r="D32" s="85" t="s">
        <v>204</v>
      </c>
      <c r="E32" s="54">
        <v>0</v>
      </c>
      <c r="F32" s="54">
        <v>0</v>
      </c>
      <c r="G32" s="54">
        <v>7</v>
      </c>
      <c r="H32" s="54">
        <v>2</v>
      </c>
      <c r="I32" s="87">
        <v>47</v>
      </c>
      <c r="J32" s="87">
        <v>26</v>
      </c>
      <c r="K32" s="87">
        <v>22</v>
      </c>
      <c r="L32" s="87">
        <v>7</v>
      </c>
      <c r="M32" s="54"/>
      <c r="N32" s="54"/>
    </row>
    <row r="33" spans="1:14" ht="18" customHeight="1">
      <c r="A33" s="92"/>
      <c r="B33" s="92"/>
      <c r="C33" s="53" t="s">
        <v>205</v>
      </c>
      <c r="D33" s="85" t="s">
        <v>206</v>
      </c>
      <c r="E33" s="54">
        <v>0</v>
      </c>
      <c r="F33" s="54">
        <v>0</v>
      </c>
      <c r="G33" s="54">
        <v>187</v>
      </c>
      <c r="H33" s="54">
        <v>159</v>
      </c>
      <c r="I33" s="87">
        <v>17</v>
      </c>
      <c r="J33" s="87">
        <v>9</v>
      </c>
      <c r="K33" s="87">
        <v>1</v>
      </c>
      <c r="L33" s="87">
        <v>1</v>
      </c>
      <c r="M33" s="54"/>
      <c r="N33" s="54"/>
    </row>
    <row r="34" spans="1:14" ht="18" customHeight="1">
      <c r="A34" s="92"/>
      <c r="B34" s="92"/>
      <c r="C34" s="47" t="s">
        <v>207</v>
      </c>
      <c r="D34" s="85" t="s">
        <v>208</v>
      </c>
      <c r="E34" s="54">
        <f t="shared" ref="E34:N34" si="1">E31+E32-E33</f>
        <v>303</v>
      </c>
      <c r="F34" s="54">
        <f t="shared" si="1"/>
        <v>252</v>
      </c>
      <c r="G34" s="54">
        <f t="shared" si="1"/>
        <v>6</v>
      </c>
      <c r="H34" s="54">
        <f t="shared" si="1"/>
        <v>7</v>
      </c>
      <c r="I34" s="54">
        <f t="shared" si="1"/>
        <v>409</v>
      </c>
      <c r="J34" s="54">
        <f t="shared" si="1"/>
        <v>637</v>
      </c>
      <c r="K34" s="54">
        <f t="shared" si="1"/>
        <v>348</v>
      </c>
      <c r="L34" s="54">
        <f t="shared" si="1"/>
        <v>319</v>
      </c>
      <c r="M34" s="54">
        <f t="shared" si="1"/>
        <v>0</v>
      </c>
      <c r="N34" s="54">
        <f t="shared" si="1"/>
        <v>0</v>
      </c>
    </row>
    <row r="35" spans="1:14" ht="18" customHeight="1">
      <c r="A35" s="92"/>
      <c r="B35" s="92" t="s">
        <v>209</v>
      </c>
      <c r="C35" s="53" t="s">
        <v>210</v>
      </c>
      <c r="D35" s="85" t="s">
        <v>211</v>
      </c>
      <c r="E35" s="54">
        <v>0</v>
      </c>
      <c r="F35" s="54">
        <v>0</v>
      </c>
      <c r="G35" s="54">
        <v>0</v>
      </c>
      <c r="H35" s="54">
        <v>0</v>
      </c>
      <c r="I35" s="87">
        <v>74</v>
      </c>
      <c r="J35" s="87">
        <v>0</v>
      </c>
      <c r="K35" s="87">
        <v>0</v>
      </c>
      <c r="L35" s="87">
        <v>0</v>
      </c>
      <c r="M35" s="54"/>
      <c r="N35" s="54"/>
    </row>
    <row r="36" spans="1:14" ht="18" customHeight="1">
      <c r="A36" s="92"/>
      <c r="B36" s="92"/>
      <c r="C36" s="53" t="s">
        <v>212</v>
      </c>
      <c r="D36" s="85" t="s">
        <v>213</v>
      </c>
      <c r="E36" s="54">
        <v>0</v>
      </c>
      <c r="F36" s="54">
        <v>0</v>
      </c>
      <c r="G36" s="54">
        <v>0</v>
      </c>
      <c r="H36" s="54">
        <v>0</v>
      </c>
      <c r="I36" s="87">
        <v>0</v>
      </c>
      <c r="J36" s="87">
        <v>0</v>
      </c>
      <c r="K36" s="87">
        <v>0</v>
      </c>
      <c r="L36" s="87">
        <v>0</v>
      </c>
      <c r="M36" s="54"/>
      <c r="N36" s="54"/>
    </row>
    <row r="37" spans="1:14" ht="18" customHeight="1">
      <c r="A37" s="92"/>
      <c r="B37" s="92"/>
      <c r="C37" s="53" t="s">
        <v>214</v>
      </c>
      <c r="D37" s="85" t="s">
        <v>215</v>
      </c>
      <c r="E37" s="54">
        <f t="shared" ref="E37:N37" si="2">E34+E35-E36</f>
        <v>303</v>
      </c>
      <c r="F37" s="54">
        <f t="shared" si="2"/>
        <v>252</v>
      </c>
      <c r="G37" s="54">
        <f t="shared" si="2"/>
        <v>6</v>
      </c>
      <c r="H37" s="54">
        <f t="shared" si="2"/>
        <v>7</v>
      </c>
      <c r="I37" s="54">
        <f>I34+I35-I36</f>
        <v>483</v>
      </c>
      <c r="J37" s="54">
        <f t="shared" si="2"/>
        <v>637</v>
      </c>
      <c r="K37" s="54">
        <f t="shared" si="2"/>
        <v>348</v>
      </c>
      <c r="L37" s="54">
        <f t="shared" si="2"/>
        <v>319</v>
      </c>
      <c r="M37" s="54">
        <f t="shared" si="2"/>
        <v>0</v>
      </c>
      <c r="N37" s="54">
        <f t="shared" si="2"/>
        <v>0</v>
      </c>
    </row>
    <row r="38" spans="1:14" ht="18" customHeight="1">
      <c r="A38" s="92"/>
      <c r="B38" s="92"/>
      <c r="C38" s="53" t="s">
        <v>216</v>
      </c>
      <c r="D38" s="85" t="s">
        <v>217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/>
      <c r="N38" s="54"/>
    </row>
    <row r="39" spans="1:14" ht="18" customHeight="1">
      <c r="A39" s="92"/>
      <c r="B39" s="92"/>
      <c r="C39" s="53" t="s">
        <v>218</v>
      </c>
      <c r="D39" s="85" t="s">
        <v>219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/>
    </row>
    <row r="40" spans="1:14" ht="18" customHeight="1">
      <c r="A40" s="92"/>
      <c r="B40" s="92"/>
      <c r="C40" s="53" t="s">
        <v>220</v>
      </c>
      <c r="D40" s="85" t="s">
        <v>221</v>
      </c>
      <c r="E40" s="54">
        <v>0</v>
      </c>
      <c r="F40" s="54">
        <v>0</v>
      </c>
      <c r="G40" s="54">
        <v>0</v>
      </c>
      <c r="H40" s="54">
        <v>0</v>
      </c>
      <c r="I40" s="54">
        <v>133</v>
      </c>
      <c r="J40" s="54">
        <v>206</v>
      </c>
      <c r="K40" s="54">
        <v>109</v>
      </c>
      <c r="L40" s="54">
        <v>99</v>
      </c>
      <c r="M40" s="54"/>
      <c r="N40" s="54"/>
    </row>
    <row r="41" spans="1:14" ht="18" customHeight="1">
      <c r="A41" s="92"/>
      <c r="B41" s="92"/>
      <c r="C41" s="47" t="s">
        <v>222</v>
      </c>
      <c r="D41" s="85" t="s">
        <v>223</v>
      </c>
      <c r="E41" s="54">
        <f t="shared" ref="E41:N41" si="3">E34+E35-E36-E40</f>
        <v>303</v>
      </c>
      <c r="F41" s="54">
        <f t="shared" si="3"/>
        <v>252</v>
      </c>
      <c r="G41" s="54">
        <f t="shared" si="3"/>
        <v>6</v>
      </c>
      <c r="H41" s="54">
        <f t="shared" si="3"/>
        <v>7</v>
      </c>
      <c r="I41" s="54">
        <f t="shared" si="3"/>
        <v>350</v>
      </c>
      <c r="J41" s="54">
        <f t="shared" si="3"/>
        <v>431</v>
      </c>
      <c r="K41" s="54">
        <f t="shared" si="3"/>
        <v>239</v>
      </c>
      <c r="L41" s="54">
        <f t="shared" si="3"/>
        <v>220</v>
      </c>
      <c r="M41" s="54">
        <f t="shared" si="3"/>
        <v>0</v>
      </c>
      <c r="N41" s="54">
        <f t="shared" si="3"/>
        <v>0</v>
      </c>
    </row>
    <row r="42" spans="1:14" ht="18" customHeight="1">
      <c r="A42" s="92"/>
      <c r="B42" s="92"/>
      <c r="C42" s="114" t="s">
        <v>224</v>
      </c>
      <c r="D42" s="114"/>
      <c r="E42" s="54">
        <f t="shared" ref="E42:N42" si="4">E37+E38-E39-E40</f>
        <v>303</v>
      </c>
      <c r="F42" s="54">
        <f t="shared" si="4"/>
        <v>252</v>
      </c>
      <c r="G42" s="54">
        <f t="shared" si="4"/>
        <v>6</v>
      </c>
      <c r="H42" s="54">
        <f t="shared" si="4"/>
        <v>7</v>
      </c>
      <c r="I42" s="54">
        <f t="shared" si="4"/>
        <v>350</v>
      </c>
      <c r="J42" s="54">
        <f t="shared" si="4"/>
        <v>431</v>
      </c>
      <c r="K42" s="54">
        <f t="shared" si="4"/>
        <v>239</v>
      </c>
      <c r="L42" s="54">
        <f t="shared" si="4"/>
        <v>220</v>
      </c>
      <c r="M42" s="54">
        <f t="shared" si="4"/>
        <v>0</v>
      </c>
      <c r="N42" s="54">
        <f t="shared" si="4"/>
        <v>0</v>
      </c>
    </row>
    <row r="43" spans="1:14" ht="18" customHeight="1">
      <c r="A43" s="92"/>
      <c r="B43" s="92"/>
      <c r="C43" s="53" t="s">
        <v>225</v>
      </c>
      <c r="D43" s="85" t="s">
        <v>226</v>
      </c>
      <c r="E43" s="54">
        <v>0</v>
      </c>
      <c r="F43" s="54">
        <v>0</v>
      </c>
      <c r="G43" s="54">
        <v>0</v>
      </c>
      <c r="H43" s="54">
        <v>0</v>
      </c>
      <c r="I43" s="54">
        <v>2213</v>
      </c>
      <c r="J43" s="54">
        <v>2212</v>
      </c>
      <c r="K43" s="54">
        <v>540</v>
      </c>
      <c r="L43" s="54">
        <v>420</v>
      </c>
      <c r="M43" s="54"/>
      <c r="N43" s="54"/>
    </row>
    <row r="44" spans="1:14" ht="18" customHeight="1">
      <c r="A44" s="92"/>
      <c r="B44" s="92"/>
      <c r="C44" s="47" t="s">
        <v>227</v>
      </c>
      <c r="D44" s="66" t="s">
        <v>228</v>
      </c>
      <c r="E44" s="54">
        <f t="shared" ref="E44:N44" si="5">E41+E43</f>
        <v>303</v>
      </c>
      <c r="F44" s="54">
        <f t="shared" si="5"/>
        <v>252</v>
      </c>
      <c r="G44" s="54">
        <f t="shared" si="5"/>
        <v>6</v>
      </c>
      <c r="H44" s="54">
        <f t="shared" si="5"/>
        <v>7</v>
      </c>
      <c r="I44" s="54">
        <f t="shared" si="5"/>
        <v>2563</v>
      </c>
      <c r="J44" s="54">
        <f t="shared" si="5"/>
        <v>2643</v>
      </c>
      <c r="K44" s="54">
        <f t="shared" si="5"/>
        <v>779</v>
      </c>
      <c r="L44" s="54">
        <f t="shared" si="5"/>
        <v>640</v>
      </c>
      <c r="M44" s="54">
        <f t="shared" si="5"/>
        <v>0</v>
      </c>
      <c r="N44" s="54">
        <f t="shared" si="5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6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4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政策企画部情報システム課</cp:lastModifiedBy>
  <cp:lastPrinted>2024-09-02T05:57:40Z</cp:lastPrinted>
  <dcterms:created xsi:type="dcterms:W3CDTF">1999-07-06T05:17:05Z</dcterms:created>
  <dcterms:modified xsi:type="dcterms:W3CDTF">2024-09-02T06:34:38Z</dcterms:modified>
</cp:coreProperties>
</file>