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Dstfs03\01030_財政課$\02_室班フォルダ\起債資金班\700 その他班業務\700 各種照会\R6(2024)\060830【地方債協会】都道府県及び指定都市の財政状況について\④協会へ回答\提出用\"/>
    </mc:Choice>
  </mc:AlternateContent>
  <xr:revisionPtr revIDLastSave="0" documentId="13_ncr:1_{8C6E1C0A-F937-41F6-9CC5-C5EC40F46CE9}" xr6:coauthVersionLast="47" xr6:coauthVersionMax="47" xr10:uidLastSave="{00000000-0000-0000-0000-000000000000}"/>
  <bookViews>
    <workbookView xWindow="-120" yWindow="-120" windowWidth="29040" windowHeight="15720" tabRatio="663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7" l="1"/>
  <c r="F39" i="7"/>
  <c r="F45" i="7" s="1"/>
  <c r="G44" i="4"/>
  <c r="F44" i="4"/>
  <c r="G39" i="4"/>
  <c r="G45" i="4" s="1"/>
  <c r="F39" i="4"/>
  <c r="F45" i="4" s="1"/>
  <c r="L24" i="7" l="1"/>
  <c r="L27" i="7" s="1"/>
  <c r="L16" i="7"/>
  <c r="L15" i="7"/>
  <c r="L14" i="7"/>
  <c r="J24" i="7"/>
  <c r="J27" i="7" s="1"/>
  <c r="J16" i="7"/>
  <c r="J15" i="7"/>
  <c r="J14" i="7"/>
  <c r="F24" i="7"/>
  <c r="F27" i="7" s="1"/>
  <c r="F16" i="7"/>
  <c r="F15" i="7"/>
  <c r="F14" i="7"/>
  <c r="L24" i="4"/>
  <c r="L27" i="4" s="1"/>
  <c r="L16" i="4"/>
  <c r="L15" i="4"/>
  <c r="L14" i="4"/>
  <c r="J24" i="4"/>
  <c r="J27" i="4" s="1"/>
  <c r="J16" i="4"/>
  <c r="J15" i="4"/>
  <c r="J14" i="4"/>
  <c r="F24" i="4"/>
  <c r="F27" i="4" s="1"/>
  <c r="F16" i="4"/>
  <c r="F15" i="4"/>
  <c r="F14" i="4"/>
  <c r="H44" i="7"/>
  <c r="H39" i="7"/>
  <c r="H45" i="7" s="1"/>
  <c r="H44" i="4"/>
  <c r="H39" i="4"/>
  <c r="H45" i="4" s="1"/>
  <c r="J44" i="7" l="1"/>
  <c r="J39" i="7"/>
  <c r="J45" i="7" s="1"/>
  <c r="J44" i="4"/>
  <c r="J39" i="4"/>
  <c r="J45" i="4" s="1"/>
  <c r="N24" i="4" l="1"/>
  <c r="N27" i="4" s="1"/>
  <c r="N16" i="4"/>
  <c r="N15" i="4"/>
  <c r="N14" i="4"/>
  <c r="N24" i="7"/>
  <c r="N27" i="7" s="1"/>
  <c r="N16" i="7"/>
  <c r="N15" i="7"/>
  <c r="N14" i="7"/>
  <c r="H24" i="7" l="1"/>
  <c r="H27" i="7" s="1"/>
  <c r="H16" i="7"/>
  <c r="H15" i="7"/>
  <c r="H14" i="7"/>
  <c r="H24" i="4"/>
  <c r="H27" i="4" s="1"/>
  <c r="H16" i="4"/>
  <c r="H15" i="4"/>
  <c r="H14" i="4"/>
  <c r="F39" i="2"/>
  <c r="F41" i="2"/>
  <c r="F32" i="2"/>
  <c r="F38" i="2"/>
  <c r="F26" i="2"/>
  <c r="L31" i="8" l="1"/>
  <c r="L34" i="8" s="1"/>
  <c r="K31" i="8"/>
  <c r="K34" i="8" s="1"/>
  <c r="J34" i="8"/>
  <c r="J37" i="8" s="1"/>
  <c r="J42" i="8" s="1"/>
  <c r="F34" i="8"/>
  <c r="F41" i="8" s="1"/>
  <c r="F44" i="8" s="1"/>
  <c r="J31" i="8"/>
  <c r="I31" i="8"/>
  <c r="I34" i="8" s="1"/>
  <c r="H31" i="8"/>
  <c r="H34" i="8" s="1"/>
  <c r="G31" i="8"/>
  <c r="G34" i="8" s="1"/>
  <c r="G37" i="8" s="1"/>
  <c r="G42" i="8" s="1"/>
  <c r="F31" i="8"/>
  <c r="E31" i="8"/>
  <c r="E34" i="8" s="1"/>
  <c r="K41" i="8" l="1"/>
  <c r="K44" i="8" s="1"/>
  <c r="K37" i="8"/>
  <c r="K42" i="8" s="1"/>
  <c r="L41" i="8"/>
  <c r="L44" i="8" s="1"/>
  <c r="L37" i="8"/>
  <c r="L42" i="8" s="1"/>
  <c r="E41" i="8"/>
  <c r="E44" i="8" s="1"/>
  <c r="E37" i="8"/>
  <c r="E42" i="8" s="1"/>
  <c r="H37" i="8"/>
  <c r="H42" i="8" s="1"/>
  <c r="H41" i="8"/>
  <c r="H44" i="8" s="1"/>
  <c r="I37" i="8"/>
  <c r="I42" i="8" s="1"/>
  <c r="I41" i="8"/>
  <c r="I44" i="8" s="1"/>
  <c r="G41" i="8"/>
  <c r="G44" i="8" s="1"/>
  <c r="F37" i="8"/>
  <c r="F42" i="8" s="1"/>
  <c r="J41" i="8"/>
  <c r="J44" i="8" s="1"/>
  <c r="F26" i="5"/>
  <c r="F41" i="5"/>
  <c r="H39" i="2" l="1"/>
  <c r="H32" i="2"/>
  <c r="H28" i="2"/>
  <c r="H45" i="2" s="1"/>
  <c r="H27" i="2"/>
  <c r="H45" i="5"/>
  <c r="H27" i="5"/>
  <c r="H24" i="6"/>
  <c r="H22" i="6" s="1"/>
  <c r="G22" i="6"/>
  <c r="F22" i="6"/>
  <c r="E22" i="6"/>
  <c r="H20" i="6"/>
  <c r="G20" i="6"/>
  <c r="F20" i="6"/>
  <c r="E20" i="6"/>
  <c r="H19" i="6"/>
  <c r="H23" i="6" s="1"/>
  <c r="G19" i="6"/>
  <c r="G23" i="6" s="1"/>
  <c r="F19" i="6"/>
  <c r="F23" i="6" s="1"/>
  <c r="E19" i="6"/>
  <c r="E21" i="6" s="1"/>
  <c r="K44" i="7"/>
  <c r="K45" i="7" s="1"/>
  <c r="K39" i="7"/>
  <c r="I44" i="7"/>
  <c r="I39" i="7"/>
  <c r="I45" i="7" s="1"/>
  <c r="G44" i="7"/>
  <c r="G39" i="7"/>
  <c r="G45" i="7" s="1"/>
  <c r="O24" i="7"/>
  <c r="O27" i="7" s="1"/>
  <c r="O16" i="7"/>
  <c r="O15" i="7"/>
  <c r="O14" i="7"/>
  <c r="M24" i="7"/>
  <c r="M27" i="7" s="1"/>
  <c r="M16" i="7"/>
  <c r="M15" i="7"/>
  <c r="M14" i="7"/>
  <c r="K24" i="7"/>
  <c r="K27" i="7" s="1"/>
  <c r="K16" i="7"/>
  <c r="K15" i="7"/>
  <c r="K14" i="7"/>
  <c r="I24" i="7"/>
  <c r="I27" i="7" s="1"/>
  <c r="I16" i="7"/>
  <c r="I15" i="7"/>
  <c r="I14" i="7"/>
  <c r="G24" i="7"/>
  <c r="G27" i="7" s="1"/>
  <c r="G16" i="7"/>
  <c r="G15" i="7"/>
  <c r="G14" i="7"/>
  <c r="K44" i="4"/>
  <c r="K39" i="4"/>
  <c r="K45" i="4" s="1"/>
  <c r="I44" i="4"/>
  <c r="I39" i="4"/>
  <c r="I45" i="4" s="1"/>
  <c r="O24" i="4"/>
  <c r="O16" i="4"/>
  <c r="O15" i="4"/>
  <c r="O14" i="4"/>
  <c r="M24" i="4"/>
  <c r="M16" i="4"/>
  <c r="M15" i="4"/>
  <c r="M14" i="4"/>
  <c r="K24" i="4"/>
  <c r="K16" i="4"/>
  <c r="K15" i="4"/>
  <c r="K14" i="4"/>
  <c r="I24" i="4"/>
  <c r="I16" i="4"/>
  <c r="I15" i="4"/>
  <c r="I14" i="4"/>
  <c r="G24" i="4"/>
  <c r="G16" i="4"/>
  <c r="G15" i="4"/>
  <c r="G14" i="4"/>
  <c r="E23" i="6" l="1"/>
  <c r="F21" i="6"/>
  <c r="G21" i="6"/>
  <c r="H21" i="6"/>
  <c r="I9" i="2"/>
  <c r="F45" i="2"/>
  <c r="G45" i="2" s="1"/>
  <c r="F27" i="2"/>
  <c r="G27" i="2" s="1"/>
  <c r="F45" i="5"/>
  <c r="G44" i="5" s="1"/>
  <c r="F27" i="5"/>
  <c r="G19" i="5" s="1"/>
  <c r="N31" i="8"/>
  <c r="N34" i="8" s="1"/>
  <c r="M31" i="8"/>
  <c r="M34" i="8" s="1"/>
  <c r="O44" i="7"/>
  <c r="N44" i="7"/>
  <c r="M44" i="7"/>
  <c r="L44" i="7"/>
  <c r="O39" i="7"/>
  <c r="O45" i="7" s="1"/>
  <c r="N39" i="7"/>
  <c r="M39" i="7"/>
  <c r="L39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4" i="4"/>
  <c r="M39" i="4"/>
  <c r="M44" i="4"/>
  <c r="L39" i="4"/>
  <c r="L45" i="4" s="1"/>
  <c r="L44" i="4"/>
  <c r="O27" i="4"/>
  <c r="M27" i="4"/>
  <c r="K27" i="4"/>
  <c r="I27" i="4"/>
  <c r="G27" i="4"/>
  <c r="G14" i="2" l="1"/>
  <c r="G34" i="5"/>
  <c r="G30" i="5"/>
  <c r="G28" i="5"/>
  <c r="G42" i="5"/>
  <c r="G33" i="5"/>
  <c r="G39" i="5"/>
  <c r="G40" i="5"/>
  <c r="G41" i="5"/>
  <c r="G37" i="5"/>
  <c r="G38" i="5"/>
  <c r="G35" i="5"/>
  <c r="M45" i="7"/>
  <c r="N45" i="4"/>
  <c r="G41" i="2"/>
  <c r="G29" i="2"/>
  <c r="M45" i="4"/>
  <c r="I45" i="5"/>
  <c r="G45" i="5"/>
  <c r="G29" i="5"/>
  <c r="G28" i="2"/>
  <c r="G21" i="2"/>
  <c r="G43" i="5"/>
  <c r="G16" i="2"/>
  <c r="G18" i="2"/>
  <c r="G36" i="5"/>
  <c r="G31" i="5"/>
  <c r="G32" i="5"/>
  <c r="G9" i="2"/>
  <c r="O45" i="4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N45" i="7"/>
  <c r="I23" i="6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<sst xmlns="http://schemas.openxmlformats.org/spreadsheetml/2006/main" count="444" uniqueCount="264">
  <si>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</si>
  <si>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</si>
  <si>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</si>
  <si>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</si>
  <si>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</si>
  <si>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</si>
  <si>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</si>
  <si>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</si>
  <si>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</si>
  <si>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</si>
  <si>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</si>
  <si>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</si>
  <si>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</si>
  <si>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</si>
  <si>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</si>
  <si>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</si>
  <si>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</si>
  <si>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</si>
  <si>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</si>
  <si>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</si>
  <si>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</si>
  <si>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</si>
  <si>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</si>
  <si>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</si>
  <si>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</si>
  <si>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</si>
  <si>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</si>
  <si>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</si>
  <si>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</si>
  <si>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</si>
  <si>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</si>
  <si>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</si>
  <si>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</si>
  <si>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</si>
  <si>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</si>
  <si>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</si>
  <si>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</si>
  <si>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</si>
  <si>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</si>
  <si>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</si>
  <si>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</si>
  <si>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</si>
  <si>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</si>
  <si>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</si>
  <si>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</si>
  <si>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</si>
  <si>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</si>
  <si>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</si>
  <si>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</si>
  <si>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</si>
  <si>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</si>
  <si>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</si>
  <si>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</si>
  <si>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</si>
  <si>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</si>
  <si>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</si>
  <si>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</si>
  <si>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</si>
  <si>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</si>
  <si>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</si>
  <si>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</si>
  <si>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</si>
  <si>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</si>
  <si>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</si>
  <si>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</si>
  <si>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</si>
  <si>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</si>
  <si>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</si>
  <si>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</si>
  <si>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</si>
  <si>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</si>
  <si>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</si>
  <si>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</si>
  <si>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</si>
  <si>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</si>
  <si>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</si>
  <si>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</si>
  <si>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</si>
  <si>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</si>
  <si>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</si>
  <si>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</si>
  <si>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</si>
  <si>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</si>
  <si>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</si>
  <si>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</si>
  <si>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</si>
  <si>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</si>
  <si>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</si>
  <si>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</si>
  <si>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</si>
  <si>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</si>
  <si>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</si>
  <si>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</si>
  <si>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</si>
  <si>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</si>
  <si>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</si>
  <si>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</si>
  <si>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</si>
  <si>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</si>
  <si>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</si>
  <si>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</si>
  <si>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</si>
  <si>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</si>
  <si>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</si>
  <si>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</si>
  <si>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</si>
  <si>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</si>
  <si>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</si>
  <si>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</si>
  <si>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</si>
  <si>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</si>
  <si>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</si>
  <si>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</si>
  <si>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</si>
  <si>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</si>
  <si>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</si>
  <si>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</si>
  <si>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</si>
  <si>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</si>
  <si>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</si>
  <si>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</si>
  <si>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</si>
  <si>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</si>
  <si>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</si>
  <si>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</si>
  <si>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</si>
  <si>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</si>
  <si>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</si>
  <si>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</si>
  <si>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</si>
  <si>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</si>
  <si>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</si>
  <si>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</si>
  <si>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</si>
  <si>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</si>
  <si>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</si>
  <si>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</si>
  <si>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</si>
  <si>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</si>
  <si>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</si>
  <si>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</si>
  <si>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</si>
  <si>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</si>
  <si>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</si>
  <si>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</si>
  <si>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</si>
  <si>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</si>
  <si>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</si>
  <si>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</si>
  <si>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</si>
  <si>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</si>
  <si>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</si>
  <si>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</si>
  <si>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</si>
  <si>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</si>
  <si>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</si>
  <si>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</si>
  <si>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</si>
  <si>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</si>
  <si>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</si>
  <si>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</si>
  <si>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</si>
  <si>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</si>
  <si>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</si>
  <si>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</si>
  <si>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</si>
  <si>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</si>
  <si>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</si>
  <si>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</si>
  <si>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</si>
  <si>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</si>
  <si>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</si>
  <si>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</si>
  <si>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</si>
  <si>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</si>
  <si>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</si>
  <si>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</si>
  <si>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</si>
  <si>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</si>
  <si>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</si>
  <si>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</si>
  <si>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</si>
  <si>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</si>
  <si>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</si>
  <si>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</si>
  <si>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</si>
  <si>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</si>
  <si>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</si>
  <si>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</si>
  <si>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</si>
  <si>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</si>
  <si>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</si>
  <si>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</si>
  <si>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</si>
  <si>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</si>
  <si>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</si>
  <si>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</si>
  <si>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</si>
  <si>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</si>
  <si>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</si>
  <si>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</si>
  <si>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</si>
  <si>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</si>
  <si>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</si>
  <si>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</si>
  <si>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</si>
  <si>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</si>
  <si>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</si>
  <si>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</si>
  <si>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</si>
  <si>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</si>
  <si>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</si>
  <si>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</si>
  <si>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</si>
  <si>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</si>
  <si>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</si>
  <si>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</si>
  <si>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</si>
  <si>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</si>
  <si>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</si>
  <si>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</si>
  <si>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</si>
  <si>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</si>
  <si>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</si>
  <si>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</si>
  <si>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</si>
  <si>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</si>
  <si>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</si>
  <si>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</si>
  <si>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</si>
  <si>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</si>
  <si>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</si>
  <si>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</si>
  <si>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</si>
  <si>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</si>
  <si>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</si>
  <si>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</si>
  <si>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</si>
  <si>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</si>
  <si>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</si>
  <si>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</si>
  <si>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</si>
  <si>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</si>
  <si>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</si>
  <si>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</si>
  <si>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</si>
  <si>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</si>
  <si>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</si>
  <si>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</si>
  <si>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</si>
  <si>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</si>
  <si>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上水道事業会計</t>
    <rPh sb="0" eb="3">
      <t>ジョウスイドウ</t>
    </rPh>
    <rPh sb="3" eb="5">
      <t>ジギョウ</t>
    </rPh>
    <rPh sb="5" eb="7">
      <t>カイケイ</t>
    </rPh>
    <phoneticPr fontId="23"/>
  </si>
  <si>
    <t>病院事業会計</t>
    <rPh sb="0" eb="2">
      <t>ビョウイン</t>
    </rPh>
    <rPh sb="2" eb="4">
      <t>ジギョウ</t>
    </rPh>
    <rPh sb="4" eb="6">
      <t>カイケイ</t>
    </rPh>
    <phoneticPr fontId="9"/>
  </si>
  <si>
    <t>造成土地管理事業会計</t>
    <rPh sb="0" eb="2">
      <t>ゾウセイ</t>
    </rPh>
    <rPh sb="2" eb="4">
      <t>トチ</t>
    </rPh>
    <rPh sb="4" eb="6">
      <t>カンリ</t>
    </rPh>
    <rPh sb="6" eb="8">
      <t>ジギョウ</t>
    </rPh>
    <rPh sb="8" eb="10">
      <t>カイケイ</t>
    </rPh>
    <phoneticPr fontId="23"/>
  </si>
  <si>
    <t>流域下水道事業会計</t>
    <rPh sb="0" eb="2">
      <t>リュウイキ</t>
    </rPh>
    <rPh sb="2" eb="5">
      <t>ゲスイドウ</t>
    </rPh>
    <rPh sb="5" eb="7">
      <t>ジギョウ</t>
    </rPh>
    <rPh sb="7" eb="9">
      <t>カイケイ</t>
    </rPh>
    <phoneticPr fontId="9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</si>
  <si>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23"/>
  </si>
  <si>
    <t>港湾整備事業会計</t>
    <rPh sb="0" eb="2">
      <t>コウワン</t>
    </rPh>
    <rPh sb="2" eb="4">
      <t>セイビ</t>
    </rPh>
    <rPh sb="4" eb="6">
      <t>ジギョウ</t>
    </rPh>
    <rPh sb="6" eb="8">
      <t>カイケイ</t>
    </rPh>
    <phoneticPr fontId="9"/>
  </si>
  <si>
    <t>土地区画整理事業会計</t>
    <rPh sb="0" eb="2">
      <t>トチ</t>
    </rPh>
    <rPh sb="2" eb="4">
      <t>クカク</t>
    </rPh>
    <rPh sb="4" eb="6">
      <t>セイリ</t>
    </rPh>
    <rPh sb="8" eb="10">
      <t>カイケイ</t>
    </rPh>
    <phoneticPr fontId="9"/>
  </si>
  <si>
    <t>工業団地整備事業会計</t>
    <rPh sb="0" eb="2">
      <t>コウギョウ</t>
    </rPh>
    <rPh sb="2" eb="4">
      <t>ダンチ</t>
    </rPh>
    <rPh sb="4" eb="6">
      <t>セイビ</t>
    </rPh>
    <rPh sb="6" eb="8">
      <t>ジギョウ</t>
    </rPh>
    <rPh sb="8" eb="10">
      <t>カイケイ</t>
    </rPh>
    <phoneticPr fontId="9"/>
  </si>
  <si>
    <t>-</t>
    <phoneticPr fontId="14"/>
  </si>
  <si>
    <t>土地開発公社</t>
    <rPh sb="0" eb="2">
      <t>トチ</t>
    </rPh>
    <rPh sb="2" eb="4">
      <t>カイハツ</t>
    </rPh>
    <rPh sb="4" eb="6">
      <t>コウシャ</t>
    </rPh>
    <phoneticPr fontId="14"/>
  </si>
  <si>
    <t>道路公社</t>
    <rPh sb="0" eb="2">
      <t>ドウロ</t>
    </rPh>
    <rPh sb="2" eb="4">
      <t>コウシャ</t>
    </rPh>
    <phoneticPr fontId="14"/>
  </si>
  <si>
    <t>住宅供給公社</t>
    <rPh sb="0" eb="2">
      <t>ジュウタク</t>
    </rPh>
    <rPh sb="2" eb="4">
      <t>キョウキュウ</t>
    </rPh>
    <rPh sb="4" eb="6">
      <t>コウシャ</t>
    </rPh>
    <phoneticPr fontId="14"/>
  </si>
  <si>
    <t>千葉県</t>
    <rPh sb="0" eb="3">
      <t>チバケン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</si>
</sst>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9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1"/>
      <color theme="1"/>
      <name val="明朝"/>
      <family val="1"/>
      <charset val="128"/>
    </font>
    <font>
      <sz val="11"/>
      <color theme="1"/>
      <name val="游ゴシック"/>
      <family val="1"/>
      <charset val="128"/>
    </font>
    <font>
      <sz val="6"/>
      <name val="ＭＳ Ｐ明朝"/>
      <family val="1"/>
    </font>
    <font>
      <sz val="11"/>
      <name val="ＭＳ Ｐゴシック"/>
      <family val="1"/>
      <charset val="128"/>
    </font>
    <font>
      <b/>
      <sz val="11"/>
      <color rgb="FFC00000"/>
      <name val="明朝"/>
      <family val="1"/>
      <charset val="128"/>
    </font>
    <font>
      <b/>
      <sz val="11"/>
      <color rgb="FFC00000"/>
      <name val="ＭＳ Ｐゴシック"/>
      <family val="1"/>
      <charset val="128"/>
    </font>
    <font>
      <b/>
      <sz val="11"/>
      <color rgb="FFC00000"/>
      <name val="ＭＳ Ｐゴシック"/>
      <family val="3"/>
      <charset val="128"/>
    </font>
    <font>
      <b/>
      <sz val="12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39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1" fillId="0" borderId="10" xfId="1" applyNumberFormat="1" applyFont="1" applyFill="1" applyBorder="1" applyAlignment="1">
      <alignment vertical="center"/>
    </xf>
    <xf numFmtId="177" fontId="22" fillId="0" borderId="10" xfId="1" applyNumberFormat="1" applyFont="1" applyFill="1" applyBorder="1" applyAlignment="1">
      <alignment vertical="center"/>
    </xf>
    <xf numFmtId="177" fontId="21" fillId="0" borderId="10" xfId="1" quotePrefix="1" applyNumberFormat="1" applyFont="1" applyFill="1" applyBorder="1" applyAlignment="1">
      <alignment horizontal="right" vertical="center"/>
    </xf>
    <xf numFmtId="177" fontId="21" fillId="0" borderId="10" xfId="0" quotePrefix="1" applyNumberFormat="1" applyFont="1" applyBorder="1" applyAlignment="1">
      <alignment horizontal="right"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0" fillId="0" borderId="10" xfId="1" applyNumberFormat="1" applyFont="1" applyFill="1" applyBorder="1" applyAlignment="1">
      <alignment vertical="center"/>
    </xf>
    <xf numFmtId="177" fontId="0" fillId="0" borderId="10" xfId="1" quotePrefix="1" applyNumberFormat="1" applyFont="1" applyFill="1" applyBorder="1" applyAlignment="1">
      <alignment horizontal="right" vertical="center"/>
    </xf>
    <xf numFmtId="177" fontId="21" fillId="0" borderId="10" xfId="1" applyNumberFormat="1" applyFont="1" applyBorder="1" applyAlignment="1">
      <alignment vertical="center"/>
    </xf>
    <xf numFmtId="177" fontId="21" fillId="0" borderId="10" xfId="1" quotePrefix="1" applyNumberFormat="1" applyFont="1" applyBorder="1" applyAlignment="1">
      <alignment horizontal="right" vertical="center"/>
    </xf>
    <xf numFmtId="177" fontId="22" fillId="0" borderId="10" xfId="1" quotePrefix="1" applyNumberFormat="1" applyFont="1" applyBorder="1" applyAlignment="1">
      <alignment horizontal="right" vertical="center"/>
    </xf>
    <xf numFmtId="177" fontId="24" fillId="0" borderId="10" xfId="1" applyNumberFormat="1" applyFont="1" applyBorder="1" applyAlignment="1">
      <alignment vertical="center"/>
    </xf>
    <xf numFmtId="41" fontId="25" fillId="0" borderId="0" xfId="0" applyNumberFormat="1" applyFont="1" applyAlignment="1">
      <alignment vertical="center"/>
    </xf>
    <xf numFmtId="41" fontId="25" fillId="0" borderId="0" xfId="0" applyNumberFormat="1" applyFont="1" applyAlignment="1">
      <alignment horizontal="center" vertical="center"/>
    </xf>
    <xf numFmtId="41" fontId="26" fillId="0" borderId="0" xfId="0" applyNumberFormat="1" applyFont="1" applyAlignment="1">
      <alignment vertical="center"/>
    </xf>
    <xf numFmtId="41" fontId="27" fillId="0" borderId="0" xfId="0" applyNumberFormat="1" applyFont="1" applyAlignment="1">
      <alignment horizontal="center" vertical="center"/>
    </xf>
    <xf numFmtId="41" fontId="27" fillId="0" borderId="0" xfId="0" applyNumberFormat="1" applyFont="1" applyAlignment="1">
      <alignment vertical="center"/>
    </xf>
    <xf numFmtId="0" fontId="28" fillId="0" borderId="5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21" fillId="0" borderId="10" xfId="1" applyNumberFormat="1" applyFont="1" applyFill="1" applyBorder="1" applyAlignment="1">
      <alignment vertical="center"/>
    </xf>
    <xf numFmtId="177" fontId="21" fillId="0" borderId="10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6" fontId="21" fillId="0" borderId="14" xfId="0" applyNumberFormat="1" applyFont="1" applyBorder="1" applyAlignment="1">
      <alignment horizontal="center" vertical="center"/>
    </xf>
    <xf numFmtId="176" fontId="21" fillId="0" borderId="15" xfId="0" applyNumberFormat="1" applyFont="1" applyBorder="1" applyAlignment="1">
      <alignment horizontal="center"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176" fontId="21" fillId="0" borderId="8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0" fillId="0" borderId="10" xfId="1" applyNumberFormat="1" applyFont="1" applyFill="1" applyBorder="1" applyAlignment="1">
      <alignment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177" fontId="2" fillId="0" borderId="10" xfId="1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L13" sqref="L13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103" t="s">
        <v>263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9"/>
      <c r="F7" s="48" t="s">
        <v>242</v>
      </c>
      <c r="G7" s="48"/>
      <c r="H7" s="48" t="s">
        <v>236</v>
      </c>
      <c r="I7" s="49" t="s">
        <v>21</v>
      </c>
    </row>
    <row r="8" spans="1:11" ht="17.100000000000001" customHeight="1">
      <c r="A8" s="18"/>
      <c r="B8" s="19"/>
      <c r="C8" s="19"/>
      <c r="D8" s="19"/>
      <c r="E8" s="60"/>
      <c r="F8" s="51" t="s">
        <v>90</v>
      </c>
      <c r="G8" s="51" t="s">
        <v>2</v>
      </c>
      <c r="H8" s="51" t="s">
        <v>234</v>
      </c>
      <c r="I8" s="52"/>
    </row>
    <row r="9" spans="1:11" ht="18" customHeight="1">
      <c r="A9" s="104" t="s">
        <v>87</v>
      </c>
      <c r="B9" s="104" t="s">
        <v>89</v>
      </c>
      <c r="C9" s="61" t="s">
        <v>3</v>
      </c>
      <c r="D9" s="53"/>
      <c r="E9" s="53"/>
      <c r="F9" s="54">
        <v>920284</v>
      </c>
      <c r="G9" s="55">
        <f>F9/$F$27*100</f>
        <v>43.248013789979147</v>
      </c>
      <c r="H9" s="54">
        <v>933010</v>
      </c>
      <c r="I9" s="55">
        <f>(F9/H9-1)*100</f>
        <v>-1.3639725190512375</v>
      </c>
      <c r="K9" s="25"/>
    </row>
    <row r="10" spans="1:11" ht="18" customHeight="1">
      <c r="A10" s="104"/>
      <c r="B10" s="104"/>
      <c r="C10" s="63"/>
      <c r="D10" s="65" t="s">
        <v>22</v>
      </c>
      <c r="E10" s="53"/>
      <c r="F10" s="54">
        <v>290396</v>
      </c>
      <c r="G10" s="55">
        <f t="shared" ref="G10:G26" si="0">F10/$F$27*100</f>
        <v>13.646928787803311</v>
      </c>
      <c r="H10" s="54">
        <v>292384</v>
      </c>
      <c r="I10" s="55">
        <f t="shared" ref="I10:I27" si="1">(F10/H10-1)*100</f>
        <v>-0.6799277662252412</v>
      </c>
    </row>
    <row r="11" spans="1:11" ht="18" customHeight="1">
      <c r="A11" s="104"/>
      <c r="B11" s="104"/>
      <c r="C11" s="63"/>
      <c r="D11" s="63"/>
      <c r="E11" s="47" t="s">
        <v>23</v>
      </c>
      <c r="F11" s="54">
        <v>247779</v>
      </c>
      <c r="G11" s="55">
        <f t="shared" si="0"/>
        <v>11.644176807232597</v>
      </c>
      <c r="H11" s="54">
        <v>248228</v>
      </c>
      <c r="I11" s="55">
        <f t="shared" si="1"/>
        <v>-0.18088209227000718</v>
      </c>
    </row>
    <row r="12" spans="1:11" ht="18" customHeight="1">
      <c r="A12" s="104"/>
      <c r="B12" s="104"/>
      <c r="C12" s="63"/>
      <c r="D12" s="63"/>
      <c r="E12" s="47" t="s">
        <v>24</v>
      </c>
      <c r="F12" s="54">
        <v>9692</v>
      </c>
      <c r="G12" s="55">
        <f t="shared" si="0"/>
        <v>0.45546782259876067</v>
      </c>
      <c r="H12" s="54">
        <v>9562</v>
      </c>
      <c r="I12" s="55">
        <f t="shared" si="1"/>
        <v>1.359548211671191</v>
      </c>
    </row>
    <row r="13" spans="1:11" ht="18" customHeight="1">
      <c r="A13" s="104"/>
      <c r="B13" s="104"/>
      <c r="C13" s="63"/>
      <c r="D13" s="64"/>
      <c r="E13" s="47" t="s">
        <v>25</v>
      </c>
      <c r="F13" s="54">
        <v>779</v>
      </c>
      <c r="G13" s="55">
        <f t="shared" si="0"/>
        <v>3.6608484709495931E-2</v>
      </c>
      <c r="H13" s="54">
        <v>724</v>
      </c>
      <c r="I13" s="55">
        <f t="shared" si="1"/>
        <v>7.5966850828729227</v>
      </c>
    </row>
    <row r="14" spans="1:11" ht="18" customHeight="1">
      <c r="A14" s="104"/>
      <c r="B14" s="104"/>
      <c r="C14" s="63"/>
      <c r="D14" s="61" t="s">
        <v>26</v>
      </c>
      <c r="E14" s="53"/>
      <c r="F14" s="54">
        <v>178551</v>
      </c>
      <c r="G14" s="55">
        <f t="shared" si="0"/>
        <v>8.3908620710721546</v>
      </c>
      <c r="H14" s="54">
        <v>175523</v>
      </c>
      <c r="I14" s="55">
        <f t="shared" si="1"/>
        <v>1.7251300399377945</v>
      </c>
    </row>
    <row r="15" spans="1:11" ht="18" customHeight="1">
      <c r="A15" s="104"/>
      <c r="B15" s="104"/>
      <c r="C15" s="63"/>
      <c r="D15" s="63"/>
      <c r="E15" s="47" t="s">
        <v>27</v>
      </c>
      <c r="F15" s="54">
        <v>9730</v>
      </c>
      <c r="G15" s="55">
        <f t="shared" si="0"/>
        <v>0.45725360234068729</v>
      </c>
      <c r="H15" s="54">
        <v>9462</v>
      </c>
      <c r="I15" s="55">
        <f t="shared" si="1"/>
        <v>2.8323821602198374</v>
      </c>
    </row>
    <row r="16" spans="1:11" ht="18" customHeight="1">
      <c r="A16" s="104"/>
      <c r="B16" s="104"/>
      <c r="C16" s="63"/>
      <c r="D16" s="64"/>
      <c r="E16" s="47" t="s">
        <v>28</v>
      </c>
      <c r="F16" s="54">
        <v>168821</v>
      </c>
      <c r="G16" s="55">
        <f t="shared" si="0"/>
        <v>7.9336084687314665</v>
      </c>
      <c r="H16" s="54">
        <v>166061</v>
      </c>
      <c r="I16" s="55">
        <f t="shared" si="1"/>
        <v>1.662039852825159</v>
      </c>
      <c r="K16" s="26"/>
    </row>
    <row r="17" spans="1:26" ht="18" customHeight="1">
      <c r="A17" s="104"/>
      <c r="B17" s="104"/>
      <c r="C17" s="63"/>
      <c r="D17" s="105" t="s">
        <v>29</v>
      </c>
      <c r="E17" s="106"/>
      <c r="F17" s="54">
        <v>298325</v>
      </c>
      <c r="G17" s="55">
        <f t="shared" si="0"/>
        <v>14.019545829217424</v>
      </c>
      <c r="H17" s="54">
        <v>313321</v>
      </c>
      <c r="I17" s="55">
        <f t="shared" si="1"/>
        <v>-4.786145837655309</v>
      </c>
    </row>
    <row r="18" spans="1:26" ht="18" customHeight="1">
      <c r="A18" s="104"/>
      <c r="B18" s="104"/>
      <c r="C18" s="63"/>
      <c r="D18" s="105" t="s">
        <v>93</v>
      </c>
      <c r="E18" s="107"/>
      <c r="F18" s="54">
        <v>20781</v>
      </c>
      <c r="G18" s="55">
        <f t="shared" si="0"/>
        <v>0.9765865478151925</v>
      </c>
      <c r="H18" s="54">
        <v>19114</v>
      </c>
      <c r="I18" s="55">
        <f t="shared" si="1"/>
        <v>8.7213560740818217</v>
      </c>
    </row>
    <row r="19" spans="1:26" ht="18" customHeight="1">
      <c r="A19" s="104"/>
      <c r="B19" s="104"/>
      <c r="C19" s="62"/>
      <c r="D19" s="105" t="s">
        <v>94</v>
      </c>
      <c r="E19" s="107"/>
      <c r="F19" s="56">
        <v>0</v>
      </c>
      <c r="G19" s="55">
        <f t="shared" si="0"/>
        <v>0</v>
      </c>
      <c r="H19" s="56">
        <v>0</v>
      </c>
      <c r="I19" s="55" t="e">
        <f t="shared" si="1"/>
        <v>#DIV/0!</v>
      </c>
      <c r="Z19" s="2" t="s">
        <v>95</v>
      </c>
    </row>
    <row r="20" spans="1:26" ht="18" customHeight="1">
      <c r="A20" s="104"/>
      <c r="B20" s="104"/>
      <c r="C20" s="53" t="s">
        <v>4</v>
      </c>
      <c r="D20" s="53"/>
      <c r="E20" s="53"/>
      <c r="F20" s="54">
        <v>120068</v>
      </c>
      <c r="G20" s="55">
        <f t="shared" si="0"/>
        <v>5.6425000540433343</v>
      </c>
      <c r="H20" s="54">
        <v>114368</v>
      </c>
      <c r="I20" s="55">
        <f t="shared" si="1"/>
        <v>4.9839115836597614</v>
      </c>
    </row>
    <row r="21" spans="1:26" ht="18" customHeight="1">
      <c r="A21" s="104"/>
      <c r="B21" s="104"/>
      <c r="C21" s="53" t="s">
        <v>5</v>
      </c>
      <c r="D21" s="53"/>
      <c r="E21" s="53"/>
      <c r="F21" s="54">
        <v>232000</v>
      </c>
      <c r="G21" s="55">
        <f t="shared" si="0"/>
        <v>10.90265526649943</v>
      </c>
      <c r="H21" s="54">
        <v>209000</v>
      </c>
      <c r="I21" s="55">
        <f t="shared" si="1"/>
        <v>11.004784688995217</v>
      </c>
    </row>
    <row r="22" spans="1:26" ht="18" customHeight="1">
      <c r="A22" s="104"/>
      <c r="B22" s="104"/>
      <c r="C22" s="53" t="s">
        <v>30</v>
      </c>
      <c r="D22" s="53"/>
      <c r="E22" s="53"/>
      <c r="F22" s="54">
        <v>32268</v>
      </c>
      <c r="G22" s="55">
        <f t="shared" si="0"/>
        <v>1.516408966118119</v>
      </c>
      <c r="H22" s="54">
        <v>32525</v>
      </c>
      <c r="I22" s="55">
        <f t="shared" si="1"/>
        <v>-0.79016141429669728</v>
      </c>
    </row>
    <row r="23" spans="1:26" ht="18" customHeight="1">
      <c r="A23" s="104"/>
      <c r="B23" s="104"/>
      <c r="C23" s="53" t="s">
        <v>6</v>
      </c>
      <c r="D23" s="53"/>
      <c r="E23" s="53"/>
      <c r="F23" s="54">
        <v>179056</v>
      </c>
      <c r="G23" s="55">
        <f t="shared" si="0"/>
        <v>8.4145941439582845</v>
      </c>
      <c r="H23" s="54">
        <v>271771</v>
      </c>
      <c r="I23" s="55">
        <f t="shared" si="1"/>
        <v>-34.115118978846162</v>
      </c>
    </row>
    <row r="24" spans="1:26" ht="18" customHeight="1">
      <c r="A24" s="104"/>
      <c r="B24" s="104"/>
      <c r="C24" s="53" t="s">
        <v>31</v>
      </c>
      <c r="D24" s="53"/>
      <c r="E24" s="53"/>
      <c r="F24" s="54">
        <v>4297</v>
      </c>
      <c r="G24" s="55">
        <f t="shared" si="0"/>
        <v>0.20193409344891403</v>
      </c>
      <c r="H24" s="54">
        <v>4199</v>
      </c>
      <c r="I24" s="55">
        <f t="shared" si="1"/>
        <v>2.3338890211955121</v>
      </c>
    </row>
    <row r="25" spans="1:26" ht="18" customHeight="1">
      <c r="A25" s="104"/>
      <c r="B25" s="104"/>
      <c r="C25" s="53" t="s">
        <v>7</v>
      </c>
      <c r="D25" s="53"/>
      <c r="E25" s="53"/>
      <c r="F25" s="54">
        <v>140645</v>
      </c>
      <c r="G25" s="55">
        <f t="shared" si="0"/>
        <v>6.609499784296605</v>
      </c>
      <c r="H25" s="54">
        <v>145481</v>
      </c>
      <c r="I25" s="55">
        <f t="shared" si="1"/>
        <v>-3.3241454210515498</v>
      </c>
    </row>
    <row r="26" spans="1:26" ht="18" customHeight="1">
      <c r="A26" s="104"/>
      <c r="B26" s="104"/>
      <c r="C26" s="53" t="s">
        <v>8</v>
      </c>
      <c r="D26" s="53"/>
      <c r="E26" s="53"/>
      <c r="F26" s="54">
        <f>2127922-SUM(F9,F20:F25)</f>
        <v>499304</v>
      </c>
      <c r="G26" s="55">
        <f t="shared" si="0"/>
        <v>23.46439390165617</v>
      </c>
      <c r="H26" s="54">
        <v>505610</v>
      </c>
      <c r="I26" s="55">
        <f t="shared" si="1"/>
        <v>-1.2472063448112136</v>
      </c>
    </row>
    <row r="27" spans="1:26" ht="18" customHeight="1">
      <c r="A27" s="104"/>
      <c r="B27" s="104"/>
      <c r="C27" s="53" t="s">
        <v>9</v>
      </c>
      <c r="D27" s="53"/>
      <c r="E27" s="53"/>
      <c r="F27" s="54">
        <f>SUM(F9,F20:F26)</f>
        <v>2127922</v>
      </c>
      <c r="G27" s="55">
        <f>F27/$F$27*100</f>
        <v>100</v>
      </c>
      <c r="H27" s="54">
        <f>SUM(H9,H20:H26)</f>
        <v>2215964</v>
      </c>
      <c r="I27" s="55">
        <f t="shared" si="1"/>
        <v>-3.9730789850376591</v>
      </c>
    </row>
    <row r="28" spans="1:26" ht="18" customHeight="1">
      <c r="A28" s="104"/>
      <c r="B28" s="104" t="s">
        <v>88</v>
      </c>
      <c r="C28" s="61" t="s">
        <v>10</v>
      </c>
      <c r="D28" s="53"/>
      <c r="E28" s="53"/>
      <c r="F28" s="54">
        <v>806213</v>
      </c>
      <c r="G28" s="55">
        <f>F28/$F$45*100</f>
        <v>37.887337975734077</v>
      </c>
      <c r="H28" s="54">
        <f>SUM(H29:H31)</f>
        <v>782306</v>
      </c>
      <c r="I28" s="55">
        <f>(F28/H28-1)*100</f>
        <v>3.055965312805986</v>
      </c>
    </row>
    <row r="29" spans="1:26" ht="18" customHeight="1">
      <c r="A29" s="104"/>
      <c r="B29" s="104"/>
      <c r="C29" s="63"/>
      <c r="D29" s="53" t="s">
        <v>11</v>
      </c>
      <c r="E29" s="53"/>
      <c r="F29" s="54">
        <v>525852</v>
      </c>
      <c r="G29" s="55">
        <f t="shared" ref="G29:G44" si="2">F29/$F$45*100</f>
        <v>24.711996022410595</v>
      </c>
      <c r="H29" s="54">
        <v>499999</v>
      </c>
      <c r="I29" s="55">
        <f t="shared" ref="I29:I45" si="3">(F29/H29-1)*100</f>
        <v>5.1706103412206827</v>
      </c>
    </row>
    <row r="30" spans="1:26" ht="18" customHeight="1">
      <c r="A30" s="104"/>
      <c r="B30" s="104"/>
      <c r="C30" s="63"/>
      <c r="D30" s="53" t="s">
        <v>32</v>
      </c>
      <c r="E30" s="53"/>
      <c r="F30" s="54">
        <v>44374</v>
      </c>
      <c r="G30" s="55">
        <f t="shared" si="2"/>
        <v>2.0853207965329559</v>
      </c>
      <c r="H30" s="54">
        <v>46986</v>
      </c>
      <c r="I30" s="55">
        <f t="shared" si="3"/>
        <v>-5.5591027114459628</v>
      </c>
    </row>
    <row r="31" spans="1:26" ht="18" customHeight="1">
      <c r="A31" s="104"/>
      <c r="B31" s="104"/>
      <c r="C31" s="62"/>
      <c r="D31" s="53" t="s">
        <v>12</v>
      </c>
      <c r="E31" s="53"/>
      <c r="F31" s="54">
        <v>235987</v>
      </c>
      <c r="G31" s="55">
        <f t="shared" si="2"/>
        <v>11.090021156790522</v>
      </c>
      <c r="H31" s="54">
        <v>235321</v>
      </c>
      <c r="I31" s="55">
        <f t="shared" si="3"/>
        <v>0.28301766523175509</v>
      </c>
    </row>
    <row r="32" spans="1:26" ht="18" customHeight="1">
      <c r="A32" s="104"/>
      <c r="B32" s="104"/>
      <c r="C32" s="61" t="s">
        <v>13</v>
      </c>
      <c r="D32" s="53"/>
      <c r="E32" s="53"/>
      <c r="F32" s="54">
        <f>SUM(F33:F38)+1000</f>
        <v>1097170</v>
      </c>
      <c r="G32" s="55">
        <f t="shared" si="2"/>
        <v>51.56063051183267</v>
      </c>
      <c r="H32" s="54">
        <f>SUM(H33:H38)+2000</f>
        <v>1230882</v>
      </c>
      <c r="I32" s="55">
        <f t="shared" si="3"/>
        <v>-10.863104668034795</v>
      </c>
    </row>
    <row r="33" spans="1:9" ht="18" customHeight="1">
      <c r="A33" s="104"/>
      <c r="B33" s="104"/>
      <c r="C33" s="63"/>
      <c r="D33" s="53" t="s">
        <v>14</v>
      </c>
      <c r="E33" s="53"/>
      <c r="F33" s="54">
        <v>89956</v>
      </c>
      <c r="G33" s="55">
        <f t="shared" si="2"/>
        <v>4.2274105911776845</v>
      </c>
      <c r="H33" s="54">
        <v>117385</v>
      </c>
      <c r="I33" s="55">
        <f t="shared" si="3"/>
        <v>-23.366699322741404</v>
      </c>
    </row>
    <row r="34" spans="1:9" ht="18" customHeight="1">
      <c r="A34" s="104"/>
      <c r="B34" s="104"/>
      <c r="C34" s="63"/>
      <c r="D34" s="53" t="s">
        <v>33</v>
      </c>
      <c r="E34" s="53"/>
      <c r="F34" s="54">
        <v>3713</v>
      </c>
      <c r="G34" s="55">
        <f t="shared" si="2"/>
        <v>0.17448947846772581</v>
      </c>
      <c r="H34" s="54">
        <v>3423</v>
      </c>
      <c r="I34" s="55">
        <f t="shared" si="3"/>
        <v>8.4721004966403779</v>
      </c>
    </row>
    <row r="35" spans="1:9" ht="18" customHeight="1">
      <c r="A35" s="104"/>
      <c r="B35" s="104"/>
      <c r="C35" s="63"/>
      <c r="D35" s="53" t="s">
        <v>34</v>
      </c>
      <c r="E35" s="53"/>
      <c r="F35" s="54">
        <v>613232</v>
      </c>
      <c r="G35" s="55">
        <f t="shared" si="2"/>
        <v>28.818349544767148</v>
      </c>
      <c r="H35" s="54">
        <v>679591</v>
      </c>
      <c r="I35" s="55">
        <f t="shared" si="3"/>
        <v>-9.7645495599559151</v>
      </c>
    </row>
    <row r="36" spans="1:9" ht="18" customHeight="1">
      <c r="A36" s="104"/>
      <c r="B36" s="104"/>
      <c r="C36" s="63"/>
      <c r="D36" s="53" t="s">
        <v>35</v>
      </c>
      <c r="E36" s="53"/>
      <c r="F36" s="54">
        <v>34396</v>
      </c>
      <c r="G36" s="55">
        <f t="shared" si="2"/>
        <v>1.6164126316660101</v>
      </c>
      <c r="H36" s="54">
        <v>35176</v>
      </c>
      <c r="I36" s="55">
        <f t="shared" si="3"/>
        <v>-2.2174209688423874</v>
      </c>
    </row>
    <row r="37" spans="1:9" ht="18" customHeight="1">
      <c r="A37" s="104"/>
      <c r="B37" s="104"/>
      <c r="C37" s="63"/>
      <c r="D37" s="53" t="s">
        <v>15</v>
      </c>
      <c r="E37" s="53"/>
      <c r="F37" s="54">
        <v>8502</v>
      </c>
      <c r="G37" s="55">
        <f t="shared" si="2"/>
        <v>0.39954472015421616</v>
      </c>
      <c r="H37" s="54">
        <v>17140</v>
      </c>
      <c r="I37" s="55">
        <f t="shared" si="3"/>
        <v>-50.396732788798126</v>
      </c>
    </row>
    <row r="38" spans="1:9" ht="18" customHeight="1">
      <c r="A38" s="104"/>
      <c r="B38" s="104"/>
      <c r="C38" s="62"/>
      <c r="D38" s="53" t="s">
        <v>36</v>
      </c>
      <c r="E38" s="53"/>
      <c r="F38" s="54">
        <f>258+346113</f>
        <v>346371</v>
      </c>
      <c r="G38" s="55">
        <f t="shared" si="2"/>
        <v>16.277429341864973</v>
      </c>
      <c r="H38" s="54">
        <v>376167</v>
      </c>
      <c r="I38" s="55">
        <f t="shared" si="3"/>
        <v>-7.9209500035888336</v>
      </c>
    </row>
    <row r="39" spans="1:9" ht="18" customHeight="1">
      <c r="A39" s="104"/>
      <c r="B39" s="104"/>
      <c r="C39" s="61" t="s">
        <v>16</v>
      </c>
      <c r="D39" s="53"/>
      <c r="E39" s="53"/>
      <c r="F39" s="54">
        <f>F40+F43</f>
        <v>224539</v>
      </c>
      <c r="G39" s="55">
        <f t="shared" si="2"/>
        <v>10.552031512433256</v>
      </c>
      <c r="H39" s="54">
        <f>SUM(H40,H43)</f>
        <v>202776</v>
      </c>
      <c r="I39" s="55">
        <f t="shared" si="3"/>
        <v>10.732532449599553</v>
      </c>
    </row>
    <row r="40" spans="1:9" ht="18" customHeight="1">
      <c r="A40" s="104"/>
      <c r="B40" s="104"/>
      <c r="C40" s="63"/>
      <c r="D40" s="61" t="s">
        <v>17</v>
      </c>
      <c r="E40" s="53"/>
      <c r="F40" s="54">
        <v>222549</v>
      </c>
      <c r="G40" s="55">
        <f t="shared" si="2"/>
        <v>10.458513047000782</v>
      </c>
      <c r="H40" s="54">
        <v>200728</v>
      </c>
      <c r="I40" s="55">
        <f t="shared" si="3"/>
        <v>10.870929815471687</v>
      </c>
    </row>
    <row r="41" spans="1:9" ht="18" customHeight="1">
      <c r="A41" s="104"/>
      <c r="B41" s="104"/>
      <c r="C41" s="63"/>
      <c r="D41" s="63"/>
      <c r="E41" s="57" t="s">
        <v>91</v>
      </c>
      <c r="F41" s="54">
        <f>93327+15582</f>
        <v>108909</v>
      </c>
      <c r="G41" s="55">
        <f t="shared" si="2"/>
        <v>5.1180917345654589</v>
      </c>
      <c r="H41" s="54">
        <v>115780</v>
      </c>
      <c r="I41" s="58">
        <f t="shared" si="3"/>
        <v>-5.9345310070824002</v>
      </c>
    </row>
    <row r="42" spans="1:9" ht="18" customHeight="1">
      <c r="A42" s="104"/>
      <c r="B42" s="104"/>
      <c r="C42" s="63"/>
      <c r="D42" s="62"/>
      <c r="E42" s="47" t="s">
        <v>37</v>
      </c>
      <c r="F42" s="54">
        <v>113640</v>
      </c>
      <c r="G42" s="55">
        <f t="shared" si="2"/>
        <v>5.3404213124353239</v>
      </c>
      <c r="H42" s="54">
        <v>84948</v>
      </c>
      <c r="I42" s="58">
        <f t="shared" si="3"/>
        <v>33.77595705608136</v>
      </c>
    </row>
    <row r="43" spans="1:9" ht="18" customHeight="1">
      <c r="A43" s="104"/>
      <c r="B43" s="104"/>
      <c r="C43" s="63"/>
      <c r="D43" s="53" t="s">
        <v>38</v>
      </c>
      <c r="E43" s="53"/>
      <c r="F43" s="54">
        <v>1990</v>
      </c>
      <c r="G43" s="55">
        <f t="shared" si="2"/>
        <v>9.3518465432473566E-2</v>
      </c>
      <c r="H43" s="54">
        <v>2048</v>
      </c>
      <c r="I43" s="58">
        <f t="shared" si="3"/>
        <v>-2.83203125</v>
      </c>
    </row>
    <row r="44" spans="1:9" ht="18" customHeight="1">
      <c r="A44" s="104"/>
      <c r="B44" s="104"/>
      <c r="C44" s="62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3"/>
        <v>#DIV/0!</v>
      </c>
    </row>
    <row r="45" spans="1:9" ht="18" customHeight="1">
      <c r="A45" s="104"/>
      <c r="B45" s="104"/>
      <c r="C45" s="47" t="s">
        <v>18</v>
      </c>
      <c r="D45" s="47"/>
      <c r="E45" s="47"/>
      <c r="F45" s="54">
        <f>SUM(F28,F32,F39)</f>
        <v>2127922</v>
      </c>
      <c r="G45" s="55">
        <f>F45/$F$45*100</f>
        <v>100</v>
      </c>
      <c r="H45" s="54">
        <f>SUM(H28,H32,H39)</f>
        <v>2215964</v>
      </c>
      <c r="I45" s="55">
        <f t="shared" si="3"/>
        <v>-3.9730789850376591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Q6" sqref="Q6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263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120" t="s">
        <v>48</v>
      </c>
      <c r="B6" s="121"/>
      <c r="C6" s="121"/>
      <c r="D6" s="121"/>
      <c r="E6" s="121"/>
      <c r="F6" s="112" t="s">
        <v>251</v>
      </c>
      <c r="G6" s="113"/>
      <c r="H6" s="112" t="s">
        <v>252</v>
      </c>
      <c r="I6" s="113"/>
      <c r="J6" s="112" t="s">
        <v>255</v>
      </c>
      <c r="K6" s="113"/>
      <c r="L6" s="112" t="s">
        <v>253</v>
      </c>
      <c r="M6" s="113"/>
      <c r="N6" s="112" t="s">
        <v>254</v>
      </c>
      <c r="O6" s="113"/>
      <c r="Q6" s="102"/>
    </row>
    <row r="7" spans="1:25" ht="15.95" customHeight="1">
      <c r="A7" s="121"/>
      <c r="B7" s="121"/>
      <c r="C7" s="121"/>
      <c r="D7" s="121"/>
      <c r="E7" s="121"/>
      <c r="F7" s="51" t="s">
        <v>244</v>
      </c>
      <c r="G7" s="51" t="s">
        <v>236</v>
      </c>
      <c r="H7" s="51" t="s">
        <v>241</v>
      </c>
      <c r="I7" s="51" t="s">
        <v>236</v>
      </c>
      <c r="J7" s="51" t="s">
        <v>241</v>
      </c>
      <c r="K7" s="51" t="s">
        <v>236</v>
      </c>
      <c r="L7" s="51" t="s">
        <v>241</v>
      </c>
      <c r="M7" s="51" t="s">
        <v>236</v>
      </c>
      <c r="N7" s="51" t="s">
        <v>241</v>
      </c>
      <c r="O7" s="51" t="s">
        <v>236</v>
      </c>
    </row>
    <row r="8" spans="1:25" ht="15.95" customHeight="1">
      <c r="A8" s="118" t="s">
        <v>82</v>
      </c>
      <c r="B8" s="61" t="s">
        <v>49</v>
      </c>
      <c r="C8" s="53"/>
      <c r="D8" s="53"/>
      <c r="E8" s="66" t="s">
        <v>40</v>
      </c>
      <c r="F8" s="84">
        <v>84188</v>
      </c>
      <c r="G8" s="87">
        <v>82559</v>
      </c>
      <c r="H8" s="54">
        <v>60482</v>
      </c>
      <c r="I8" s="87">
        <v>56508</v>
      </c>
      <c r="J8" s="84">
        <v>13924</v>
      </c>
      <c r="K8" s="87">
        <v>14034</v>
      </c>
      <c r="L8" s="84">
        <v>10780</v>
      </c>
      <c r="M8" s="87">
        <v>12007</v>
      </c>
      <c r="N8" s="54">
        <v>36461</v>
      </c>
      <c r="O8" s="87">
        <v>36062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118"/>
      <c r="B9" s="63"/>
      <c r="C9" s="53" t="s">
        <v>50</v>
      </c>
      <c r="D9" s="53"/>
      <c r="E9" s="66" t="s">
        <v>41</v>
      </c>
      <c r="F9" s="84">
        <v>84188</v>
      </c>
      <c r="G9" s="87">
        <v>82559</v>
      </c>
      <c r="H9" s="54">
        <v>60482</v>
      </c>
      <c r="I9" s="87">
        <v>56508</v>
      </c>
      <c r="J9" s="84">
        <v>13924</v>
      </c>
      <c r="K9" s="87">
        <v>14034</v>
      </c>
      <c r="L9" s="84">
        <v>10780</v>
      </c>
      <c r="M9" s="87">
        <v>12007</v>
      </c>
      <c r="N9" s="54">
        <v>36461</v>
      </c>
      <c r="O9" s="87">
        <v>36062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118"/>
      <c r="B10" s="62"/>
      <c r="C10" s="53" t="s">
        <v>51</v>
      </c>
      <c r="D10" s="53"/>
      <c r="E10" s="66" t="s">
        <v>42</v>
      </c>
      <c r="F10" s="84">
        <v>0</v>
      </c>
      <c r="G10" s="88">
        <v>0</v>
      </c>
      <c r="H10" s="54">
        <v>0</v>
      </c>
      <c r="I10" s="87">
        <v>0</v>
      </c>
      <c r="J10" s="67">
        <v>0</v>
      </c>
      <c r="K10" s="89">
        <v>0</v>
      </c>
      <c r="L10" s="84">
        <v>0</v>
      </c>
      <c r="M10" s="87">
        <v>0</v>
      </c>
      <c r="N10" s="54"/>
      <c r="O10" s="8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118"/>
      <c r="B11" s="61" t="s">
        <v>52</v>
      </c>
      <c r="C11" s="53"/>
      <c r="D11" s="53"/>
      <c r="E11" s="66" t="s">
        <v>43</v>
      </c>
      <c r="F11" s="84">
        <v>81221</v>
      </c>
      <c r="G11" s="87">
        <v>79610</v>
      </c>
      <c r="H11" s="54">
        <v>63017</v>
      </c>
      <c r="I11" s="87">
        <v>59016</v>
      </c>
      <c r="J11" s="84">
        <v>13522</v>
      </c>
      <c r="K11" s="87">
        <v>13629</v>
      </c>
      <c r="L11" s="84">
        <v>12030</v>
      </c>
      <c r="M11" s="87">
        <v>12722.1</v>
      </c>
      <c r="N11" s="54">
        <v>36461</v>
      </c>
      <c r="O11" s="87">
        <v>36062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118"/>
      <c r="B12" s="63"/>
      <c r="C12" s="53" t="s">
        <v>53</v>
      </c>
      <c r="D12" s="53"/>
      <c r="E12" s="66" t="s">
        <v>44</v>
      </c>
      <c r="F12" s="84">
        <v>81105</v>
      </c>
      <c r="G12" s="87">
        <v>79492</v>
      </c>
      <c r="H12" s="54">
        <v>63017</v>
      </c>
      <c r="I12" s="87">
        <v>59016</v>
      </c>
      <c r="J12" s="84">
        <v>13472</v>
      </c>
      <c r="K12" s="87">
        <v>13579</v>
      </c>
      <c r="L12" s="84">
        <v>12030</v>
      </c>
      <c r="M12" s="87">
        <v>12672.1</v>
      </c>
      <c r="N12" s="54">
        <v>36461</v>
      </c>
      <c r="O12" s="87">
        <v>36062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118"/>
      <c r="B13" s="62"/>
      <c r="C13" s="53" t="s">
        <v>54</v>
      </c>
      <c r="D13" s="53"/>
      <c r="E13" s="66" t="s">
        <v>45</v>
      </c>
      <c r="F13" s="84">
        <v>16</v>
      </c>
      <c r="G13" s="87">
        <v>18</v>
      </c>
      <c r="H13" s="67">
        <v>0</v>
      </c>
      <c r="I13" s="90">
        <v>0</v>
      </c>
      <c r="J13" s="67">
        <v>0</v>
      </c>
      <c r="K13" s="89">
        <v>0</v>
      </c>
      <c r="L13" s="84">
        <v>0</v>
      </c>
      <c r="M13" s="87">
        <v>0</v>
      </c>
      <c r="N13" s="54"/>
      <c r="O13" s="8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118"/>
      <c r="B14" s="53" t="s">
        <v>55</v>
      </c>
      <c r="C14" s="53"/>
      <c r="D14" s="53"/>
      <c r="E14" s="66" t="s">
        <v>96</v>
      </c>
      <c r="F14" s="84">
        <f t="shared" ref="F14:F15" si="0">F9-F12</f>
        <v>3083</v>
      </c>
      <c r="G14" s="87">
        <f t="shared" ref="G14:O15" si="1">G9-G12</f>
        <v>3067</v>
      </c>
      <c r="H14" s="54">
        <f t="shared" si="1"/>
        <v>-2535</v>
      </c>
      <c r="I14" s="87">
        <f t="shared" si="1"/>
        <v>-2508</v>
      </c>
      <c r="J14" s="84">
        <f t="shared" si="1"/>
        <v>452</v>
      </c>
      <c r="K14" s="87">
        <f t="shared" si="1"/>
        <v>455</v>
      </c>
      <c r="L14" s="84">
        <f t="shared" si="1"/>
        <v>-1250</v>
      </c>
      <c r="M14" s="87">
        <f t="shared" si="1"/>
        <v>-665.10000000000036</v>
      </c>
      <c r="N14" s="54">
        <f t="shared" si="1"/>
        <v>0</v>
      </c>
      <c r="O14" s="87">
        <f t="shared" si="1"/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118"/>
      <c r="B15" s="53" t="s">
        <v>56</v>
      </c>
      <c r="C15" s="53"/>
      <c r="D15" s="53"/>
      <c r="E15" s="66" t="s">
        <v>97</v>
      </c>
      <c r="F15" s="84">
        <f t="shared" si="0"/>
        <v>-16</v>
      </c>
      <c r="G15" s="87">
        <f t="shared" si="1"/>
        <v>-18</v>
      </c>
      <c r="H15" s="54">
        <f t="shared" si="1"/>
        <v>0</v>
      </c>
      <c r="I15" s="87">
        <f t="shared" si="1"/>
        <v>0</v>
      </c>
      <c r="J15" s="84">
        <f t="shared" si="1"/>
        <v>0</v>
      </c>
      <c r="K15" s="87">
        <f t="shared" si="1"/>
        <v>0</v>
      </c>
      <c r="L15" s="84">
        <f t="shared" si="1"/>
        <v>0</v>
      </c>
      <c r="M15" s="87">
        <f t="shared" si="1"/>
        <v>0</v>
      </c>
      <c r="N15" s="54">
        <f t="shared" si="1"/>
        <v>0</v>
      </c>
      <c r="O15" s="87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118"/>
      <c r="B16" s="53" t="s">
        <v>57</v>
      </c>
      <c r="C16" s="53"/>
      <c r="D16" s="53"/>
      <c r="E16" s="66" t="s">
        <v>98</v>
      </c>
      <c r="F16" s="84">
        <f t="shared" ref="F16" si="2">F8-F11</f>
        <v>2967</v>
      </c>
      <c r="G16" s="87">
        <f t="shared" ref="G16:O16" si="3">G8-G11</f>
        <v>2949</v>
      </c>
      <c r="H16" s="54">
        <f t="shared" si="3"/>
        <v>-2535</v>
      </c>
      <c r="I16" s="87">
        <f t="shared" si="3"/>
        <v>-2508</v>
      </c>
      <c r="J16" s="84">
        <f t="shared" si="3"/>
        <v>402</v>
      </c>
      <c r="K16" s="87">
        <f t="shared" si="3"/>
        <v>405</v>
      </c>
      <c r="L16" s="84">
        <f t="shared" si="3"/>
        <v>-1250</v>
      </c>
      <c r="M16" s="87">
        <f t="shared" si="3"/>
        <v>-715.10000000000036</v>
      </c>
      <c r="N16" s="54">
        <f t="shared" si="3"/>
        <v>0</v>
      </c>
      <c r="O16" s="87">
        <f t="shared" si="3"/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118"/>
      <c r="B17" s="53" t="s">
        <v>58</v>
      </c>
      <c r="C17" s="53"/>
      <c r="D17" s="53"/>
      <c r="E17" s="51"/>
      <c r="F17" s="84">
        <v>0</v>
      </c>
      <c r="G17" s="87">
        <v>0</v>
      </c>
      <c r="H17" s="67">
        <v>34511</v>
      </c>
      <c r="I17" s="90">
        <v>33140</v>
      </c>
      <c r="J17" s="84">
        <v>0</v>
      </c>
      <c r="K17" s="87">
        <v>0</v>
      </c>
      <c r="L17" s="84">
        <v>0</v>
      </c>
      <c r="M17" s="87">
        <v>0</v>
      </c>
      <c r="N17" s="67"/>
      <c r="O17" s="90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118"/>
      <c r="B18" s="53" t="s">
        <v>59</v>
      </c>
      <c r="C18" s="53"/>
      <c r="D18" s="53"/>
      <c r="E18" s="51"/>
      <c r="F18" s="91">
        <v>0</v>
      </c>
      <c r="G18" s="89">
        <v>0</v>
      </c>
      <c r="H18" s="68">
        <v>0</v>
      </c>
      <c r="I18" s="89">
        <v>0</v>
      </c>
      <c r="J18" s="91">
        <v>0</v>
      </c>
      <c r="K18" s="89">
        <v>0</v>
      </c>
      <c r="L18" s="91">
        <v>0</v>
      </c>
      <c r="M18" s="89">
        <v>0</v>
      </c>
      <c r="N18" s="68"/>
      <c r="O18" s="89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118" t="s">
        <v>83</v>
      </c>
      <c r="B19" s="61" t="s">
        <v>60</v>
      </c>
      <c r="C19" s="53"/>
      <c r="D19" s="53"/>
      <c r="E19" s="66"/>
      <c r="F19" s="84">
        <v>43077</v>
      </c>
      <c r="G19" s="87">
        <v>29355</v>
      </c>
      <c r="H19" s="54">
        <v>3725</v>
      </c>
      <c r="I19" s="87">
        <v>16105</v>
      </c>
      <c r="J19" s="84">
        <v>5635</v>
      </c>
      <c r="K19" s="87">
        <v>3760</v>
      </c>
      <c r="L19" s="84">
        <v>1340</v>
      </c>
      <c r="M19" s="87">
        <v>1303.4000000000001</v>
      </c>
      <c r="N19" s="54">
        <v>14126</v>
      </c>
      <c r="O19" s="87">
        <v>13229.4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118"/>
      <c r="B20" s="62"/>
      <c r="C20" s="53" t="s">
        <v>61</v>
      </c>
      <c r="D20" s="53"/>
      <c r="E20" s="66"/>
      <c r="F20" s="84">
        <v>36900</v>
      </c>
      <c r="G20" s="87">
        <v>25000</v>
      </c>
      <c r="H20" s="54">
        <v>1342</v>
      </c>
      <c r="I20" s="87">
        <v>13931</v>
      </c>
      <c r="J20" s="84">
        <v>2028</v>
      </c>
      <c r="K20" s="87">
        <v>262</v>
      </c>
      <c r="L20" s="84">
        <v>0</v>
      </c>
      <c r="M20" s="87">
        <v>0</v>
      </c>
      <c r="N20" s="54">
        <v>3473</v>
      </c>
      <c r="O20" s="87">
        <v>2725.3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118"/>
      <c r="B21" s="53" t="s">
        <v>62</v>
      </c>
      <c r="C21" s="53"/>
      <c r="D21" s="53"/>
      <c r="E21" s="66" t="s">
        <v>99</v>
      </c>
      <c r="F21" s="84">
        <v>43077</v>
      </c>
      <c r="G21" s="87">
        <v>29355</v>
      </c>
      <c r="H21" s="54">
        <v>3725</v>
      </c>
      <c r="I21" s="87">
        <v>16105</v>
      </c>
      <c r="J21" s="84">
        <v>5635</v>
      </c>
      <c r="K21" s="87">
        <v>3760</v>
      </c>
      <c r="L21" s="84">
        <v>1340</v>
      </c>
      <c r="M21" s="87">
        <v>1303.4000000000001</v>
      </c>
      <c r="N21" s="54">
        <v>14126</v>
      </c>
      <c r="O21" s="87">
        <v>13229.4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118"/>
      <c r="B22" s="61" t="s">
        <v>63</v>
      </c>
      <c r="C22" s="53"/>
      <c r="D22" s="53"/>
      <c r="E22" s="66" t="s">
        <v>100</v>
      </c>
      <c r="F22" s="84">
        <v>76896</v>
      </c>
      <c r="G22" s="87">
        <v>71483</v>
      </c>
      <c r="H22" s="54">
        <v>5756</v>
      </c>
      <c r="I22" s="87">
        <v>17662</v>
      </c>
      <c r="J22" s="84">
        <v>12239</v>
      </c>
      <c r="K22" s="87">
        <v>10679</v>
      </c>
      <c r="L22" s="84">
        <v>8151</v>
      </c>
      <c r="M22" s="87">
        <v>4369.2</v>
      </c>
      <c r="N22" s="54">
        <v>15295</v>
      </c>
      <c r="O22" s="87">
        <v>14499.5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118"/>
      <c r="B23" s="62" t="s">
        <v>64</v>
      </c>
      <c r="C23" s="53" t="s">
        <v>65</v>
      </c>
      <c r="D23" s="53"/>
      <c r="E23" s="66"/>
      <c r="F23" s="84">
        <v>11990</v>
      </c>
      <c r="G23" s="87">
        <v>13037</v>
      </c>
      <c r="H23" s="54">
        <v>4204</v>
      </c>
      <c r="I23" s="87">
        <v>3199</v>
      </c>
      <c r="J23" s="84">
        <v>1793</v>
      </c>
      <c r="K23" s="87">
        <v>1914</v>
      </c>
      <c r="L23" s="84">
        <v>0</v>
      </c>
      <c r="M23" s="87">
        <v>0</v>
      </c>
      <c r="N23" s="54">
        <v>3341</v>
      </c>
      <c r="O23" s="87">
        <v>3395.8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118"/>
      <c r="B24" s="53" t="s">
        <v>101</v>
      </c>
      <c r="C24" s="53"/>
      <c r="D24" s="53"/>
      <c r="E24" s="66" t="s">
        <v>102</v>
      </c>
      <c r="F24" s="84">
        <f t="shared" ref="F24" si="4">F21-F22</f>
        <v>-33819</v>
      </c>
      <c r="G24" s="87">
        <f t="shared" ref="G24:N24" si="5">G21-G22</f>
        <v>-42128</v>
      </c>
      <c r="H24" s="54">
        <f t="shared" si="5"/>
        <v>-2031</v>
      </c>
      <c r="I24" s="87">
        <f>I21-I22</f>
        <v>-1557</v>
      </c>
      <c r="J24" s="84">
        <f t="shared" ref="J24" si="6">J21-J22</f>
        <v>-6604</v>
      </c>
      <c r="K24" s="87">
        <f t="shared" si="5"/>
        <v>-6919</v>
      </c>
      <c r="L24" s="84">
        <f t="shared" si="5"/>
        <v>-6811</v>
      </c>
      <c r="M24" s="87">
        <f t="shared" si="5"/>
        <v>-3065.7999999999997</v>
      </c>
      <c r="N24" s="54">
        <f t="shared" si="5"/>
        <v>-1169</v>
      </c>
      <c r="O24" s="87">
        <f>O21-O22</f>
        <v>-1270.1000000000004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118"/>
      <c r="B25" s="61" t="s">
        <v>66</v>
      </c>
      <c r="C25" s="61"/>
      <c r="D25" s="61"/>
      <c r="E25" s="122" t="s">
        <v>103</v>
      </c>
      <c r="F25" s="114">
        <v>33819</v>
      </c>
      <c r="G25" s="110">
        <v>42128</v>
      </c>
      <c r="H25" s="108">
        <v>2031</v>
      </c>
      <c r="I25" s="110">
        <v>1557</v>
      </c>
      <c r="J25" s="114">
        <v>6604</v>
      </c>
      <c r="K25" s="110">
        <v>6919</v>
      </c>
      <c r="L25" s="114">
        <v>6811</v>
      </c>
      <c r="M25" s="110">
        <v>3065.8</v>
      </c>
      <c r="N25" s="108">
        <v>1169</v>
      </c>
      <c r="O25" s="110">
        <v>1270.0999999999999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118"/>
      <c r="B26" s="79" t="s">
        <v>67</v>
      </c>
      <c r="C26" s="79"/>
      <c r="D26" s="79"/>
      <c r="E26" s="123"/>
      <c r="F26" s="109"/>
      <c r="G26" s="111"/>
      <c r="H26" s="109"/>
      <c r="I26" s="111"/>
      <c r="J26" s="109"/>
      <c r="K26" s="110"/>
      <c r="L26" s="109"/>
      <c r="M26" s="110"/>
      <c r="N26" s="109"/>
      <c r="O26" s="111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118"/>
      <c r="B27" s="53" t="s">
        <v>104</v>
      </c>
      <c r="C27" s="53"/>
      <c r="D27" s="53"/>
      <c r="E27" s="66" t="s">
        <v>105</v>
      </c>
      <c r="F27" s="84">
        <f>F24+F25</f>
        <v>0</v>
      </c>
      <c r="G27" s="54">
        <f t="shared" ref="G27:O27" si="7">G24+G25</f>
        <v>0</v>
      </c>
      <c r="H27" s="54">
        <f t="shared" si="7"/>
        <v>0</v>
      </c>
      <c r="I27" s="54">
        <f t="shared" si="7"/>
        <v>0</v>
      </c>
      <c r="J27" s="84">
        <f t="shared" si="7"/>
        <v>0</v>
      </c>
      <c r="K27" s="54">
        <f t="shared" si="7"/>
        <v>0</v>
      </c>
      <c r="L27" s="84">
        <f t="shared" si="7"/>
        <v>0</v>
      </c>
      <c r="M27" s="54">
        <f t="shared" si="7"/>
        <v>0</v>
      </c>
      <c r="N27" s="54">
        <f t="shared" si="7"/>
        <v>0</v>
      </c>
      <c r="O27" s="54">
        <f t="shared" si="7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121" t="s">
        <v>68</v>
      </c>
      <c r="B30" s="121"/>
      <c r="C30" s="121"/>
      <c r="D30" s="121"/>
      <c r="E30" s="121"/>
      <c r="F30" s="116" t="s">
        <v>256</v>
      </c>
      <c r="G30" s="117"/>
      <c r="H30" s="116" t="s">
        <v>257</v>
      </c>
      <c r="I30" s="117"/>
      <c r="J30" s="116" t="s">
        <v>258</v>
      </c>
      <c r="K30" s="117"/>
      <c r="L30" s="115"/>
      <c r="M30" s="115"/>
      <c r="N30" s="115"/>
      <c r="O30" s="115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121"/>
      <c r="B31" s="121"/>
      <c r="C31" s="121"/>
      <c r="D31" s="121"/>
      <c r="E31" s="121"/>
      <c r="F31" s="51" t="s">
        <v>241</v>
      </c>
      <c r="G31" s="51" t="s">
        <v>236</v>
      </c>
      <c r="H31" s="51" t="s">
        <v>241</v>
      </c>
      <c r="I31" s="51" t="s">
        <v>236</v>
      </c>
      <c r="J31" s="51" t="s">
        <v>241</v>
      </c>
      <c r="K31" s="51" t="s">
        <v>236</v>
      </c>
      <c r="L31" s="51" t="s">
        <v>241</v>
      </c>
      <c r="M31" s="51" t="s">
        <v>236</v>
      </c>
      <c r="N31" s="51" t="s">
        <v>241</v>
      </c>
      <c r="O31" s="51" t="s">
        <v>236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118" t="s">
        <v>84</v>
      </c>
      <c r="B32" s="61" t="s">
        <v>49</v>
      </c>
      <c r="C32" s="53"/>
      <c r="D32" s="53"/>
      <c r="E32" s="66" t="s">
        <v>40</v>
      </c>
      <c r="F32" s="54">
        <v>1318</v>
      </c>
      <c r="G32" s="87">
        <v>1206</v>
      </c>
      <c r="H32" s="84">
        <v>68</v>
      </c>
      <c r="I32" s="87">
        <v>34.200000000000003</v>
      </c>
      <c r="J32" s="54"/>
      <c r="K32" s="87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24"/>
      <c r="B33" s="63"/>
      <c r="C33" s="61" t="s">
        <v>69</v>
      </c>
      <c r="D33" s="53"/>
      <c r="E33" s="66"/>
      <c r="F33" s="54">
        <v>879</v>
      </c>
      <c r="G33" s="87">
        <v>827</v>
      </c>
      <c r="H33" s="84">
        <v>0</v>
      </c>
      <c r="I33" s="87">
        <v>0</v>
      </c>
      <c r="J33" s="54"/>
      <c r="K33" s="87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24"/>
      <c r="B34" s="63"/>
      <c r="C34" s="62"/>
      <c r="D34" s="53" t="s">
        <v>70</v>
      </c>
      <c r="E34" s="66"/>
      <c r="F34" s="54">
        <v>879</v>
      </c>
      <c r="G34" s="87">
        <v>827</v>
      </c>
      <c r="H34" s="84">
        <v>0</v>
      </c>
      <c r="I34" s="87">
        <v>0</v>
      </c>
      <c r="J34" s="54"/>
      <c r="K34" s="87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24"/>
      <c r="B35" s="62"/>
      <c r="C35" s="53" t="s">
        <v>71</v>
      </c>
      <c r="D35" s="53"/>
      <c r="E35" s="66"/>
      <c r="F35" s="54">
        <v>439</v>
      </c>
      <c r="G35" s="87">
        <v>379</v>
      </c>
      <c r="H35" s="84">
        <v>68</v>
      </c>
      <c r="I35" s="87">
        <v>34.200000000000003</v>
      </c>
      <c r="J35" s="68"/>
      <c r="K35" s="89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24"/>
      <c r="B36" s="61" t="s">
        <v>52</v>
      </c>
      <c r="C36" s="53"/>
      <c r="D36" s="53"/>
      <c r="E36" s="66" t="s">
        <v>41</v>
      </c>
      <c r="F36" s="54">
        <v>761</v>
      </c>
      <c r="G36" s="87">
        <v>741</v>
      </c>
      <c r="H36" s="84">
        <v>68</v>
      </c>
      <c r="I36" s="87">
        <v>34.200000000000003</v>
      </c>
      <c r="J36" s="54"/>
      <c r="K36" s="87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24"/>
      <c r="B37" s="63"/>
      <c r="C37" s="53" t="s">
        <v>72</v>
      </c>
      <c r="D37" s="53"/>
      <c r="E37" s="66"/>
      <c r="F37" s="54">
        <v>730</v>
      </c>
      <c r="G37" s="87">
        <v>705</v>
      </c>
      <c r="H37" s="84">
        <v>0</v>
      </c>
      <c r="I37" s="87">
        <v>0</v>
      </c>
      <c r="J37" s="54"/>
      <c r="K37" s="87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24"/>
      <c r="B38" s="62"/>
      <c r="C38" s="53" t="s">
        <v>73</v>
      </c>
      <c r="D38" s="53"/>
      <c r="E38" s="66"/>
      <c r="F38" s="54">
        <v>31</v>
      </c>
      <c r="G38" s="87">
        <v>36</v>
      </c>
      <c r="H38" s="84">
        <v>68</v>
      </c>
      <c r="I38" s="87">
        <v>34.200000000000003</v>
      </c>
      <c r="J38" s="54"/>
      <c r="K38" s="87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24"/>
      <c r="B39" s="47" t="s">
        <v>74</v>
      </c>
      <c r="C39" s="47"/>
      <c r="D39" s="47"/>
      <c r="E39" s="66" t="s">
        <v>107</v>
      </c>
      <c r="F39" s="54">
        <f>F32-F36</f>
        <v>557</v>
      </c>
      <c r="G39" s="87">
        <f>G32-G36</f>
        <v>465</v>
      </c>
      <c r="H39" s="84">
        <f t="shared" ref="H39" si="8">H32-H36</f>
        <v>0</v>
      </c>
      <c r="I39" s="87">
        <f t="shared" ref="I39:O39" si="9">I32-I36</f>
        <v>0</v>
      </c>
      <c r="J39" s="54">
        <f t="shared" si="9"/>
        <v>0</v>
      </c>
      <c r="K39" s="87">
        <f t="shared" si="9"/>
        <v>0</v>
      </c>
      <c r="L39" s="54">
        <f t="shared" si="9"/>
        <v>0</v>
      </c>
      <c r="M39" s="54">
        <f t="shared" si="9"/>
        <v>0</v>
      </c>
      <c r="N39" s="54">
        <f t="shared" si="9"/>
        <v>0</v>
      </c>
      <c r="O39" s="54">
        <f t="shared" si="9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118" t="s">
        <v>85</v>
      </c>
      <c r="B40" s="61" t="s">
        <v>75</v>
      </c>
      <c r="C40" s="53"/>
      <c r="D40" s="53"/>
      <c r="E40" s="66" t="s">
        <v>43</v>
      </c>
      <c r="F40" s="54">
        <v>1654</v>
      </c>
      <c r="G40" s="138">
        <v>2322</v>
      </c>
      <c r="H40" s="84">
        <v>6876</v>
      </c>
      <c r="I40" s="87">
        <v>7363.3</v>
      </c>
      <c r="J40" s="54"/>
      <c r="K40" s="87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119"/>
      <c r="B41" s="62"/>
      <c r="C41" s="53" t="s">
        <v>76</v>
      </c>
      <c r="D41" s="53"/>
      <c r="E41" s="66"/>
      <c r="F41" s="68">
        <v>1654</v>
      </c>
      <c r="G41" s="91">
        <v>2322</v>
      </c>
      <c r="H41" s="91">
        <v>5357</v>
      </c>
      <c r="I41" s="89">
        <v>5854.3</v>
      </c>
      <c r="J41" s="54"/>
      <c r="K41" s="87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119"/>
      <c r="B42" s="61" t="s">
        <v>63</v>
      </c>
      <c r="C42" s="53"/>
      <c r="D42" s="53"/>
      <c r="E42" s="66" t="s">
        <v>44</v>
      </c>
      <c r="F42" s="54">
        <v>1654</v>
      </c>
      <c r="G42" s="138">
        <v>2322</v>
      </c>
      <c r="H42" s="84">
        <v>6876</v>
      </c>
      <c r="I42" s="87">
        <v>7363.3</v>
      </c>
      <c r="J42" s="54">
        <v>35</v>
      </c>
      <c r="K42" s="87">
        <v>329</v>
      </c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119"/>
      <c r="B43" s="62"/>
      <c r="C43" s="53" t="s">
        <v>77</v>
      </c>
      <c r="D43" s="53"/>
      <c r="E43" s="66"/>
      <c r="F43" s="54">
        <v>557</v>
      </c>
      <c r="G43" s="87">
        <v>465</v>
      </c>
      <c r="H43" s="84">
        <v>0</v>
      </c>
      <c r="I43" s="87">
        <v>0.8</v>
      </c>
      <c r="J43" s="68"/>
      <c r="K43" s="89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119"/>
      <c r="B44" s="53" t="s">
        <v>74</v>
      </c>
      <c r="C44" s="53"/>
      <c r="D44" s="53"/>
      <c r="E44" s="66" t="s">
        <v>108</v>
      </c>
      <c r="F44" s="68">
        <f>F40-F42</f>
        <v>0</v>
      </c>
      <c r="G44" s="89">
        <f>G40-G42</f>
        <v>0</v>
      </c>
      <c r="H44" s="91">
        <f t="shared" ref="H44" si="10">H40-H42</f>
        <v>0</v>
      </c>
      <c r="I44" s="89">
        <f t="shared" ref="I44:O44" si="11">I40-I42</f>
        <v>0</v>
      </c>
      <c r="J44" s="68">
        <f t="shared" si="11"/>
        <v>-35</v>
      </c>
      <c r="K44" s="89">
        <f t="shared" si="11"/>
        <v>-329</v>
      </c>
      <c r="L44" s="68">
        <f t="shared" si="11"/>
        <v>0</v>
      </c>
      <c r="M44" s="68">
        <f t="shared" si="11"/>
        <v>0</v>
      </c>
      <c r="N44" s="68">
        <f t="shared" si="11"/>
        <v>0</v>
      </c>
      <c r="O44" s="68">
        <f t="shared" si="11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118" t="s">
        <v>86</v>
      </c>
      <c r="B45" s="47" t="s">
        <v>78</v>
      </c>
      <c r="C45" s="47"/>
      <c r="D45" s="47"/>
      <c r="E45" s="66" t="s">
        <v>109</v>
      </c>
      <c r="F45" s="54">
        <f>F39+F44</f>
        <v>557</v>
      </c>
      <c r="G45" s="87">
        <f>G39+G44</f>
        <v>465</v>
      </c>
      <c r="H45" s="84">
        <f t="shared" ref="H45" si="12">H39+H44</f>
        <v>0</v>
      </c>
      <c r="I45" s="87">
        <f t="shared" ref="I45:O45" si="13">I39+I44</f>
        <v>0</v>
      </c>
      <c r="J45" s="54">
        <f t="shared" si="13"/>
        <v>-35</v>
      </c>
      <c r="K45" s="87">
        <f t="shared" si="13"/>
        <v>-329</v>
      </c>
      <c r="L45" s="54">
        <f t="shared" si="13"/>
        <v>0</v>
      </c>
      <c r="M45" s="54">
        <f t="shared" si="13"/>
        <v>0</v>
      </c>
      <c r="N45" s="54">
        <f t="shared" si="13"/>
        <v>0</v>
      </c>
      <c r="O45" s="54">
        <f t="shared" si="13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119"/>
      <c r="B46" s="53" t="s">
        <v>79</v>
      </c>
      <c r="C46" s="53"/>
      <c r="D46" s="53"/>
      <c r="E46" s="53"/>
      <c r="F46" s="68"/>
      <c r="G46" s="89">
        <v>0</v>
      </c>
      <c r="H46" s="91"/>
      <c r="I46" s="89"/>
      <c r="J46" s="68"/>
      <c r="K46" s="89"/>
      <c r="L46" s="54"/>
      <c r="M46" s="54"/>
      <c r="N46" s="68"/>
      <c r="O46" s="68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119"/>
      <c r="B47" s="53" t="s">
        <v>80</v>
      </c>
      <c r="C47" s="53"/>
      <c r="D47" s="53"/>
      <c r="E47" s="53"/>
      <c r="F47" s="54"/>
      <c r="G47" s="87">
        <v>0</v>
      </c>
      <c r="H47" s="84"/>
      <c r="I47" s="87"/>
      <c r="J47" s="54"/>
      <c r="K47" s="87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119"/>
      <c r="B48" s="53" t="s">
        <v>81</v>
      </c>
      <c r="C48" s="53"/>
      <c r="D48" s="53"/>
      <c r="E48" s="53"/>
      <c r="F48" s="54"/>
      <c r="G48" s="87">
        <v>0</v>
      </c>
      <c r="H48" s="84"/>
      <c r="I48" s="87"/>
      <c r="J48" s="54">
        <v>5134</v>
      </c>
      <c r="K48" s="87">
        <v>5328</v>
      </c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  <mergeCell ref="N30:O30"/>
    <mergeCell ref="F30:G30"/>
    <mergeCell ref="H30:I30"/>
    <mergeCell ref="J30:K30"/>
    <mergeCell ref="L30:M30"/>
    <mergeCell ref="N25:N26"/>
    <mergeCell ref="O25:O26"/>
    <mergeCell ref="N6:O6"/>
    <mergeCell ref="L6:M6"/>
    <mergeCell ref="J6:K6"/>
    <mergeCell ref="L25:L26"/>
    <mergeCell ref="M25:M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F41" sqref="F41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263</v>
      </c>
      <c r="F1" s="1"/>
    </row>
    <row r="3" spans="1:11" ht="14.25">
      <c r="A3" s="10" t="s">
        <v>111</v>
      </c>
    </row>
    <row r="5" spans="1:11">
      <c r="A5" s="17" t="s">
        <v>245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9"/>
      <c r="F7" s="48" t="s">
        <v>238</v>
      </c>
      <c r="G7" s="48"/>
      <c r="H7" s="48" t="s">
        <v>246</v>
      </c>
      <c r="I7" s="69" t="s">
        <v>21</v>
      </c>
      <c r="K7" s="98"/>
    </row>
    <row r="8" spans="1:11" ht="17.100000000000001" customHeight="1">
      <c r="A8" s="18"/>
      <c r="B8" s="19"/>
      <c r="C8" s="19"/>
      <c r="D8" s="19"/>
      <c r="E8" s="60"/>
      <c r="F8" s="51" t="s">
        <v>235</v>
      </c>
      <c r="G8" s="51" t="s">
        <v>2</v>
      </c>
      <c r="H8" s="51" t="s">
        <v>235</v>
      </c>
      <c r="I8" s="52"/>
    </row>
    <row r="9" spans="1:11" ht="18" customHeight="1">
      <c r="A9" s="104" t="s">
        <v>87</v>
      </c>
      <c r="B9" s="104" t="s">
        <v>89</v>
      </c>
      <c r="C9" s="61" t="s">
        <v>3</v>
      </c>
      <c r="D9" s="53"/>
      <c r="E9" s="53"/>
      <c r="F9" s="54">
        <v>942224</v>
      </c>
      <c r="G9" s="55">
        <f>F9/$F$27*100</f>
        <v>42.055573359709271</v>
      </c>
      <c r="H9" s="54">
        <v>907978</v>
      </c>
      <c r="I9" s="55">
        <f t="shared" ref="I9:I45" si="0">(F9/H9-1)*100</f>
        <v>3.7716772873351623</v>
      </c>
    </row>
    <row r="10" spans="1:11" ht="18" customHeight="1">
      <c r="A10" s="104"/>
      <c r="B10" s="104"/>
      <c r="C10" s="63"/>
      <c r="D10" s="61" t="s">
        <v>22</v>
      </c>
      <c r="E10" s="53"/>
      <c r="F10" s="54">
        <v>292198</v>
      </c>
      <c r="G10" s="55">
        <f t="shared" ref="G10:G27" si="1">F10/$F$27*100</f>
        <v>13.042073248569691</v>
      </c>
      <c r="H10" s="54">
        <v>293594</v>
      </c>
      <c r="I10" s="55">
        <f t="shared" si="0"/>
        <v>-0.47548655626477032</v>
      </c>
    </row>
    <row r="11" spans="1:11" ht="18" customHeight="1">
      <c r="A11" s="104"/>
      <c r="B11" s="104"/>
      <c r="C11" s="63"/>
      <c r="D11" s="63"/>
      <c r="E11" s="47" t="s">
        <v>23</v>
      </c>
      <c r="F11" s="54">
        <v>251939</v>
      </c>
      <c r="G11" s="55">
        <f t="shared" si="1"/>
        <v>11.245138201395626</v>
      </c>
      <c r="H11" s="54">
        <v>246402</v>
      </c>
      <c r="I11" s="55">
        <f t="shared" si="0"/>
        <v>2.2471408511294477</v>
      </c>
    </row>
    <row r="12" spans="1:11" ht="18" customHeight="1">
      <c r="A12" s="104"/>
      <c r="B12" s="104"/>
      <c r="C12" s="63"/>
      <c r="D12" s="63"/>
      <c r="E12" s="47" t="s">
        <v>24</v>
      </c>
      <c r="F12" s="54">
        <v>9415</v>
      </c>
      <c r="G12" s="55">
        <f t="shared" si="1"/>
        <v>0.42023258076812176</v>
      </c>
      <c r="H12" s="54">
        <v>9526</v>
      </c>
      <c r="I12" s="55">
        <f t="shared" si="0"/>
        <v>-1.1652319966407698</v>
      </c>
    </row>
    <row r="13" spans="1:11" ht="18" customHeight="1">
      <c r="A13" s="104"/>
      <c r="B13" s="104"/>
      <c r="C13" s="63"/>
      <c r="D13" s="62"/>
      <c r="E13" s="47" t="s">
        <v>25</v>
      </c>
      <c r="F13" s="54">
        <v>1061</v>
      </c>
      <c r="G13" s="55">
        <f t="shared" si="1"/>
        <v>4.735706512957804E-2</v>
      </c>
      <c r="H13" s="54">
        <v>1102</v>
      </c>
      <c r="I13" s="55">
        <f t="shared" si="0"/>
        <v>-3.7205081669691498</v>
      </c>
    </row>
    <row r="14" spans="1:11" ht="18" customHeight="1">
      <c r="A14" s="104"/>
      <c r="B14" s="104"/>
      <c r="C14" s="63"/>
      <c r="D14" s="61" t="s">
        <v>26</v>
      </c>
      <c r="E14" s="53"/>
      <c r="F14" s="54">
        <v>173737</v>
      </c>
      <c r="G14" s="55">
        <f t="shared" si="1"/>
        <v>7.754641304823279</v>
      </c>
      <c r="H14" s="54">
        <v>160505</v>
      </c>
      <c r="I14" s="55">
        <f t="shared" si="0"/>
        <v>8.2439799383196686</v>
      </c>
    </row>
    <row r="15" spans="1:11" ht="18" customHeight="1">
      <c r="A15" s="104"/>
      <c r="B15" s="104"/>
      <c r="C15" s="63"/>
      <c r="D15" s="63"/>
      <c r="E15" s="47" t="s">
        <v>27</v>
      </c>
      <c r="F15" s="54">
        <v>11398</v>
      </c>
      <c r="G15" s="55">
        <f t="shared" si="1"/>
        <v>0.50874253378598533</v>
      </c>
      <c r="H15" s="54">
        <v>9141</v>
      </c>
      <c r="I15" s="55">
        <f t="shared" si="0"/>
        <v>24.690952849797611</v>
      </c>
    </row>
    <row r="16" spans="1:11" ht="18" customHeight="1">
      <c r="A16" s="104"/>
      <c r="B16" s="104"/>
      <c r="C16" s="63"/>
      <c r="D16" s="62"/>
      <c r="E16" s="47" t="s">
        <v>28</v>
      </c>
      <c r="F16" s="54">
        <v>162339</v>
      </c>
      <c r="G16" s="55">
        <f t="shared" si="1"/>
        <v>7.245898771037294</v>
      </c>
      <c r="H16" s="54">
        <v>151364</v>
      </c>
      <c r="I16" s="55">
        <f t="shared" si="0"/>
        <v>7.2507333315715794</v>
      </c>
    </row>
    <row r="17" spans="1:9" ht="18" customHeight="1">
      <c r="A17" s="104"/>
      <c r="B17" s="104"/>
      <c r="C17" s="63"/>
      <c r="D17" s="105" t="s">
        <v>29</v>
      </c>
      <c r="E17" s="106"/>
      <c r="F17" s="54">
        <v>325576</v>
      </c>
      <c r="G17" s="55">
        <f t="shared" si="1"/>
        <v>14.531879205115455</v>
      </c>
      <c r="H17" s="54">
        <v>308510</v>
      </c>
      <c r="I17" s="55">
        <f t="shared" si="0"/>
        <v>5.5317493760332015</v>
      </c>
    </row>
    <row r="18" spans="1:9" ht="18" customHeight="1">
      <c r="A18" s="104"/>
      <c r="B18" s="104"/>
      <c r="C18" s="63"/>
      <c r="D18" s="105" t="s">
        <v>93</v>
      </c>
      <c r="E18" s="107"/>
      <c r="F18" s="54">
        <v>19487</v>
      </c>
      <c r="G18" s="55">
        <f t="shared" si="1"/>
        <v>0.86978994173429525</v>
      </c>
      <c r="H18" s="54">
        <v>16882</v>
      </c>
      <c r="I18" s="55">
        <f t="shared" si="0"/>
        <v>15.430636180547319</v>
      </c>
    </row>
    <row r="19" spans="1:9" ht="18" customHeight="1">
      <c r="A19" s="104"/>
      <c r="B19" s="104"/>
      <c r="C19" s="62"/>
      <c r="D19" s="105" t="s">
        <v>94</v>
      </c>
      <c r="E19" s="107"/>
      <c r="F19" s="54">
        <v>0</v>
      </c>
      <c r="G19" s="55">
        <f t="shared" si="1"/>
        <v>0</v>
      </c>
      <c r="H19" s="54">
        <v>0</v>
      </c>
      <c r="I19" s="55" t="e">
        <f t="shared" si="0"/>
        <v>#DIV/0!</v>
      </c>
    </row>
    <row r="20" spans="1:9" ht="18" customHeight="1">
      <c r="A20" s="104"/>
      <c r="B20" s="104"/>
      <c r="C20" s="53" t="s">
        <v>4</v>
      </c>
      <c r="D20" s="53"/>
      <c r="E20" s="53"/>
      <c r="F20" s="54">
        <v>122111</v>
      </c>
      <c r="G20" s="55">
        <f t="shared" si="1"/>
        <v>5.450347389291144</v>
      </c>
      <c r="H20" s="54">
        <v>103614</v>
      </c>
      <c r="I20" s="55">
        <f t="shared" si="0"/>
        <v>17.8518346941533</v>
      </c>
    </row>
    <row r="21" spans="1:9" ht="18" customHeight="1">
      <c r="A21" s="104"/>
      <c r="B21" s="104"/>
      <c r="C21" s="53" t="s">
        <v>5</v>
      </c>
      <c r="D21" s="53"/>
      <c r="E21" s="53"/>
      <c r="F21" s="54">
        <v>213898</v>
      </c>
      <c r="G21" s="55">
        <f t="shared" si="1"/>
        <v>9.5472021838703895</v>
      </c>
      <c r="H21" s="54">
        <v>254399</v>
      </c>
      <c r="I21" s="55">
        <f t="shared" si="0"/>
        <v>-15.920266982181531</v>
      </c>
    </row>
    <row r="22" spans="1:9" ht="18" customHeight="1">
      <c r="A22" s="104"/>
      <c r="B22" s="104"/>
      <c r="C22" s="53" t="s">
        <v>30</v>
      </c>
      <c r="D22" s="53"/>
      <c r="E22" s="53"/>
      <c r="F22" s="54">
        <v>32306</v>
      </c>
      <c r="G22" s="55">
        <f t="shared" si="1"/>
        <v>1.4419579133611198</v>
      </c>
      <c r="H22" s="54">
        <v>33227</v>
      </c>
      <c r="I22" s="55">
        <f t="shared" si="0"/>
        <v>-2.7718421765431711</v>
      </c>
    </row>
    <row r="23" spans="1:9" ht="18" customHeight="1">
      <c r="A23" s="104"/>
      <c r="B23" s="104"/>
      <c r="C23" s="53" t="s">
        <v>6</v>
      </c>
      <c r="D23" s="53"/>
      <c r="E23" s="53"/>
      <c r="F23" s="54">
        <v>416327</v>
      </c>
      <c r="G23" s="55">
        <f t="shared" si="1"/>
        <v>18.582492793781181</v>
      </c>
      <c r="H23" s="54">
        <v>639945</v>
      </c>
      <c r="I23" s="55">
        <f t="shared" si="0"/>
        <v>-34.943315441170732</v>
      </c>
    </row>
    <row r="24" spans="1:9" ht="18" customHeight="1">
      <c r="A24" s="104"/>
      <c r="B24" s="104"/>
      <c r="C24" s="53" t="s">
        <v>31</v>
      </c>
      <c r="D24" s="53"/>
      <c r="E24" s="53"/>
      <c r="F24" s="54">
        <v>7070</v>
      </c>
      <c r="G24" s="55">
        <f t="shared" si="1"/>
        <v>0.31556498630171226</v>
      </c>
      <c r="H24" s="54">
        <v>5559</v>
      </c>
      <c r="I24" s="55">
        <f t="shared" si="0"/>
        <v>27.18114768843316</v>
      </c>
    </row>
    <row r="25" spans="1:9" ht="18" customHeight="1">
      <c r="A25" s="104"/>
      <c r="B25" s="104"/>
      <c r="C25" s="53" t="s">
        <v>7</v>
      </c>
      <c r="D25" s="53"/>
      <c r="E25" s="53"/>
      <c r="F25" s="54">
        <v>149212</v>
      </c>
      <c r="G25" s="55">
        <f t="shared" si="1"/>
        <v>6.6599834138686127</v>
      </c>
      <c r="H25" s="54">
        <v>248190</v>
      </c>
      <c r="I25" s="55">
        <f t="shared" si="0"/>
        <v>-39.879930698255372</v>
      </c>
    </row>
    <row r="26" spans="1:9" ht="18" customHeight="1">
      <c r="A26" s="104"/>
      <c r="B26" s="104"/>
      <c r="C26" s="53" t="s">
        <v>8</v>
      </c>
      <c r="D26" s="53"/>
      <c r="E26" s="53"/>
      <c r="F26" s="54">
        <f>2240426-SUM(F9,F20:F25)</f>
        <v>357278</v>
      </c>
      <c r="G26" s="55">
        <f t="shared" si="1"/>
        <v>15.946877959816572</v>
      </c>
      <c r="H26" s="54">
        <v>375800</v>
      </c>
      <c r="I26" s="55">
        <f t="shared" si="0"/>
        <v>-4.9286854709952088</v>
      </c>
    </row>
    <row r="27" spans="1:9" ht="18" customHeight="1">
      <c r="A27" s="104"/>
      <c r="B27" s="104"/>
      <c r="C27" s="53" t="s">
        <v>9</v>
      </c>
      <c r="D27" s="53"/>
      <c r="E27" s="53"/>
      <c r="F27" s="54">
        <f>SUM(F9,F20:F26)</f>
        <v>2240426</v>
      </c>
      <c r="G27" s="55">
        <f t="shared" si="1"/>
        <v>100</v>
      </c>
      <c r="H27" s="54">
        <f>SUM(H9,H20:H26)+1</f>
        <v>2568713</v>
      </c>
      <c r="I27" s="55">
        <f t="shared" si="0"/>
        <v>-12.780213281904206</v>
      </c>
    </row>
    <row r="28" spans="1:9" ht="18" customHeight="1">
      <c r="A28" s="104"/>
      <c r="B28" s="104" t="s">
        <v>88</v>
      </c>
      <c r="C28" s="61" t="s">
        <v>10</v>
      </c>
      <c r="D28" s="53"/>
      <c r="E28" s="53"/>
      <c r="F28" s="54">
        <v>795693</v>
      </c>
      <c r="G28" s="55">
        <f t="shared" ref="G28:G45" si="2">F28/$F$45*100</f>
        <v>36.093199930507389</v>
      </c>
      <c r="H28" s="54">
        <v>834552</v>
      </c>
      <c r="I28" s="55">
        <f t="shared" si="0"/>
        <v>-4.656270669772522</v>
      </c>
    </row>
    <row r="29" spans="1:9" ht="18" customHeight="1">
      <c r="A29" s="104"/>
      <c r="B29" s="104"/>
      <c r="C29" s="63"/>
      <c r="D29" s="53" t="s">
        <v>11</v>
      </c>
      <c r="E29" s="53"/>
      <c r="F29" s="54">
        <v>515035</v>
      </c>
      <c r="G29" s="55">
        <f t="shared" si="2"/>
        <v>23.362353603976501</v>
      </c>
      <c r="H29" s="54">
        <v>511863</v>
      </c>
      <c r="I29" s="55">
        <f t="shared" si="0"/>
        <v>0.61969706737936558</v>
      </c>
    </row>
    <row r="30" spans="1:9" ht="18" customHeight="1">
      <c r="A30" s="104"/>
      <c r="B30" s="104"/>
      <c r="C30" s="63"/>
      <c r="D30" s="53" t="s">
        <v>32</v>
      </c>
      <c r="E30" s="53"/>
      <c r="F30" s="54">
        <v>48684</v>
      </c>
      <c r="G30" s="55">
        <f t="shared" si="2"/>
        <v>2.2083408367508848</v>
      </c>
      <c r="H30" s="54">
        <v>44312</v>
      </c>
      <c r="I30" s="55">
        <f t="shared" si="0"/>
        <v>9.8664018775952442</v>
      </c>
    </row>
    <row r="31" spans="1:9" ht="18" customHeight="1">
      <c r="A31" s="104"/>
      <c r="B31" s="104"/>
      <c r="C31" s="62"/>
      <c r="D31" s="53" t="s">
        <v>12</v>
      </c>
      <c r="E31" s="53"/>
      <c r="F31" s="54">
        <v>231973</v>
      </c>
      <c r="G31" s="55">
        <f t="shared" si="2"/>
        <v>10.522460129069366</v>
      </c>
      <c r="H31" s="54">
        <v>278377</v>
      </c>
      <c r="I31" s="55">
        <f t="shared" si="0"/>
        <v>-16.669480596457319</v>
      </c>
    </row>
    <row r="32" spans="1:9" ht="18" customHeight="1">
      <c r="A32" s="104"/>
      <c r="B32" s="104"/>
      <c r="C32" s="61" t="s">
        <v>13</v>
      </c>
      <c r="D32" s="53"/>
      <c r="E32" s="53"/>
      <c r="F32" s="54">
        <v>1245157</v>
      </c>
      <c r="G32" s="55">
        <f t="shared" si="2"/>
        <v>56.481206377171588</v>
      </c>
      <c r="H32" s="54">
        <v>1505466</v>
      </c>
      <c r="I32" s="55">
        <f t="shared" si="0"/>
        <v>-17.290925201897622</v>
      </c>
    </row>
    <row r="33" spans="1:9" ht="18" customHeight="1">
      <c r="A33" s="104"/>
      <c r="B33" s="104"/>
      <c r="C33" s="63"/>
      <c r="D33" s="53" t="s">
        <v>14</v>
      </c>
      <c r="E33" s="53"/>
      <c r="F33" s="54">
        <v>158437</v>
      </c>
      <c r="G33" s="55">
        <f t="shared" si="2"/>
        <v>7.1868149115171294</v>
      </c>
      <c r="H33" s="54">
        <v>106028</v>
      </c>
      <c r="I33" s="55">
        <f t="shared" si="0"/>
        <v>49.429396008601501</v>
      </c>
    </row>
    <row r="34" spans="1:9" ht="18" customHeight="1">
      <c r="A34" s="104"/>
      <c r="B34" s="104"/>
      <c r="C34" s="63"/>
      <c r="D34" s="53" t="s">
        <v>33</v>
      </c>
      <c r="E34" s="53"/>
      <c r="F34" s="54">
        <v>2062</v>
      </c>
      <c r="G34" s="55">
        <f t="shared" si="2"/>
        <v>9.3533785337694617E-2</v>
      </c>
      <c r="H34" s="54">
        <v>2505</v>
      </c>
      <c r="I34" s="55">
        <f t="shared" si="0"/>
        <v>-17.684630738522955</v>
      </c>
    </row>
    <row r="35" spans="1:9" ht="18" customHeight="1">
      <c r="A35" s="104"/>
      <c r="B35" s="104"/>
      <c r="C35" s="63"/>
      <c r="D35" s="53" t="s">
        <v>34</v>
      </c>
      <c r="E35" s="53"/>
      <c r="F35" s="54">
        <v>759669</v>
      </c>
      <c r="G35" s="55">
        <f t="shared" si="2"/>
        <v>34.459125690446719</v>
      </c>
      <c r="H35" s="54">
        <v>1007910</v>
      </c>
      <c r="I35" s="55">
        <f t="shared" si="0"/>
        <v>-24.629282376402649</v>
      </c>
    </row>
    <row r="36" spans="1:9" ht="18" customHeight="1">
      <c r="A36" s="104"/>
      <c r="B36" s="104"/>
      <c r="C36" s="63"/>
      <c r="D36" s="53" t="s">
        <v>35</v>
      </c>
      <c r="E36" s="53"/>
      <c r="F36" s="54">
        <v>34867</v>
      </c>
      <c r="G36" s="55">
        <f t="shared" si="2"/>
        <v>1.5815918978513084</v>
      </c>
      <c r="H36" s="54">
        <v>34169</v>
      </c>
      <c r="I36" s="55">
        <f t="shared" si="0"/>
        <v>2.0427873218414438</v>
      </c>
    </row>
    <row r="37" spans="1:9" ht="18" customHeight="1">
      <c r="A37" s="104"/>
      <c r="B37" s="104"/>
      <c r="C37" s="63"/>
      <c r="D37" s="53" t="s">
        <v>15</v>
      </c>
      <c r="E37" s="53"/>
      <c r="F37" s="54">
        <v>56234</v>
      </c>
      <c r="G37" s="55">
        <f t="shared" si="2"/>
        <v>2.5508142020756153</v>
      </c>
      <c r="H37" s="54">
        <v>118604</v>
      </c>
      <c r="I37" s="55">
        <f t="shared" si="0"/>
        <v>-52.586759299854982</v>
      </c>
    </row>
    <row r="38" spans="1:9" ht="18" customHeight="1">
      <c r="A38" s="104"/>
      <c r="B38" s="104"/>
      <c r="C38" s="62"/>
      <c r="D38" s="53" t="s">
        <v>36</v>
      </c>
      <c r="E38" s="53"/>
      <c r="F38" s="54">
        <v>233888</v>
      </c>
      <c r="G38" s="55">
        <f t="shared" si="2"/>
        <v>10.609325889943122</v>
      </c>
      <c r="H38" s="54">
        <v>236250</v>
      </c>
      <c r="I38" s="55">
        <f t="shared" si="0"/>
        <v>-0.99978835978835612</v>
      </c>
    </row>
    <row r="39" spans="1:9" ht="18" customHeight="1">
      <c r="A39" s="104"/>
      <c r="B39" s="104"/>
      <c r="C39" s="61" t="s">
        <v>16</v>
      </c>
      <c r="D39" s="53"/>
      <c r="E39" s="53"/>
      <c r="F39" s="54">
        <v>163701</v>
      </c>
      <c r="G39" s="55">
        <f t="shared" si="2"/>
        <v>7.4255936923210211</v>
      </c>
      <c r="H39" s="54">
        <v>177783</v>
      </c>
      <c r="I39" s="55">
        <f t="shared" si="0"/>
        <v>-7.9208923237879869</v>
      </c>
    </row>
    <row r="40" spans="1:9" ht="18" customHeight="1">
      <c r="A40" s="104"/>
      <c r="B40" s="104"/>
      <c r="C40" s="63"/>
      <c r="D40" s="61" t="s">
        <v>17</v>
      </c>
      <c r="E40" s="53"/>
      <c r="F40" s="54">
        <v>162815</v>
      </c>
      <c r="G40" s="55">
        <f t="shared" si="2"/>
        <v>7.3854041026948343</v>
      </c>
      <c r="H40" s="54">
        <v>176595</v>
      </c>
      <c r="I40" s="55">
        <f t="shared" si="0"/>
        <v>-7.8031654350349644</v>
      </c>
    </row>
    <row r="41" spans="1:9" ht="18" customHeight="1">
      <c r="A41" s="104"/>
      <c r="B41" s="104"/>
      <c r="C41" s="63"/>
      <c r="D41" s="63"/>
      <c r="E41" s="57" t="s">
        <v>91</v>
      </c>
      <c r="F41" s="54">
        <f>F40-F42</f>
        <v>100708</v>
      </c>
      <c r="G41" s="55">
        <f t="shared" si="2"/>
        <v>4.5681864470361537</v>
      </c>
      <c r="H41" s="54">
        <v>117310</v>
      </c>
      <c r="I41" s="58">
        <f t="shared" si="0"/>
        <v>-14.15224618532095</v>
      </c>
    </row>
    <row r="42" spans="1:9" ht="18" customHeight="1">
      <c r="A42" s="104"/>
      <c r="B42" s="104"/>
      <c r="C42" s="63"/>
      <c r="D42" s="62"/>
      <c r="E42" s="47" t="s">
        <v>37</v>
      </c>
      <c r="F42" s="54">
        <v>62107</v>
      </c>
      <c r="G42" s="55">
        <f t="shared" si="2"/>
        <v>2.8172176556586805</v>
      </c>
      <c r="H42" s="54">
        <v>59285</v>
      </c>
      <c r="I42" s="58">
        <f t="shared" si="0"/>
        <v>4.7600573500885535</v>
      </c>
    </row>
    <row r="43" spans="1:9" ht="18" customHeight="1">
      <c r="A43" s="104"/>
      <c r="B43" s="104"/>
      <c r="C43" s="63"/>
      <c r="D43" s="53" t="s">
        <v>38</v>
      </c>
      <c r="E43" s="53"/>
      <c r="F43" s="54">
        <v>885</v>
      </c>
      <c r="G43" s="55">
        <f t="shared" si="2"/>
        <v>4.0144228915547885E-2</v>
      </c>
      <c r="H43" s="54">
        <v>1187</v>
      </c>
      <c r="I43" s="58">
        <f t="shared" si="0"/>
        <v>-25.442291491154169</v>
      </c>
    </row>
    <row r="44" spans="1:9" ht="18" customHeight="1">
      <c r="A44" s="104"/>
      <c r="B44" s="104"/>
      <c r="C44" s="62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0"/>
        <v>#DIV/0!</v>
      </c>
    </row>
    <row r="45" spans="1:9" ht="18" customHeight="1">
      <c r="A45" s="104"/>
      <c r="B45" s="104"/>
      <c r="C45" s="47" t="s">
        <v>18</v>
      </c>
      <c r="D45" s="47"/>
      <c r="E45" s="47"/>
      <c r="F45" s="54">
        <f>SUM(F28,F32,F39)</f>
        <v>2204551</v>
      </c>
      <c r="G45" s="55">
        <f t="shared" si="2"/>
        <v>100</v>
      </c>
      <c r="H45" s="54">
        <f>SUM(H28,H32,H39)</f>
        <v>2517801</v>
      </c>
      <c r="I45" s="55">
        <f t="shared" si="0"/>
        <v>-12.44141216879332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J29" sqref="J29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0" width="9" style="98"/>
    <col min="11" max="16384" width="9" style="2"/>
  </cols>
  <sheetData>
    <row r="1" spans="1:11" ht="33.950000000000003" customHeight="1">
      <c r="A1" s="33" t="s">
        <v>0</v>
      </c>
      <c r="B1" s="33"/>
      <c r="C1" s="21" t="s">
        <v>263</v>
      </c>
      <c r="D1" s="34"/>
      <c r="E1" s="34"/>
    </row>
    <row r="4" spans="1:11">
      <c r="A4" s="35" t="s">
        <v>112</v>
      </c>
    </row>
    <row r="5" spans="1:11">
      <c r="I5" s="9" t="s">
        <v>113</v>
      </c>
    </row>
    <row r="6" spans="1:11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233</v>
      </c>
      <c r="H6" s="36" t="s">
        <v>239</v>
      </c>
      <c r="I6" s="36" t="s">
        <v>247</v>
      </c>
      <c r="J6" s="99"/>
      <c r="K6" s="101"/>
    </row>
    <row r="7" spans="1:11" ht="27" customHeight="1">
      <c r="A7" s="104" t="s">
        <v>115</v>
      </c>
      <c r="B7" s="61" t="s">
        <v>116</v>
      </c>
      <c r="C7" s="53"/>
      <c r="D7" s="66" t="s">
        <v>117</v>
      </c>
      <c r="E7" s="36">
        <v>1721995</v>
      </c>
      <c r="F7" s="36">
        <v>1709086</v>
      </c>
      <c r="G7" s="36">
        <v>2235742</v>
      </c>
      <c r="H7" s="36">
        <v>2568713</v>
      </c>
      <c r="I7" s="36">
        <v>2240426</v>
      </c>
    </row>
    <row r="8" spans="1:11" ht="27" customHeight="1">
      <c r="A8" s="104"/>
      <c r="B8" s="79"/>
      <c r="C8" s="53" t="s">
        <v>118</v>
      </c>
      <c r="D8" s="66" t="s">
        <v>41</v>
      </c>
      <c r="E8" s="70">
        <v>1095268</v>
      </c>
      <c r="F8" s="70">
        <v>1110347</v>
      </c>
      <c r="G8" s="71">
        <v>1121851</v>
      </c>
      <c r="H8" s="71">
        <v>1270302</v>
      </c>
      <c r="I8" s="71">
        <v>1282575</v>
      </c>
    </row>
    <row r="9" spans="1:11" ht="27" customHeight="1">
      <c r="A9" s="104"/>
      <c r="B9" s="53" t="s">
        <v>119</v>
      </c>
      <c r="C9" s="53"/>
      <c r="D9" s="66"/>
      <c r="E9" s="70">
        <v>1698568</v>
      </c>
      <c r="F9" s="70">
        <v>1655111</v>
      </c>
      <c r="G9" s="72">
        <v>2161766</v>
      </c>
      <c r="H9" s="72">
        <v>2517801</v>
      </c>
      <c r="I9" s="72">
        <v>2204550</v>
      </c>
    </row>
    <row r="10" spans="1:11" ht="27" customHeight="1">
      <c r="A10" s="104"/>
      <c r="B10" s="53" t="s">
        <v>120</v>
      </c>
      <c r="C10" s="53"/>
      <c r="D10" s="66"/>
      <c r="E10" s="70">
        <v>23428</v>
      </c>
      <c r="F10" s="70">
        <v>53975</v>
      </c>
      <c r="G10" s="72">
        <v>73976</v>
      </c>
      <c r="H10" s="72">
        <v>50913</v>
      </c>
      <c r="I10" s="72">
        <v>35876</v>
      </c>
    </row>
    <row r="11" spans="1:11" ht="27" customHeight="1">
      <c r="A11" s="104"/>
      <c r="B11" s="53" t="s">
        <v>121</v>
      </c>
      <c r="C11" s="53"/>
      <c r="D11" s="66"/>
      <c r="E11" s="70">
        <v>13597</v>
      </c>
      <c r="F11" s="70">
        <v>37088</v>
      </c>
      <c r="G11" s="72">
        <v>18093</v>
      </c>
      <c r="H11" s="72">
        <v>12724</v>
      </c>
      <c r="I11" s="72">
        <v>20289</v>
      </c>
    </row>
    <row r="12" spans="1:11" ht="27" customHeight="1">
      <c r="A12" s="104"/>
      <c r="B12" s="53" t="s">
        <v>122</v>
      </c>
      <c r="C12" s="53"/>
      <c r="D12" s="66"/>
      <c r="E12" s="70">
        <v>9831</v>
      </c>
      <c r="F12" s="70">
        <v>16887</v>
      </c>
      <c r="G12" s="72">
        <v>55884</v>
      </c>
      <c r="H12" s="72">
        <v>38189</v>
      </c>
      <c r="I12" s="72">
        <v>15587</v>
      </c>
    </row>
    <row r="13" spans="1:11" ht="27" customHeight="1">
      <c r="A13" s="104"/>
      <c r="B13" s="53" t="s">
        <v>123</v>
      </c>
      <c r="C13" s="53"/>
      <c r="D13" s="66"/>
      <c r="E13" s="70">
        <v>-5995</v>
      </c>
      <c r="F13" s="70">
        <v>7056</v>
      </c>
      <c r="G13" s="72">
        <v>38996</v>
      </c>
      <c r="H13" s="72">
        <v>-17694</v>
      </c>
      <c r="I13" s="72">
        <v>-22602</v>
      </c>
    </row>
    <row r="14" spans="1:11" ht="27" customHeight="1">
      <c r="A14" s="104"/>
      <c r="B14" s="53" t="s">
        <v>124</v>
      </c>
      <c r="C14" s="53"/>
      <c r="D14" s="66"/>
      <c r="E14" s="70">
        <v>409</v>
      </c>
      <c r="F14" s="70">
        <v>54</v>
      </c>
      <c r="G14" s="72">
        <v>16</v>
      </c>
      <c r="H14" s="72">
        <v>48414</v>
      </c>
      <c r="I14" s="72">
        <v>14</v>
      </c>
    </row>
    <row r="15" spans="1:11" ht="27" customHeight="1">
      <c r="A15" s="104"/>
      <c r="B15" s="53" t="s">
        <v>125</v>
      </c>
      <c r="C15" s="53"/>
      <c r="D15" s="66"/>
      <c r="E15" s="70">
        <v>-5978</v>
      </c>
      <c r="F15" s="70">
        <v>11117</v>
      </c>
      <c r="G15" s="72">
        <v>42516</v>
      </c>
      <c r="H15" s="72">
        <v>67921</v>
      </c>
      <c r="I15" s="72">
        <v>-18386</v>
      </c>
    </row>
    <row r="16" spans="1:11" ht="27" customHeight="1">
      <c r="A16" s="104"/>
      <c r="B16" s="53" t="s">
        <v>126</v>
      </c>
      <c r="C16" s="53"/>
      <c r="D16" s="66" t="s">
        <v>42</v>
      </c>
      <c r="E16" s="70">
        <v>261470</v>
      </c>
      <c r="F16" s="70">
        <v>248616</v>
      </c>
      <c r="G16" s="72">
        <v>244060</v>
      </c>
      <c r="H16" s="72">
        <v>352002</v>
      </c>
      <c r="I16" s="72">
        <v>387627</v>
      </c>
    </row>
    <row r="17" spans="1:10" ht="27" customHeight="1">
      <c r="A17" s="104"/>
      <c r="B17" s="53" t="s">
        <v>127</v>
      </c>
      <c r="C17" s="53"/>
      <c r="D17" s="66" t="s">
        <v>43</v>
      </c>
      <c r="E17" s="70">
        <v>138369</v>
      </c>
      <c r="F17" s="70">
        <v>132709</v>
      </c>
      <c r="G17" s="72">
        <v>182888</v>
      </c>
      <c r="H17" s="72">
        <v>172784</v>
      </c>
      <c r="I17" s="72">
        <v>165118</v>
      </c>
    </row>
    <row r="18" spans="1:10" ht="27" customHeight="1">
      <c r="A18" s="104"/>
      <c r="B18" s="53" t="s">
        <v>128</v>
      </c>
      <c r="C18" s="53"/>
      <c r="D18" s="66" t="s">
        <v>44</v>
      </c>
      <c r="E18" s="70">
        <v>3082918</v>
      </c>
      <c r="F18" s="70">
        <v>3078437</v>
      </c>
      <c r="G18" s="72">
        <v>3086779</v>
      </c>
      <c r="H18" s="72">
        <v>3078004</v>
      </c>
      <c r="I18" s="72">
        <v>3015109</v>
      </c>
    </row>
    <row r="19" spans="1:10" ht="27" customHeight="1">
      <c r="A19" s="104"/>
      <c r="B19" s="53" t="s">
        <v>129</v>
      </c>
      <c r="C19" s="53"/>
      <c r="D19" s="66" t="s">
        <v>130</v>
      </c>
      <c r="E19" s="70">
        <f>E17+E18-E16</f>
        <v>2959817</v>
      </c>
      <c r="F19" s="70">
        <f>F17+F18-F16</f>
        <v>2962530</v>
      </c>
      <c r="G19" s="70">
        <f>G17+G18-G16</f>
        <v>3025607</v>
      </c>
      <c r="H19" s="70">
        <f>H17+H18-H16</f>
        <v>2898786</v>
      </c>
      <c r="I19" s="70">
        <f>I17+I18-I16</f>
        <v>2792600</v>
      </c>
    </row>
    <row r="20" spans="1:10" ht="27" customHeight="1">
      <c r="A20" s="104"/>
      <c r="B20" s="53" t="s">
        <v>131</v>
      </c>
      <c r="C20" s="53"/>
      <c r="D20" s="66" t="s">
        <v>132</v>
      </c>
      <c r="E20" s="73">
        <f>E18/E8</f>
        <v>2.8147613186909504</v>
      </c>
      <c r="F20" s="73">
        <f>F18/F8</f>
        <v>2.7724999482143868</v>
      </c>
      <c r="G20" s="73">
        <f>G18/G8</f>
        <v>2.7515053246821548</v>
      </c>
      <c r="H20" s="73">
        <f>H18/H8</f>
        <v>2.4230490072439466</v>
      </c>
      <c r="I20" s="73">
        <f>I18/I8</f>
        <v>2.3508247081067384</v>
      </c>
    </row>
    <row r="21" spans="1:10" ht="27" customHeight="1">
      <c r="A21" s="104"/>
      <c r="B21" s="53" t="s">
        <v>133</v>
      </c>
      <c r="C21" s="53"/>
      <c r="D21" s="66" t="s">
        <v>134</v>
      </c>
      <c r="E21" s="73">
        <f>E19/E8</f>
        <v>2.7023678223046779</v>
      </c>
      <c r="F21" s="73">
        <f>F19/F8</f>
        <v>2.668111860526484</v>
      </c>
      <c r="G21" s="73">
        <f>G19/G8</f>
        <v>2.6969775843672643</v>
      </c>
      <c r="H21" s="73">
        <f>H19/H8</f>
        <v>2.2819660206785475</v>
      </c>
      <c r="I21" s="73">
        <f>I19/I8</f>
        <v>2.1773385571993842</v>
      </c>
    </row>
    <row r="22" spans="1:10" ht="27" customHeight="1">
      <c r="A22" s="104"/>
      <c r="B22" s="53" t="s">
        <v>135</v>
      </c>
      <c r="C22" s="53"/>
      <c r="D22" s="66" t="s">
        <v>136</v>
      </c>
      <c r="E22" s="70">
        <f>E18/E24*1000000</f>
        <v>495433.62925151375</v>
      </c>
      <c r="F22" s="70">
        <f>F18/F24*1000000</f>
        <v>494713.51989645598</v>
      </c>
      <c r="G22" s="70">
        <f>G18/G24*1000000</f>
        <v>491174.92616732011</v>
      </c>
      <c r="H22" s="70">
        <f>H18/H24*1000000</f>
        <v>489778.62925810891</v>
      </c>
      <c r="I22" s="70">
        <f>I18/I24*1000000</f>
        <v>479770.6413259331</v>
      </c>
    </row>
    <row r="23" spans="1:10" ht="27" customHeight="1">
      <c r="A23" s="104"/>
      <c r="B23" s="53" t="s">
        <v>137</v>
      </c>
      <c r="C23" s="53"/>
      <c r="D23" s="66" t="s">
        <v>138</v>
      </c>
      <c r="E23" s="70">
        <f>E19/E24*1000000</f>
        <v>475650.95089468086</v>
      </c>
      <c r="F23" s="70">
        <f>F19/F24*1000000</f>
        <v>476086.93765662494</v>
      </c>
      <c r="G23" s="70">
        <f>G19/G24*1000000</f>
        <v>481441.10570802994</v>
      </c>
      <c r="H23" s="70">
        <f>H19/H24*1000000</f>
        <v>461261.07490198076</v>
      </c>
      <c r="I23" s="70">
        <f>I19/I24*1000000</f>
        <v>444364.52976220788</v>
      </c>
    </row>
    <row r="24" spans="1:10" ht="27" customHeight="1">
      <c r="A24" s="104"/>
      <c r="B24" s="74" t="s">
        <v>139</v>
      </c>
      <c r="C24" s="75"/>
      <c r="D24" s="66" t="s">
        <v>140</v>
      </c>
      <c r="E24" s="70">
        <v>6222666</v>
      </c>
      <c r="F24" s="70">
        <v>6222666</v>
      </c>
      <c r="G24" s="72">
        <v>6284480</v>
      </c>
      <c r="H24" s="72">
        <f>G24</f>
        <v>6284480</v>
      </c>
      <c r="I24" s="72">
        <v>6284480</v>
      </c>
    </row>
    <row r="25" spans="1:10" ht="27" customHeight="1">
      <c r="A25" s="104"/>
      <c r="B25" s="47" t="s">
        <v>141</v>
      </c>
      <c r="C25" s="47"/>
      <c r="D25" s="47"/>
      <c r="E25" s="70">
        <v>1053814</v>
      </c>
      <c r="F25" s="70">
        <v>1063461</v>
      </c>
      <c r="G25" s="54">
        <v>1080552</v>
      </c>
      <c r="H25" s="54">
        <v>1144728</v>
      </c>
      <c r="I25" s="54">
        <v>1118596</v>
      </c>
    </row>
    <row r="26" spans="1:10" ht="27" customHeight="1">
      <c r="A26" s="104"/>
      <c r="B26" s="47" t="s">
        <v>142</v>
      </c>
      <c r="C26" s="47"/>
      <c r="D26" s="47"/>
      <c r="E26" s="76">
        <v>0.77700000000000002</v>
      </c>
      <c r="F26" s="76">
        <v>0.77869999999999995</v>
      </c>
      <c r="G26" s="77">
        <v>0.77844999999999998</v>
      </c>
      <c r="H26" s="77">
        <v>0.751</v>
      </c>
      <c r="I26" s="77">
        <v>0.745</v>
      </c>
    </row>
    <row r="27" spans="1:10" ht="27" customHeight="1">
      <c r="A27" s="104"/>
      <c r="B27" s="47" t="s">
        <v>143</v>
      </c>
      <c r="C27" s="47"/>
      <c r="D27" s="47"/>
      <c r="E27" s="58">
        <v>0.9</v>
      </c>
      <c r="F27" s="58">
        <v>1.6</v>
      </c>
      <c r="G27" s="55">
        <v>5.2</v>
      </c>
      <c r="H27" s="55">
        <v>3.3</v>
      </c>
      <c r="I27" s="55">
        <v>1.4</v>
      </c>
    </row>
    <row r="28" spans="1:10" ht="27" customHeight="1">
      <c r="A28" s="104"/>
      <c r="B28" s="47" t="s">
        <v>144</v>
      </c>
      <c r="C28" s="47"/>
      <c r="D28" s="47"/>
      <c r="E28" s="58">
        <v>95.8</v>
      </c>
      <c r="F28" s="58">
        <v>97</v>
      </c>
      <c r="G28" s="55">
        <v>98.2</v>
      </c>
      <c r="H28" s="55">
        <v>84.8</v>
      </c>
      <c r="I28" s="55">
        <v>95.1</v>
      </c>
    </row>
    <row r="29" spans="1:10" ht="27" customHeight="1">
      <c r="A29" s="104"/>
      <c r="B29" s="47" t="s">
        <v>145</v>
      </c>
      <c r="C29" s="47"/>
      <c r="D29" s="47"/>
      <c r="E29" s="58">
        <v>64.8</v>
      </c>
      <c r="F29" s="58">
        <v>63.3</v>
      </c>
      <c r="G29" s="55">
        <v>58.8</v>
      </c>
      <c r="H29" s="55">
        <v>51.3</v>
      </c>
      <c r="I29" s="55">
        <v>59.5</v>
      </c>
      <c r="J29" s="100"/>
    </row>
    <row r="30" spans="1:10" ht="27" customHeight="1">
      <c r="A30" s="104"/>
      <c r="B30" s="104" t="s">
        <v>146</v>
      </c>
      <c r="C30" s="47" t="s">
        <v>147</v>
      </c>
      <c r="D30" s="47"/>
      <c r="E30" s="58">
        <v>0</v>
      </c>
      <c r="F30" s="58">
        <v>0</v>
      </c>
      <c r="G30" s="55">
        <v>0</v>
      </c>
      <c r="H30" s="55">
        <v>0</v>
      </c>
      <c r="I30" s="55">
        <v>0</v>
      </c>
    </row>
    <row r="31" spans="1:10" ht="27" customHeight="1">
      <c r="A31" s="104"/>
      <c r="B31" s="104"/>
      <c r="C31" s="47" t="s">
        <v>148</v>
      </c>
      <c r="D31" s="47"/>
      <c r="E31" s="58">
        <v>0</v>
      </c>
      <c r="F31" s="58">
        <v>0</v>
      </c>
      <c r="G31" s="55">
        <v>0</v>
      </c>
      <c r="H31" s="55">
        <v>0</v>
      </c>
      <c r="I31" s="55">
        <v>0</v>
      </c>
    </row>
    <row r="32" spans="1:10" ht="27" customHeight="1">
      <c r="A32" s="104"/>
      <c r="B32" s="104"/>
      <c r="C32" s="47" t="s">
        <v>149</v>
      </c>
      <c r="D32" s="47"/>
      <c r="E32" s="58">
        <v>9.3000000000000007</v>
      </c>
      <c r="F32" s="58">
        <v>8.9</v>
      </c>
      <c r="G32" s="55">
        <v>8.6</v>
      </c>
      <c r="H32" s="55">
        <v>8.1</v>
      </c>
      <c r="I32" s="55">
        <v>7.8</v>
      </c>
    </row>
    <row r="33" spans="1:9" ht="27" customHeight="1">
      <c r="A33" s="104"/>
      <c r="B33" s="104"/>
      <c r="C33" s="47" t="s">
        <v>150</v>
      </c>
      <c r="D33" s="47"/>
      <c r="E33" s="58">
        <v>142.1</v>
      </c>
      <c r="F33" s="58">
        <v>140.1</v>
      </c>
      <c r="G33" s="78">
        <v>135.6</v>
      </c>
      <c r="H33" s="78">
        <v>114.5</v>
      </c>
      <c r="I33" s="78">
        <v>110.6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R16" sqref="R16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263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5" customHeight="1">
      <c r="A6" s="120" t="s">
        <v>48</v>
      </c>
      <c r="B6" s="121"/>
      <c r="C6" s="121"/>
      <c r="D6" s="121"/>
      <c r="E6" s="121"/>
      <c r="F6" s="127" t="s">
        <v>251</v>
      </c>
      <c r="G6" s="128"/>
      <c r="H6" s="129" t="s">
        <v>252</v>
      </c>
      <c r="I6" s="130"/>
      <c r="J6" s="127" t="s">
        <v>255</v>
      </c>
      <c r="K6" s="128"/>
      <c r="L6" s="127" t="s">
        <v>253</v>
      </c>
      <c r="M6" s="128"/>
      <c r="N6" s="131" t="s">
        <v>254</v>
      </c>
      <c r="O6" s="132"/>
      <c r="Q6" s="102"/>
    </row>
    <row r="7" spans="1:25" ht="15.95" customHeight="1">
      <c r="A7" s="121"/>
      <c r="B7" s="121"/>
      <c r="C7" s="121"/>
      <c r="D7" s="121"/>
      <c r="E7" s="121"/>
      <c r="F7" s="51" t="s">
        <v>238</v>
      </c>
      <c r="G7" s="51" t="s">
        <v>237</v>
      </c>
      <c r="H7" s="51" t="s">
        <v>238</v>
      </c>
      <c r="I7" s="80" t="s">
        <v>237</v>
      </c>
      <c r="J7" s="51" t="s">
        <v>238</v>
      </c>
      <c r="K7" s="80" t="s">
        <v>237</v>
      </c>
      <c r="L7" s="51" t="s">
        <v>238</v>
      </c>
      <c r="M7" s="80" t="s">
        <v>237</v>
      </c>
      <c r="N7" s="51" t="s">
        <v>238</v>
      </c>
      <c r="O7" s="80" t="s">
        <v>237</v>
      </c>
    </row>
    <row r="8" spans="1:25" ht="15.95" customHeight="1">
      <c r="A8" s="118" t="s">
        <v>82</v>
      </c>
      <c r="B8" s="61" t="s">
        <v>49</v>
      </c>
      <c r="C8" s="53"/>
      <c r="D8" s="53"/>
      <c r="E8" s="66" t="s">
        <v>40</v>
      </c>
      <c r="F8" s="84">
        <v>75718</v>
      </c>
      <c r="G8" s="84">
        <v>76137</v>
      </c>
      <c r="H8" s="54">
        <v>56523</v>
      </c>
      <c r="I8" s="54">
        <v>53591</v>
      </c>
      <c r="J8" s="84">
        <v>12678</v>
      </c>
      <c r="K8" s="92">
        <v>12731</v>
      </c>
      <c r="L8" s="84">
        <v>13417</v>
      </c>
      <c r="M8" s="92">
        <v>12392.2</v>
      </c>
      <c r="N8" s="54">
        <v>31529</v>
      </c>
      <c r="O8" s="54">
        <v>31230.5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118"/>
      <c r="B9" s="63"/>
      <c r="C9" s="53" t="s">
        <v>50</v>
      </c>
      <c r="D9" s="53"/>
      <c r="E9" s="66" t="s">
        <v>41</v>
      </c>
      <c r="F9" s="84">
        <v>75664</v>
      </c>
      <c r="G9" s="84">
        <v>75739</v>
      </c>
      <c r="H9" s="54">
        <v>56508</v>
      </c>
      <c r="I9" s="54">
        <v>53492</v>
      </c>
      <c r="J9" s="84">
        <v>12674</v>
      </c>
      <c r="K9" s="92">
        <v>12723</v>
      </c>
      <c r="L9" s="84">
        <v>12987</v>
      </c>
      <c r="M9" s="92">
        <v>12326.7</v>
      </c>
      <c r="N9" s="54">
        <v>31394</v>
      </c>
      <c r="O9" s="54">
        <v>31165.5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118"/>
      <c r="B10" s="62"/>
      <c r="C10" s="53" t="s">
        <v>51</v>
      </c>
      <c r="D10" s="53"/>
      <c r="E10" s="66" t="s">
        <v>42</v>
      </c>
      <c r="F10" s="84">
        <v>54</v>
      </c>
      <c r="G10" s="84">
        <v>398</v>
      </c>
      <c r="H10" s="54">
        <v>15</v>
      </c>
      <c r="I10" s="54">
        <v>98</v>
      </c>
      <c r="J10" s="67">
        <v>4</v>
      </c>
      <c r="K10" s="93">
        <v>8</v>
      </c>
      <c r="L10" s="84">
        <v>430</v>
      </c>
      <c r="M10" s="92">
        <v>65.5</v>
      </c>
      <c r="N10" s="54">
        <v>135</v>
      </c>
      <c r="O10" s="54">
        <v>65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118"/>
      <c r="B11" s="61" t="s">
        <v>52</v>
      </c>
      <c r="C11" s="53"/>
      <c r="D11" s="53"/>
      <c r="E11" s="66" t="s">
        <v>43</v>
      </c>
      <c r="F11" s="84">
        <v>71824</v>
      </c>
      <c r="G11" s="84">
        <v>67618</v>
      </c>
      <c r="H11" s="54">
        <v>57071</v>
      </c>
      <c r="I11" s="54">
        <v>54194</v>
      </c>
      <c r="J11" s="84">
        <v>12242</v>
      </c>
      <c r="K11" s="92">
        <v>11273</v>
      </c>
      <c r="L11" s="84">
        <v>9068</v>
      </c>
      <c r="M11" s="92">
        <v>9616.6</v>
      </c>
      <c r="N11" s="54">
        <v>31324</v>
      </c>
      <c r="O11" s="54">
        <v>31030.1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118"/>
      <c r="B12" s="63"/>
      <c r="C12" s="53" t="s">
        <v>53</v>
      </c>
      <c r="D12" s="53"/>
      <c r="E12" s="66" t="s">
        <v>44</v>
      </c>
      <c r="F12" s="84">
        <v>71690</v>
      </c>
      <c r="G12" s="84">
        <v>67563</v>
      </c>
      <c r="H12" s="54">
        <v>57045</v>
      </c>
      <c r="I12" s="54">
        <v>54128</v>
      </c>
      <c r="J12" s="84">
        <v>12235</v>
      </c>
      <c r="K12" s="138">
        <v>11255</v>
      </c>
      <c r="L12" s="84">
        <v>8794</v>
      </c>
      <c r="M12" s="92">
        <v>9613.4</v>
      </c>
      <c r="N12" s="54">
        <v>31247</v>
      </c>
      <c r="O12" s="54">
        <v>31029.4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118"/>
      <c r="B13" s="62"/>
      <c r="C13" s="53" t="s">
        <v>54</v>
      </c>
      <c r="D13" s="53"/>
      <c r="E13" s="66" t="s">
        <v>45</v>
      </c>
      <c r="F13" s="84">
        <v>134</v>
      </c>
      <c r="G13" s="84">
        <v>55</v>
      </c>
      <c r="H13" s="67">
        <v>26</v>
      </c>
      <c r="I13" s="67">
        <v>66</v>
      </c>
      <c r="J13" s="67">
        <v>7</v>
      </c>
      <c r="K13" s="93">
        <v>18</v>
      </c>
      <c r="L13" s="84">
        <v>274</v>
      </c>
      <c r="M13" s="92">
        <v>3.2</v>
      </c>
      <c r="N13" s="54">
        <v>77</v>
      </c>
      <c r="O13" s="54">
        <v>0.6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118"/>
      <c r="B14" s="53" t="s">
        <v>55</v>
      </c>
      <c r="C14" s="53"/>
      <c r="D14" s="53"/>
      <c r="E14" s="66" t="s">
        <v>152</v>
      </c>
      <c r="F14" s="84">
        <f t="shared" ref="F14:F15" si="0">F9-F12</f>
        <v>3974</v>
      </c>
      <c r="G14" s="84">
        <f t="shared" ref="G14:O15" si="1">G9-G12</f>
        <v>8176</v>
      </c>
      <c r="H14" s="54">
        <f t="shared" si="1"/>
        <v>-537</v>
      </c>
      <c r="I14" s="54">
        <f>I9-I12</f>
        <v>-636</v>
      </c>
      <c r="J14" s="84">
        <f t="shared" ref="J14:J15" si="2">J9-J12</f>
        <v>439</v>
      </c>
      <c r="K14" s="92">
        <f t="shared" si="1"/>
        <v>1468</v>
      </c>
      <c r="L14" s="84">
        <f t="shared" si="1"/>
        <v>4193</v>
      </c>
      <c r="M14" s="92">
        <f t="shared" si="1"/>
        <v>2713.3000000000011</v>
      </c>
      <c r="N14" s="54">
        <f t="shared" si="1"/>
        <v>147</v>
      </c>
      <c r="O14" s="54">
        <f t="shared" si="1"/>
        <v>136.09999999999854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118"/>
      <c r="B15" s="53" t="s">
        <v>56</v>
      </c>
      <c r="C15" s="53"/>
      <c r="D15" s="53"/>
      <c r="E15" s="66" t="s">
        <v>153</v>
      </c>
      <c r="F15" s="84">
        <f t="shared" si="0"/>
        <v>-80</v>
      </c>
      <c r="G15" s="84">
        <f t="shared" si="1"/>
        <v>343</v>
      </c>
      <c r="H15" s="54">
        <f t="shared" si="1"/>
        <v>-11</v>
      </c>
      <c r="I15" s="54">
        <f t="shared" si="1"/>
        <v>32</v>
      </c>
      <c r="J15" s="84">
        <f t="shared" si="2"/>
        <v>-3</v>
      </c>
      <c r="K15" s="92">
        <f t="shared" si="1"/>
        <v>-10</v>
      </c>
      <c r="L15" s="84">
        <f t="shared" si="1"/>
        <v>156</v>
      </c>
      <c r="M15" s="92">
        <f t="shared" si="1"/>
        <v>62.3</v>
      </c>
      <c r="N15" s="54">
        <f t="shared" si="1"/>
        <v>58</v>
      </c>
      <c r="O15" s="54">
        <f t="shared" si="1"/>
        <v>64.400000000000006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118"/>
      <c r="B16" s="53" t="s">
        <v>57</v>
      </c>
      <c r="C16" s="53"/>
      <c r="D16" s="53"/>
      <c r="E16" s="66" t="s">
        <v>154</v>
      </c>
      <c r="F16" s="84">
        <f t="shared" ref="F16" si="3">F8-F11</f>
        <v>3894</v>
      </c>
      <c r="G16" s="84">
        <f t="shared" ref="G16:O16" si="4">G8-G11</f>
        <v>8519</v>
      </c>
      <c r="H16" s="54">
        <f t="shared" si="4"/>
        <v>-548</v>
      </c>
      <c r="I16" s="54">
        <f t="shared" si="4"/>
        <v>-603</v>
      </c>
      <c r="J16" s="84">
        <f t="shared" si="4"/>
        <v>436</v>
      </c>
      <c r="K16" s="92">
        <f t="shared" si="4"/>
        <v>1458</v>
      </c>
      <c r="L16" s="84">
        <f t="shared" si="4"/>
        <v>4349</v>
      </c>
      <c r="M16" s="92">
        <f t="shared" si="4"/>
        <v>2775.6000000000004</v>
      </c>
      <c r="N16" s="54">
        <f>N8-N11</f>
        <v>205</v>
      </c>
      <c r="O16" s="54">
        <f t="shared" si="4"/>
        <v>200.40000000000146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118"/>
      <c r="B17" s="53" t="s">
        <v>58</v>
      </c>
      <c r="C17" s="53"/>
      <c r="D17" s="53"/>
      <c r="E17" s="51"/>
      <c r="F17" s="67">
        <v>0</v>
      </c>
      <c r="G17" s="67">
        <v>0</v>
      </c>
      <c r="H17" s="67">
        <v>27253</v>
      </c>
      <c r="I17" s="67">
        <v>26687</v>
      </c>
      <c r="J17" s="84">
        <v>0</v>
      </c>
      <c r="K17" s="92">
        <v>0</v>
      </c>
      <c r="L17" s="84">
        <v>0</v>
      </c>
      <c r="M17" s="92">
        <v>0</v>
      </c>
      <c r="N17" s="67"/>
      <c r="O17" s="6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118"/>
      <c r="B18" s="53" t="s">
        <v>59</v>
      </c>
      <c r="C18" s="53"/>
      <c r="D18" s="53"/>
      <c r="E18" s="51"/>
      <c r="F18" s="91">
        <v>0</v>
      </c>
      <c r="G18" s="91">
        <v>0</v>
      </c>
      <c r="H18" s="68">
        <v>0</v>
      </c>
      <c r="I18" s="68">
        <v>0</v>
      </c>
      <c r="J18" s="91">
        <v>0</v>
      </c>
      <c r="K18" s="93">
        <v>0</v>
      </c>
      <c r="L18" s="91">
        <v>0</v>
      </c>
      <c r="M18" s="93">
        <v>0</v>
      </c>
      <c r="N18" s="68"/>
      <c r="O18" s="68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118" t="s">
        <v>83</v>
      </c>
      <c r="B19" s="61" t="s">
        <v>60</v>
      </c>
      <c r="C19" s="53"/>
      <c r="D19" s="53"/>
      <c r="E19" s="66"/>
      <c r="F19" s="84">
        <v>15508</v>
      </c>
      <c r="G19" s="84">
        <v>16750</v>
      </c>
      <c r="H19" s="54">
        <v>7319</v>
      </c>
      <c r="I19" s="54">
        <v>4602</v>
      </c>
      <c r="J19" s="84">
        <v>3521</v>
      </c>
      <c r="K19" s="92">
        <v>3760</v>
      </c>
      <c r="L19" s="84">
        <v>972</v>
      </c>
      <c r="M19" s="92">
        <v>985.5</v>
      </c>
      <c r="N19" s="54">
        <v>9196</v>
      </c>
      <c r="O19" s="54">
        <v>8080.3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118"/>
      <c r="B20" s="62"/>
      <c r="C20" s="53" t="s">
        <v>61</v>
      </c>
      <c r="D20" s="53"/>
      <c r="E20" s="66"/>
      <c r="F20" s="84">
        <v>13000</v>
      </c>
      <c r="G20" s="84">
        <v>13500</v>
      </c>
      <c r="H20" s="54">
        <v>5705</v>
      </c>
      <c r="I20" s="54">
        <v>2966</v>
      </c>
      <c r="J20" s="84">
        <v>69</v>
      </c>
      <c r="K20" s="92">
        <v>25</v>
      </c>
      <c r="L20" s="84">
        <v>0</v>
      </c>
      <c r="M20" s="92">
        <v>0</v>
      </c>
      <c r="N20" s="54">
        <v>1893</v>
      </c>
      <c r="O20" s="54">
        <v>1719.5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118"/>
      <c r="B21" s="79" t="s">
        <v>62</v>
      </c>
      <c r="C21" s="53"/>
      <c r="D21" s="53"/>
      <c r="E21" s="66" t="s">
        <v>155</v>
      </c>
      <c r="F21" s="84">
        <v>15508</v>
      </c>
      <c r="G21" s="84">
        <v>16750</v>
      </c>
      <c r="H21" s="54">
        <v>7319</v>
      </c>
      <c r="I21" s="54">
        <v>4602</v>
      </c>
      <c r="J21" s="84">
        <v>3521</v>
      </c>
      <c r="K21" s="92">
        <v>3760</v>
      </c>
      <c r="L21" s="84">
        <v>972</v>
      </c>
      <c r="M21" s="92">
        <v>985.5</v>
      </c>
      <c r="N21" s="54">
        <v>9196</v>
      </c>
      <c r="O21" s="54">
        <v>8080.3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118"/>
      <c r="B22" s="61" t="s">
        <v>63</v>
      </c>
      <c r="C22" s="53"/>
      <c r="D22" s="53"/>
      <c r="E22" s="66" t="s">
        <v>156</v>
      </c>
      <c r="F22" s="84">
        <v>57113</v>
      </c>
      <c r="G22" s="84">
        <v>47294</v>
      </c>
      <c r="H22" s="54">
        <v>8550</v>
      </c>
      <c r="I22" s="54">
        <v>6433</v>
      </c>
      <c r="J22" s="84">
        <v>7725</v>
      </c>
      <c r="K22" s="92">
        <v>7887</v>
      </c>
      <c r="L22" s="84">
        <v>4080</v>
      </c>
      <c r="M22" s="92">
        <v>4248.3</v>
      </c>
      <c r="N22" s="54">
        <v>10526</v>
      </c>
      <c r="O22" s="54">
        <v>9398.4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118"/>
      <c r="B23" s="62" t="s">
        <v>64</v>
      </c>
      <c r="C23" s="53" t="s">
        <v>65</v>
      </c>
      <c r="D23" s="53"/>
      <c r="E23" s="66"/>
      <c r="F23" s="84">
        <v>12406</v>
      </c>
      <c r="G23" s="84">
        <v>12048</v>
      </c>
      <c r="H23" s="54">
        <v>2666</v>
      </c>
      <c r="I23" s="54">
        <v>2125</v>
      </c>
      <c r="J23" s="84">
        <v>1985</v>
      </c>
      <c r="K23" s="92">
        <v>2233</v>
      </c>
      <c r="L23" s="84">
        <v>0</v>
      </c>
      <c r="M23" s="92">
        <v>0</v>
      </c>
      <c r="N23" s="54">
        <v>3550</v>
      </c>
      <c r="O23" s="54">
        <v>3614.7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118"/>
      <c r="B24" s="53" t="s">
        <v>157</v>
      </c>
      <c r="C24" s="53"/>
      <c r="D24" s="53"/>
      <c r="E24" s="66" t="s">
        <v>158</v>
      </c>
      <c r="F24" s="84">
        <f t="shared" ref="F24" si="5">F21-F22</f>
        <v>-41605</v>
      </c>
      <c r="G24" s="84">
        <f t="shared" ref="G24:O24" si="6">G21-G22</f>
        <v>-30544</v>
      </c>
      <c r="H24" s="54">
        <f t="shared" si="6"/>
        <v>-1231</v>
      </c>
      <c r="I24" s="54">
        <f>I21-I22</f>
        <v>-1831</v>
      </c>
      <c r="J24" s="84">
        <f t="shared" ref="J24" si="7">J21-J22</f>
        <v>-4204</v>
      </c>
      <c r="K24" s="92">
        <f t="shared" si="6"/>
        <v>-4127</v>
      </c>
      <c r="L24" s="84">
        <f t="shared" si="6"/>
        <v>-3108</v>
      </c>
      <c r="M24" s="92">
        <f t="shared" si="6"/>
        <v>-3262.8</v>
      </c>
      <c r="N24" s="54">
        <f t="shared" si="6"/>
        <v>-1330</v>
      </c>
      <c r="O24" s="54">
        <f t="shared" si="6"/>
        <v>-1318.0999999999995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118"/>
      <c r="B25" s="61" t="s">
        <v>66</v>
      </c>
      <c r="C25" s="61"/>
      <c r="D25" s="61"/>
      <c r="E25" s="122" t="s">
        <v>159</v>
      </c>
      <c r="F25" s="114">
        <v>41605</v>
      </c>
      <c r="G25" s="114">
        <v>30544</v>
      </c>
      <c r="H25" s="108">
        <v>1231</v>
      </c>
      <c r="I25" s="108">
        <v>1831</v>
      </c>
      <c r="J25" s="114">
        <v>4204</v>
      </c>
      <c r="K25" s="133">
        <v>4127</v>
      </c>
      <c r="L25" s="114">
        <v>3108</v>
      </c>
      <c r="M25" s="133">
        <v>3262.8</v>
      </c>
      <c r="N25" s="108">
        <v>1330</v>
      </c>
      <c r="O25" s="108">
        <v>1318.1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118"/>
      <c r="B26" s="79" t="s">
        <v>67</v>
      </c>
      <c r="C26" s="79"/>
      <c r="D26" s="79"/>
      <c r="E26" s="123"/>
      <c r="F26" s="109"/>
      <c r="G26" s="109"/>
      <c r="H26" s="109"/>
      <c r="I26" s="109"/>
      <c r="J26" s="109"/>
      <c r="K26" s="133"/>
      <c r="L26" s="109"/>
      <c r="M26" s="133"/>
      <c r="N26" s="109"/>
      <c r="O26" s="109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118"/>
      <c r="B27" s="53" t="s">
        <v>160</v>
      </c>
      <c r="C27" s="53"/>
      <c r="D27" s="53"/>
      <c r="E27" s="66" t="s">
        <v>161</v>
      </c>
      <c r="F27" s="84">
        <f t="shared" ref="F27" si="8">F24+F25</f>
        <v>0</v>
      </c>
      <c r="G27" s="84">
        <f t="shared" ref="G27:O27" si="9">G24+G25</f>
        <v>0</v>
      </c>
      <c r="H27" s="54">
        <f t="shared" si="9"/>
        <v>0</v>
      </c>
      <c r="I27" s="54">
        <f t="shared" si="9"/>
        <v>0</v>
      </c>
      <c r="J27" s="84">
        <f t="shared" si="9"/>
        <v>0</v>
      </c>
      <c r="K27" s="92">
        <f t="shared" si="9"/>
        <v>0</v>
      </c>
      <c r="L27" s="84">
        <f t="shared" si="9"/>
        <v>0</v>
      </c>
      <c r="M27" s="92">
        <f t="shared" si="9"/>
        <v>0</v>
      </c>
      <c r="N27" s="54">
        <f t="shared" si="9"/>
        <v>0</v>
      </c>
      <c r="O27" s="54">
        <f t="shared" si="9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162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121" t="s">
        <v>68</v>
      </c>
      <c r="B30" s="121"/>
      <c r="C30" s="121"/>
      <c r="D30" s="121"/>
      <c r="E30" s="121"/>
      <c r="F30" s="125" t="s">
        <v>256</v>
      </c>
      <c r="G30" s="126"/>
      <c r="H30" s="125" t="s">
        <v>257</v>
      </c>
      <c r="I30" s="126"/>
      <c r="J30" s="125" t="s">
        <v>258</v>
      </c>
      <c r="K30" s="126"/>
      <c r="L30" s="115"/>
      <c r="M30" s="115"/>
      <c r="N30" s="115"/>
      <c r="O30" s="115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121"/>
      <c r="B31" s="121"/>
      <c r="C31" s="121"/>
      <c r="D31" s="121"/>
      <c r="E31" s="121"/>
      <c r="F31" s="51" t="s">
        <v>238</v>
      </c>
      <c r="G31" s="80" t="s">
        <v>237</v>
      </c>
      <c r="H31" s="51" t="s">
        <v>238</v>
      </c>
      <c r="I31" s="80" t="s">
        <v>237</v>
      </c>
      <c r="J31" s="51" t="s">
        <v>238</v>
      </c>
      <c r="K31" s="80" t="s">
        <v>237</v>
      </c>
      <c r="L31" s="51" t="s">
        <v>238</v>
      </c>
      <c r="M31" s="80" t="s">
        <v>237</v>
      </c>
      <c r="N31" s="51" t="s">
        <v>238</v>
      </c>
      <c r="O31" s="80" t="s">
        <v>237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118" t="s">
        <v>84</v>
      </c>
      <c r="B32" s="61" t="s">
        <v>49</v>
      </c>
      <c r="C32" s="53"/>
      <c r="D32" s="53"/>
      <c r="E32" s="66" t="s">
        <v>40</v>
      </c>
      <c r="F32" s="54">
        <v>1292</v>
      </c>
      <c r="G32" s="94">
        <v>1385</v>
      </c>
      <c r="H32" s="84">
        <v>6193</v>
      </c>
      <c r="I32" s="94">
        <v>7747.4</v>
      </c>
      <c r="J32" s="54"/>
      <c r="K32" s="94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24"/>
      <c r="B33" s="63"/>
      <c r="C33" s="61" t="s">
        <v>69</v>
      </c>
      <c r="D33" s="53"/>
      <c r="E33" s="66"/>
      <c r="F33" s="54">
        <v>852</v>
      </c>
      <c r="G33" s="94">
        <v>827</v>
      </c>
      <c r="H33" s="84">
        <v>6182</v>
      </c>
      <c r="I33" s="94">
        <v>7679.1</v>
      </c>
      <c r="J33" s="54"/>
      <c r="K33" s="94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24"/>
      <c r="B34" s="63"/>
      <c r="C34" s="62"/>
      <c r="D34" s="53" t="s">
        <v>70</v>
      </c>
      <c r="E34" s="66"/>
      <c r="F34" s="54">
        <v>852</v>
      </c>
      <c r="G34" s="94">
        <v>827</v>
      </c>
      <c r="H34" s="84">
        <v>6182</v>
      </c>
      <c r="I34" s="94">
        <v>7679.1</v>
      </c>
      <c r="J34" s="54"/>
      <c r="K34" s="94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24"/>
      <c r="B35" s="62"/>
      <c r="C35" s="79" t="s">
        <v>71</v>
      </c>
      <c r="D35" s="53"/>
      <c r="E35" s="66"/>
      <c r="F35" s="54">
        <v>440</v>
      </c>
      <c r="G35" s="94">
        <v>558</v>
      </c>
      <c r="H35" s="84">
        <v>11</v>
      </c>
      <c r="I35" s="94">
        <v>68.2</v>
      </c>
      <c r="J35" s="68"/>
      <c r="K35" s="95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24"/>
      <c r="B36" s="61" t="s">
        <v>52</v>
      </c>
      <c r="C36" s="53"/>
      <c r="D36" s="53"/>
      <c r="E36" s="66" t="s">
        <v>41</v>
      </c>
      <c r="F36" s="54">
        <v>750</v>
      </c>
      <c r="G36" s="94">
        <v>574</v>
      </c>
      <c r="H36" s="84">
        <v>15</v>
      </c>
      <c r="I36" s="94">
        <v>59.9</v>
      </c>
      <c r="J36" s="54"/>
      <c r="K36" s="94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24"/>
      <c r="B37" s="63"/>
      <c r="C37" s="53" t="s">
        <v>72</v>
      </c>
      <c r="D37" s="53"/>
      <c r="E37" s="66"/>
      <c r="F37" s="54">
        <v>710</v>
      </c>
      <c r="G37" s="94">
        <v>529</v>
      </c>
      <c r="H37" s="87">
        <v>0</v>
      </c>
      <c r="I37" s="94">
        <v>0</v>
      </c>
      <c r="J37" s="54"/>
      <c r="K37" s="94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24"/>
      <c r="B38" s="62"/>
      <c r="C38" s="53" t="s">
        <v>73</v>
      </c>
      <c r="D38" s="53"/>
      <c r="E38" s="66"/>
      <c r="F38" s="54">
        <v>40</v>
      </c>
      <c r="G38" s="94">
        <v>45</v>
      </c>
      <c r="H38" s="84">
        <v>15</v>
      </c>
      <c r="I38" s="94">
        <v>59.9</v>
      </c>
      <c r="J38" s="54"/>
      <c r="K38" s="94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24"/>
      <c r="B39" s="47" t="s">
        <v>74</v>
      </c>
      <c r="C39" s="47"/>
      <c r="D39" s="47"/>
      <c r="E39" s="66" t="s">
        <v>163</v>
      </c>
      <c r="F39" s="54">
        <f t="shared" ref="F39" si="10">F32-F36</f>
        <v>542</v>
      </c>
      <c r="G39" s="94">
        <f t="shared" ref="G39:O39" si="11">G32-G36</f>
        <v>811</v>
      </c>
      <c r="H39" s="84">
        <f>H32-H36</f>
        <v>6178</v>
      </c>
      <c r="I39" s="94">
        <f>I32-I36</f>
        <v>7687.5</v>
      </c>
      <c r="J39" s="54">
        <f t="shared" ref="J39" si="12">J32-J36</f>
        <v>0</v>
      </c>
      <c r="K39" s="94">
        <f t="shared" si="11"/>
        <v>0</v>
      </c>
      <c r="L39" s="54">
        <f t="shared" si="11"/>
        <v>0</v>
      </c>
      <c r="M39" s="54">
        <f t="shared" si="11"/>
        <v>0</v>
      </c>
      <c r="N39" s="54">
        <f t="shared" si="11"/>
        <v>0</v>
      </c>
      <c r="O39" s="54">
        <f t="shared" si="11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118" t="s">
        <v>85</v>
      </c>
      <c r="B40" s="61" t="s">
        <v>75</v>
      </c>
      <c r="C40" s="53"/>
      <c r="D40" s="53"/>
      <c r="E40" s="66" t="s">
        <v>43</v>
      </c>
      <c r="F40" s="54">
        <v>724</v>
      </c>
      <c r="G40" s="94">
        <v>1002</v>
      </c>
      <c r="H40" s="84">
        <v>7019</v>
      </c>
      <c r="I40" s="94">
        <v>5680.4</v>
      </c>
      <c r="J40" s="54"/>
      <c r="K40" s="94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119"/>
      <c r="B41" s="62"/>
      <c r="C41" s="53" t="s">
        <v>76</v>
      </c>
      <c r="D41" s="53"/>
      <c r="E41" s="66"/>
      <c r="F41" s="68">
        <v>724</v>
      </c>
      <c r="G41" s="95">
        <v>1002</v>
      </c>
      <c r="H41" s="91">
        <v>2538</v>
      </c>
      <c r="I41" s="95">
        <v>2178.3000000000002</v>
      </c>
      <c r="J41" s="54"/>
      <c r="K41" s="94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119"/>
      <c r="B42" s="61" t="s">
        <v>63</v>
      </c>
      <c r="C42" s="53"/>
      <c r="D42" s="53"/>
      <c r="E42" s="66" t="s">
        <v>44</v>
      </c>
      <c r="F42" s="54">
        <v>1142</v>
      </c>
      <c r="G42" s="94">
        <v>1375</v>
      </c>
      <c r="H42" s="84">
        <v>6788</v>
      </c>
      <c r="I42" s="94">
        <v>6137.2</v>
      </c>
      <c r="J42" s="54">
        <v>9</v>
      </c>
      <c r="K42" s="94">
        <v>0</v>
      </c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119"/>
      <c r="B43" s="62"/>
      <c r="C43" s="53" t="s">
        <v>77</v>
      </c>
      <c r="D43" s="53"/>
      <c r="E43" s="66"/>
      <c r="F43" s="54">
        <v>375</v>
      </c>
      <c r="G43" s="94">
        <v>355</v>
      </c>
      <c r="H43" s="84">
        <v>2</v>
      </c>
      <c r="I43" s="94">
        <v>1.5</v>
      </c>
      <c r="J43" s="68"/>
      <c r="K43" s="95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119"/>
      <c r="B44" s="53" t="s">
        <v>74</v>
      </c>
      <c r="C44" s="53"/>
      <c r="D44" s="53"/>
      <c r="E44" s="66" t="s">
        <v>164</v>
      </c>
      <c r="F44" s="68">
        <f t="shared" ref="F44" si="13">F40-F42</f>
        <v>-418</v>
      </c>
      <c r="G44" s="95">
        <f t="shared" ref="G44:O44" si="14">G40-G42</f>
        <v>-373</v>
      </c>
      <c r="H44" s="91">
        <f>H40-H42</f>
        <v>231</v>
      </c>
      <c r="I44" s="95">
        <f t="shared" si="14"/>
        <v>-456.80000000000018</v>
      </c>
      <c r="J44" s="68">
        <f t="shared" si="14"/>
        <v>-9</v>
      </c>
      <c r="K44" s="95">
        <f t="shared" si="14"/>
        <v>0</v>
      </c>
      <c r="L44" s="68">
        <f t="shared" si="14"/>
        <v>0</v>
      </c>
      <c r="M44" s="68">
        <f t="shared" si="14"/>
        <v>0</v>
      </c>
      <c r="N44" s="68">
        <f t="shared" si="14"/>
        <v>0</v>
      </c>
      <c r="O44" s="68">
        <f t="shared" si="14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118" t="s">
        <v>86</v>
      </c>
      <c r="B45" s="47" t="s">
        <v>78</v>
      </c>
      <c r="C45" s="47"/>
      <c r="D45" s="47"/>
      <c r="E45" s="66" t="s">
        <v>165</v>
      </c>
      <c r="F45" s="54">
        <f t="shared" ref="F45" si="15">F39+F44</f>
        <v>124</v>
      </c>
      <c r="G45" s="94">
        <f t="shared" ref="G45:O45" si="16">G39+G44</f>
        <v>438</v>
      </c>
      <c r="H45" s="84">
        <f t="shared" si="16"/>
        <v>6409</v>
      </c>
      <c r="I45" s="94">
        <f>I39+I44</f>
        <v>7230.7</v>
      </c>
      <c r="J45" s="54">
        <f t="shared" ref="J45" si="17">J39+J44</f>
        <v>-9</v>
      </c>
      <c r="K45" s="94">
        <f t="shared" si="16"/>
        <v>0</v>
      </c>
      <c r="L45" s="54">
        <f t="shared" si="16"/>
        <v>0</v>
      </c>
      <c r="M45" s="54">
        <f t="shared" si="16"/>
        <v>0</v>
      </c>
      <c r="N45" s="54">
        <f t="shared" si="16"/>
        <v>0</v>
      </c>
      <c r="O45" s="54">
        <f t="shared" si="16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119"/>
      <c r="B46" s="53" t="s">
        <v>79</v>
      </c>
      <c r="C46" s="53"/>
      <c r="D46" s="53"/>
      <c r="E46" s="53"/>
      <c r="F46" s="68"/>
      <c r="G46" s="96" t="s">
        <v>259</v>
      </c>
      <c r="H46" s="91">
        <v>0</v>
      </c>
      <c r="I46" s="95"/>
      <c r="J46" s="68"/>
      <c r="K46" s="95"/>
      <c r="L46" s="54"/>
      <c r="M46" s="54"/>
      <c r="N46" s="68"/>
      <c r="O46" s="68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119"/>
      <c r="B47" s="53" t="s">
        <v>80</v>
      </c>
      <c r="C47" s="53"/>
      <c r="D47" s="53"/>
      <c r="E47" s="53"/>
      <c r="F47" s="54">
        <v>2659</v>
      </c>
      <c r="G47" s="94">
        <v>2535</v>
      </c>
      <c r="H47" s="84">
        <v>6670</v>
      </c>
      <c r="I47" s="94">
        <v>7843.1</v>
      </c>
      <c r="J47" s="54"/>
      <c r="K47" s="9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119"/>
      <c r="B48" s="53" t="s">
        <v>81</v>
      </c>
      <c r="C48" s="53"/>
      <c r="D48" s="53"/>
      <c r="E48" s="53"/>
      <c r="F48" s="54">
        <v>2630</v>
      </c>
      <c r="G48" s="94">
        <v>2367</v>
      </c>
      <c r="H48" s="84">
        <v>5770</v>
      </c>
      <c r="I48" s="94">
        <v>7039.4</v>
      </c>
      <c r="J48" s="54">
        <v>5599</v>
      </c>
      <c r="K48" s="94">
        <v>5609</v>
      </c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Q12" sqref="Q12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3" t="s">
        <v>0</v>
      </c>
      <c r="B1" s="33"/>
      <c r="C1" s="41" t="s">
        <v>263</v>
      </c>
      <c r="D1" s="42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250</v>
      </c>
      <c r="C5" s="43"/>
      <c r="D5" s="43"/>
      <c r="H5" s="15"/>
      <c r="L5" s="15"/>
      <c r="N5" s="15" t="s">
        <v>168</v>
      </c>
    </row>
    <row r="6" spans="1:14" ht="15" customHeight="1">
      <c r="A6" s="44"/>
      <c r="B6" s="45"/>
      <c r="C6" s="45"/>
      <c r="D6" s="86"/>
      <c r="E6" s="135" t="s">
        <v>261</v>
      </c>
      <c r="F6" s="136"/>
      <c r="G6" s="135" t="s">
        <v>262</v>
      </c>
      <c r="H6" s="136"/>
      <c r="I6" s="135" t="s">
        <v>260</v>
      </c>
      <c r="J6" s="136"/>
      <c r="K6" s="135"/>
      <c r="L6" s="136"/>
      <c r="M6" s="137"/>
      <c r="N6" s="137"/>
    </row>
    <row r="7" spans="1:14" ht="15" customHeight="1">
      <c r="A7" s="18"/>
      <c r="B7" s="19"/>
      <c r="C7" s="19"/>
      <c r="D7" s="60"/>
      <c r="E7" s="36" t="s">
        <v>238</v>
      </c>
      <c r="F7" s="36" t="s">
        <v>237</v>
      </c>
      <c r="G7" s="36" t="s">
        <v>238</v>
      </c>
      <c r="H7" s="36" t="s">
        <v>237</v>
      </c>
      <c r="I7" s="36" t="s">
        <v>238</v>
      </c>
      <c r="J7" s="36" t="s">
        <v>237</v>
      </c>
      <c r="K7" s="36" t="s">
        <v>238</v>
      </c>
      <c r="L7" s="36" t="s">
        <v>237</v>
      </c>
      <c r="M7" s="36" t="s">
        <v>238</v>
      </c>
      <c r="N7" s="36" t="s">
        <v>237</v>
      </c>
    </row>
    <row r="8" spans="1:14" ht="18" customHeight="1">
      <c r="A8" s="104" t="s">
        <v>169</v>
      </c>
      <c r="B8" s="81" t="s">
        <v>170</v>
      </c>
      <c r="C8" s="82"/>
      <c r="D8" s="82"/>
      <c r="E8" s="83">
        <v>2</v>
      </c>
      <c r="F8" s="83">
        <v>2</v>
      </c>
      <c r="G8" s="83">
        <v>1</v>
      </c>
      <c r="H8" s="83">
        <v>1</v>
      </c>
      <c r="I8" s="83">
        <v>1</v>
      </c>
      <c r="J8" s="83">
        <v>1</v>
      </c>
      <c r="K8" s="83"/>
      <c r="L8" s="83"/>
      <c r="M8" s="83"/>
      <c r="N8" s="83"/>
    </row>
    <row r="9" spans="1:14" ht="18" customHeight="1">
      <c r="A9" s="104"/>
      <c r="B9" s="104" t="s">
        <v>171</v>
      </c>
      <c r="C9" s="53" t="s">
        <v>172</v>
      </c>
      <c r="D9" s="53"/>
      <c r="E9" s="83">
        <v>7433</v>
      </c>
      <c r="F9" s="83">
        <v>9787</v>
      </c>
      <c r="G9" s="83">
        <v>10</v>
      </c>
      <c r="H9" s="83">
        <v>10</v>
      </c>
      <c r="I9" s="83">
        <v>10</v>
      </c>
      <c r="J9" s="83">
        <v>10</v>
      </c>
      <c r="K9" s="83"/>
      <c r="L9" s="83"/>
      <c r="M9" s="83"/>
      <c r="N9" s="83"/>
    </row>
    <row r="10" spans="1:14" ht="18" customHeight="1">
      <c r="A10" s="104"/>
      <c r="B10" s="104"/>
      <c r="C10" s="53" t="s">
        <v>173</v>
      </c>
      <c r="D10" s="53"/>
      <c r="E10" s="83">
        <v>5691</v>
      </c>
      <c r="F10" s="83">
        <v>8046</v>
      </c>
      <c r="G10" s="83">
        <v>10</v>
      </c>
      <c r="H10" s="83">
        <v>10</v>
      </c>
      <c r="I10" s="83">
        <v>10</v>
      </c>
      <c r="J10" s="83">
        <v>10</v>
      </c>
      <c r="K10" s="83"/>
      <c r="L10" s="83"/>
      <c r="M10" s="83"/>
      <c r="N10" s="83"/>
    </row>
    <row r="11" spans="1:14" ht="18" customHeight="1">
      <c r="A11" s="104"/>
      <c r="B11" s="104"/>
      <c r="C11" s="53" t="s">
        <v>174</v>
      </c>
      <c r="D11" s="53"/>
      <c r="E11" s="83">
        <v>1741</v>
      </c>
      <c r="F11" s="83">
        <v>1741</v>
      </c>
      <c r="G11" s="83">
        <v>0</v>
      </c>
      <c r="H11" s="83">
        <v>0</v>
      </c>
      <c r="I11" s="83">
        <v>0</v>
      </c>
      <c r="J11" s="83">
        <v>0</v>
      </c>
      <c r="K11" s="83"/>
      <c r="L11" s="83"/>
      <c r="M11" s="83"/>
      <c r="N11" s="83"/>
    </row>
    <row r="12" spans="1:14" ht="18" customHeight="1">
      <c r="A12" s="104"/>
      <c r="B12" s="104"/>
      <c r="C12" s="53" t="s">
        <v>175</v>
      </c>
      <c r="D12" s="53"/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/>
      <c r="L12" s="83"/>
      <c r="M12" s="83"/>
      <c r="N12" s="83"/>
    </row>
    <row r="13" spans="1:14" ht="18" customHeight="1">
      <c r="A13" s="104"/>
      <c r="B13" s="104"/>
      <c r="C13" s="53" t="s">
        <v>176</v>
      </c>
      <c r="D13" s="53"/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/>
      <c r="L13" s="83"/>
      <c r="M13" s="83"/>
      <c r="N13" s="83"/>
    </row>
    <row r="14" spans="1:14" ht="18" customHeight="1">
      <c r="A14" s="104"/>
      <c r="B14" s="104"/>
      <c r="C14" s="53" t="s">
        <v>177</v>
      </c>
      <c r="D14" s="53"/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/>
      <c r="L14" s="83"/>
      <c r="M14" s="83"/>
      <c r="N14" s="83"/>
    </row>
    <row r="15" spans="1:14" ht="18" customHeight="1">
      <c r="A15" s="104" t="s">
        <v>178</v>
      </c>
      <c r="B15" s="104" t="s">
        <v>179</v>
      </c>
      <c r="C15" s="53" t="s">
        <v>180</v>
      </c>
      <c r="D15" s="53"/>
      <c r="E15" s="54">
        <v>1521</v>
      </c>
      <c r="F15" s="54">
        <v>1057</v>
      </c>
      <c r="G15" s="54">
        <v>8958</v>
      </c>
      <c r="H15" s="54">
        <v>8595</v>
      </c>
      <c r="I15" s="54">
        <v>7381</v>
      </c>
      <c r="J15" s="54">
        <v>7786</v>
      </c>
      <c r="K15" s="54"/>
      <c r="L15" s="54"/>
      <c r="M15" s="54"/>
      <c r="N15" s="54"/>
    </row>
    <row r="16" spans="1:14" ht="18" customHeight="1">
      <c r="A16" s="104"/>
      <c r="B16" s="104"/>
      <c r="C16" s="53" t="s">
        <v>181</v>
      </c>
      <c r="D16" s="53"/>
      <c r="E16" s="54">
        <v>24235</v>
      </c>
      <c r="F16" s="54">
        <v>47586</v>
      </c>
      <c r="G16" s="54">
        <v>15735</v>
      </c>
      <c r="H16" s="54">
        <v>17388</v>
      </c>
      <c r="I16" s="54">
        <v>8436</v>
      </c>
      <c r="J16" s="54">
        <v>8147</v>
      </c>
      <c r="K16" s="54"/>
      <c r="L16" s="54"/>
      <c r="M16" s="54"/>
      <c r="N16" s="54"/>
    </row>
    <row r="17" spans="1:15" ht="18" customHeight="1">
      <c r="A17" s="104"/>
      <c r="B17" s="104"/>
      <c r="C17" s="53" t="s">
        <v>182</v>
      </c>
      <c r="D17" s="53"/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/>
      <c r="L17" s="54"/>
      <c r="M17" s="54"/>
      <c r="N17" s="54"/>
    </row>
    <row r="18" spans="1:15" ht="18" customHeight="1">
      <c r="A18" s="104"/>
      <c r="B18" s="104"/>
      <c r="C18" s="53" t="s">
        <v>183</v>
      </c>
      <c r="D18" s="53"/>
      <c r="E18" s="54">
        <v>25756</v>
      </c>
      <c r="F18" s="54">
        <v>48643</v>
      </c>
      <c r="G18" s="54">
        <v>24693</v>
      </c>
      <c r="H18" s="54">
        <v>25983</v>
      </c>
      <c r="I18" s="54">
        <v>15818</v>
      </c>
      <c r="J18" s="54">
        <v>15933</v>
      </c>
      <c r="K18" s="54"/>
      <c r="L18" s="54"/>
      <c r="M18" s="54"/>
      <c r="N18" s="54"/>
    </row>
    <row r="19" spans="1:15" ht="18" customHeight="1">
      <c r="A19" s="104"/>
      <c r="B19" s="104" t="s">
        <v>184</v>
      </c>
      <c r="C19" s="53" t="s">
        <v>185</v>
      </c>
      <c r="D19" s="53"/>
      <c r="E19" s="54">
        <v>889</v>
      </c>
      <c r="F19" s="54">
        <v>163</v>
      </c>
      <c r="G19" s="54">
        <v>1841</v>
      </c>
      <c r="H19" s="54">
        <v>2014</v>
      </c>
      <c r="I19" s="54">
        <v>908</v>
      </c>
      <c r="J19" s="54">
        <v>660</v>
      </c>
      <c r="K19" s="54"/>
      <c r="L19" s="54"/>
      <c r="M19" s="54"/>
      <c r="N19" s="54"/>
    </row>
    <row r="20" spans="1:15" ht="18" customHeight="1">
      <c r="A20" s="104"/>
      <c r="B20" s="104"/>
      <c r="C20" s="53" t="s">
        <v>186</v>
      </c>
      <c r="D20" s="53"/>
      <c r="E20" s="84">
        <v>6820</v>
      </c>
      <c r="F20" s="54">
        <v>6503</v>
      </c>
      <c r="G20" s="54">
        <v>26342</v>
      </c>
      <c r="H20" s="54">
        <v>27690</v>
      </c>
      <c r="I20" s="54">
        <v>3790</v>
      </c>
      <c r="J20" s="54">
        <v>4404</v>
      </c>
      <c r="K20" s="54"/>
      <c r="L20" s="54"/>
      <c r="M20" s="54"/>
      <c r="N20" s="54"/>
    </row>
    <row r="21" spans="1:15" ht="18" customHeight="1">
      <c r="A21" s="104"/>
      <c r="B21" s="104"/>
      <c r="C21" s="53" t="s">
        <v>187</v>
      </c>
      <c r="D21" s="53"/>
      <c r="E21" s="84">
        <v>10994</v>
      </c>
      <c r="F21" s="84">
        <v>32540</v>
      </c>
      <c r="G21" s="84">
        <v>0</v>
      </c>
      <c r="H21" s="84">
        <v>0</v>
      </c>
      <c r="I21" s="84">
        <v>0</v>
      </c>
      <c r="J21" s="84">
        <v>0</v>
      </c>
      <c r="K21" s="84"/>
      <c r="L21" s="84"/>
      <c r="M21" s="84"/>
      <c r="N21" s="84"/>
    </row>
    <row r="22" spans="1:15" ht="18" customHeight="1">
      <c r="A22" s="104"/>
      <c r="B22" s="104"/>
      <c r="C22" s="47" t="s">
        <v>188</v>
      </c>
      <c r="D22" s="47"/>
      <c r="E22" s="54">
        <v>18703</v>
      </c>
      <c r="F22" s="54">
        <v>39206</v>
      </c>
      <c r="G22" s="54">
        <v>28183</v>
      </c>
      <c r="H22" s="54">
        <v>29704</v>
      </c>
      <c r="I22" s="54">
        <v>4698</v>
      </c>
      <c r="J22" s="54">
        <v>5064</v>
      </c>
      <c r="K22" s="54"/>
      <c r="L22" s="54"/>
      <c r="M22" s="54"/>
      <c r="N22" s="54"/>
    </row>
    <row r="23" spans="1:15" ht="18" customHeight="1">
      <c r="A23" s="104"/>
      <c r="B23" s="104" t="s">
        <v>189</v>
      </c>
      <c r="C23" s="53" t="s">
        <v>190</v>
      </c>
      <c r="D23" s="53"/>
      <c r="E23" s="54">
        <v>7433</v>
      </c>
      <c r="F23" s="54">
        <v>9787</v>
      </c>
      <c r="G23" s="54">
        <v>10</v>
      </c>
      <c r="H23" s="54">
        <v>10</v>
      </c>
      <c r="I23" s="54">
        <v>10</v>
      </c>
      <c r="J23" s="54">
        <v>10</v>
      </c>
      <c r="K23" s="54"/>
      <c r="L23" s="54"/>
      <c r="M23" s="54"/>
      <c r="N23" s="54"/>
    </row>
    <row r="24" spans="1:15" ht="18" customHeight="1">
      <c r="A24" s="104"/>
      <c r="B24" s="104"/>
      <c r="C24" s="53" t="s">
        <v>191</v>
      </c>
      <c r="D24" s="53"/>
      <c r="E24" s="54">
        <v>-379</v>
      </c>
      <c r="F24" s="54">
        <v>-351</v>
      </c>
      <c r="G24" s="54">
        <v>-3501</v>
      </c>
      <c r="H24" s="54">
        <v>-3731</v>
      </c>
      <c r="I24" s="54">
        <v>11110</v>
      </c>
      <c r="J24" s="54">
        <v>10859</v>
      </c>
      <c r="K24" s="54"/>
      <c r="L24" s="54"/>
      <c r="M24" s="54"/>
      <c r="N24" s="54"/>
    </row>
    <row r="25" spans="1:15" ht="18" customHeight="1">
      <c r="A25" s="104"/>
      <c r="B25" s="104"/>
      <c r="C25" s="53" t="s">
        <v>192</v>
      </c>
      <c r="D25" s="53"/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/>
      <c r="L25" s="54"/>
      <c r="M25" s="54"/>
      <c r="N25" s="54"/>
    </row>
    <row r="26" spans="1:15" ht="18" customHeight="1">
      <c r="A26" s="104"/>
      <c r="B26" s="104"/>
      <c r="C26" s="53" t="s">
        <v>193</v>
      </c>
      <c r="D26" s="53"/>
      <c r="E26" s="54">
        <v>7054</v>
      </c>
      <c r="F26" s="54">
        <v>9437</v>
      </c>
      <c r="G26" s="54">
        <v>-3491</v>
      </c>
      <c r="H26" s="54">
        <v>-3721</v>
      </c>
      <c r="I26" s="54">
        <v>11120</v>
      </c>
      <c r="J26" s="54">
        <v>10869</v>
      </c>
      <c r="K26" s="54"/>
      <c r="L26" s="54"/>
      <c r="M26" s="54"/>
      <c r="N26" s="54"/>
    </row>
    <row r="27" spans="1:15" ht="18" customHeight="1">
      <c r="A27" s="104"/>
      <c r="B27" s="53" t="s">
        <v>194</v>
      </c>
      <c r="C27" s="53"/>
      <c r="D27" s="53"/>
      <c r="E27" s="54">
        <v>25756</v>
      </c>
      <c r="F27" s="54">
        <v>48643</v>
      </c>
      <c r="G27" s="54">
        <v>24693</v>
      </c>
      <c r="H27" s="54">
        <v>25983</v>
      </c>
      <c r="I27" s="54">
        <v>15818</v>
      </c>
      <c r="J27" s="54">
        <v>15933</v>
      </c>
      <c r="K27" s="54"/>
      <c r="L27" s="54"/>
      <c r="M27" s="54"/>
      <c r="N27" s="54"/>
    </row>
    <row r="28" spans="1:15" ht="18" customHeight="1">
      <c r="A28" s="104" t="s">
        <v>195</v>
      </c>
      <c r="B28" s="104" t="s">
        <v>196</v>
      </c>
      <c r="C28" s="53" t="s">
        <v>197</v>
      </c>
      <c r="D28" s="85" t="s">
        <v>40</v>
      </c>
      <c r="E28" s="54">
        <v>2506</v>
      </c>
      <c r="F28" s="54">
        <v>2912</v>
      </c>
      <c r="G28" s="54">
        <v>3958</v>
      </c>
      <c r="H28" s="54">
        <v>3757</v>
      </c>
      <c r="I28" s="54">
        <v>2507</v>
      </c>
      <c r="J28" s="54">
        <v>2507</v>
      </c>
      <c r="K28" s="54"/>
      <c r="L28" s="54"/>
      <c r="M28" s="54"/>
      <c r="N28" s="54"/>
    </row>
    <row r="29" spans="1:15" ht="18" customHeight="1">
      <c r="A29" s="104"/>
      <c r="B29" s="104"/>
      <c r="C29" s="53" t="s">
        <v>198</v>
      </c>
      <c r="D29" s="85" t="s">
        <v>41</v>
      </c>
      <c r="E29" s="84">
        <v>3961</v>
      </c>
      <c r="F29" s="54">
        <v>2645</v>
      </c>
      <c r="G29" s="54">
        <v>3472</v>
      </c>
      <c r="H29" s="54">
        <v>3354</v>
      </c>
      <c r="I29" s="54">
        <v>2098</v>
      </c>
      <c r="J29" s="54">
        <v>2282</v>
      </c>
      <c r="K29" s="54"/>
      <c r="L29" s="54"/>
      <c r="M29" s="54"/>
      <c r="N29" s="54"/>
    </row>
    <row r="30" spans="1:15" ht="18" customHeight="1">
      <c r="A30" s="104"/>
      <c r="B30" s="104"/>
      <c r="C30" s="53" t="s">
        <v>199</v>
      </c>
      <c r="D30" s="85" t="s">
        <v>200</v>
      </c>
      <c r="E30" s="84">
        <v>218</v>
      </c>
      <c r="F30" s="54">
        <v>217</v>
      </c>
      <c r="G30" s="54">
        <v>130</v>
      </c>
      <c r="H30" s="54">
        <v>128</v>
      </c>
      <c r="I30" s="54">
        <v>172</v>
      </c>
      <c r="J30" s="54">
        <v>185</v>
      </c>
      <c r="K30" s="54"/>
      <c r="L30" s="54"/>
      <c r="M30" s="54"/>
      <c r="N30" s="54"/>
    </row>
    <row r="31" spans="1:15" ht="18" customHeight="1">
      <c r="A31" s="104"/>
      <c r="B31" s="104"/>
      <c r="C31" s="47" t="s">
        <v>201</v>
      </c>
      <c r="D31" s="85" t="s">
        <v>202</v>
      </c>
      <c r="E31" s="54">
        <f t="shared" ref="E31:L31" si="0">E28-E29-E30</f>
        <v>-1673</v>
      </c>
      <c r="F31" s="54">
        <f t="shared" si="0"/>
        <v>50</v>
      </c>
      <c r="G31" s="54">
        <f t="shared" si="0"/>
        <v>356</v>
      </c>
      <c r="H31" s="54">
        <f t="shared" si="0"/>
        <v>275</v>
      </c>
      <c r="I31" s="54">
        <f t="shared" si="0"/>
        <v>237</v>
      </c>
      <c r="J31" s="54">
        <f t="shared" si="0"/>
        <v>40</v>
      </c>
      <c r="K31" s="54">
        <f t="shared" si="0"/>
        <v>0</v>
      </c>
      <c r="L31" s="54">
        <f t="shared" si="0"/>
        <v>0</v>
      </c>
      <c r="M31" s="54">
        <f t="shared" ref="M31:N31" si="1">M28-M29-M30</f>
        <v>0</v>
      </c>
      <c r="N31" s="54">
        <f t="shared" si="1"/>
        <v>0</v>
      </c>
      <c r="O31" s="7"/>
    </row>
    <row r="32" spans="1:15" ht="18" customHeight="1">
      <c r="A32" s="104"/>
      <c r="B32" s="104"/>
      <c r="C32" s="53" t="s">
        <v>203</v>
      </c>
      <c r="D32" s="85" t="s">
        <v>204</v>
      </c>
      <c r="E32" s="54">
        <v>1687</v>
      </c>
      <c r="F32" s="54">
        <v>1</v>
      </c>
      <c r="G32" s="54">
        <v>21</v>
      </c>
      <c r="H32" s="54">
        <v>20</v>
      </c>
      <c r="I32" s="54">
        <v>13</v>
      </c>
      <c r="J32" s="54">
        <v>13</v>
      </c>
      <c r="K32" s="54"/>
      <c r="L32" s="54"/>
      <c r="M32" s="54"/>
      <c r="N32" s="54"/>
    </row>
    <row r="33" spans="1:14" ht="18" customHeight="1">
      <c r="A33" s="104"/>
      <c r="B33" s="104"/>
      <c r="C33" s="53" t="s">
        <v>205</v>
      </c>
      <c r="D33" s="85" t="s">
        <v>206</v>
      </c>
      <c r="E33" s="54">
        <v>42</v>
      </c>
      <c r="F33" s="54">
        <v>33</v>
      </c>
      <c r="G33" s="54">
        <v>144</v>
      </c>
      <c r="H33" s="54">
        <v>100</v>
      </c>
      <c r="I33" s="54">
        <v>0</v>
      </c>
      <c r="J33" s="54">
        <v>1</v>
      </c>
      <c r="K33" s="54"/>
      <c r="L33" s="54"/>
      <c r="M33" s="54"/>
      <c r="N33" s="54"/>
    </row>
    <row r="34" spans="1:14" ht="18" customHeight="1">
      <c r="A34" s="104"/>
      <c r="B34" s="104"/>
      <c r="C34" s="47" t="s">
        <v>207</v>
      </c>
      <c r="D34" s="85" t="s">
        <v>208</v>
      </c>
      <c r="E34" s="54">
        <f t="shared" ref="E34:L34" si="2">E31+E32-E33</f>
        <v>-28</v>
      </c>
      <c r="F34" s="54">
        <f t="shared" si="2"/>
        <v>18</v>
      </c>
      <c r="G34" s="54">
        <f t="shared" si="2"/>
        <v>233</v>
      </c>
      <c r="H34" s="54">
        <f t="shared" si="2"/>
        <v>195</v>
      </c>
      <c r="I34" s="54">
        <f t="shared" si="2"/>
        <v>250</v>
      </c>
      <c r="J34" s="54">
        <f t="shared" si="2"/>
        <v>52</v>
      </c>
      <c r="K34" s="54">
        <f t="shared" si="2"/>
        <v>0</v>
      </c>
      <c r="L34" s="54">
        <f t="shared" si="2"/>
        <v>0</v>
      </c>
      <c r="M34" s="54">
        <f t="shared" ref="M34:N34" si="3">M31+M32-M33</f>
        <v>0</v>
      </c>
      <c r="N34" s="54">
        <f t="shared" si="3"/>
        <v>0</v>
      </c>
    </row>
    <row r="35" spans="1:14" ht="18" customHeight="1">
      <c r="A35" s="104"/>
      <c r="B35" s="104" t="s">
        <v>209</v>
      </c>
      <c r="C35" s="53" t="s">
        <v>210</v>
      </c>
      <c r="D35" s="85" t="s">
        <v>211</v>
      </c>
      <c r="E35" s="54">
        <v>0</v>
      </c>
      <c r="F35" s="54">
        <v>0</v>
      </c>
      <c r="G35" s="54">
        <v>0</v>
      </c>
      <c r="H35" s="54">
        <v>1</v>
      </c>
      <c r="I35" s="54">
        <v>0</v>
      </c>
      <c r="J35" s="54">
        <v>0</v>
      </c>
      <c r="K35" s="54"/>
      <c r="L35" s="54"/>
      <c r="M35" s="54"/>
      <c r="N35" s="54"/>
    </row>
    <row r="36" spans="1:14" ht="18" customHeight="1">
      <c r="A36" s="104"/>
      <c r="B36" s="104"/>
      <c r="C36" s="53" t="s">
        <v>212</v>
      </c>
      <c r="D36" s="85" t="s">
        <v>213</v>
      </c>
      <c r="E36" s="54">
        <v>0</v>
      </c>
      <c r="F36" s="54">
        <v>0</v>
      </c>
      <c r="G36" s="54">
        <v>2</v>
      </c>
      <c r="H36" s="54">
        <v>9</v>
      </c>
      <c r="I36" s="54">
        <v>0</v>
      </c>
      <c r="J36" s="54">
        <v>0</v>
      </c>
      <c r="K36" s="54"/>
      <c r="L36" s="54"/>
      <c r="M36" s="54"/>
      <c r="N36" s="54"/>
    </row>
    <row r="37" spans="1:14" ht="18" customHeight="1">
      <c r="A37" s="104"/>
      <c r="B37" s="104"/>
      <c r="C37" s="53" t="s">
        <v>214</v>
      </c>
      <c r="D37" s="85" t="s">
        <v>215</v>
      </c>
      <c r="E37" s="54">
        <f t="shared" ref="E37:L37" si="4">E34+E35-E36</f>
        <v>-28</v>
      </c>
      <c r="F37" s="54">
        <f t="shared" si="4"/>
        <v>18</v>
      </c>
      <c r="G37" s="54">
        <f t="shared" si="4"/>
        <v>231</v>
      </c>
      <c r="H37" s="54">
        <f t="shared" si="4"/>
        <v>187</v>
      </c>
      <c r="I37" s="54">
        <f t="shared" si="4"/>
        <v>250</v>
      </c>
      <c r="J37" s="54">
        <f t="shared" si="4"/>
        <v>52</v>
      </c>
      <c r="K37" s="54">
        <f t="shared" si="4"/>
        <v>0</v>
      </c>
      <c r="L37" s="54">
        <f t="shared" si="4"/>
        <v>0</v>
      </c>
      <c r="M37" s="54">
        <f t="shared" ref="M37:N37" si="5">M34+M35-M36</f>
        <v>0</v>
      </c>
      <c r="N37" s="54">
        <f t="shared" si="5"/>
        <v>0</v>
      </c>
    </row>
    <row r="38" spans="1:14" ht="18" customHeight="1">
      <c r="A38" s="104"/>
      <c r="B38" s="104"/>
      <c r="C38" s="53" t="s">
        <v>216</v>
      </c>
      <c r="D38" s="85" t="s">
        <v>217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/>
      <c r="L38" s="54"/>
      <c r="M38" s="54"/>
      <c r="N38" s="54"/>
    </row>
    <row r="39" spans="1:14" ht="18" customHeight="1">
      <c r="A39" s="104"/>
      <c r="B39" s="104"/>
      <c r="C39" s="53" t="s">
        <v>218</v>
      </c>
      <c r="D39" s="85" t="s">
        <v>219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/>
      <c r="L39" s="54"/>
      <c r="M39" s="54"/>
      <c r="N39" s="54"/>
    </row>
    <row r="40" spans="1:14" ht="18" customHeight="1">
      <c r="A40" s="104"/>
      <c r="B40" s="104"/>
      <c r="C40" s="53" t="s">
        <v>220</v>
      </c>
      <c r="D40" s="85" t="s">
        <v>221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/>
      <c r="L40" s="54"/>
      <c r="M40" s="54"/>
      <c r="N40" s="54"/>
    </row>
    <row r="41" spans="1:14" ht="18" customHeight="1">
      <c r="A41" s="104"/>
      <c r="B41" s="104"/>
      <c r="C41" s="47" t="s">
        <v>222</v>
      </c>
      <c r="D41" s="85" t="s">
        <v>223</v>
      </c>
      <c r="E41" s="54">
        <f t="shared" ref="E41:L41" si="6">E34+E35-E36-E40</f>
        <v>-28</v>
      </c>
      <c r="F41" s="54">
        <f t="shared" si="6"/>
        <v>18</v>
      </c>
      <c r="G41" s="54">
        <f t="shared" si="6"/>
        <v>231</v>
      </c>
      <c r="H41" s="54">
        <f t="shared" si="6"/>
        <v>187</v>
      </c>
      <c r="I41" s="54">
        <f t="shared" si="6"/>
        <v>250</v>
      </c>
      <c r="J41" s="54">
        <f t="shared" si="6"/>
        <v>52</v>
      </c>
      <c r="K41" s="54">
        <f t="shared" si="6"/>
        <v>0</v>
      </c>
      <c r="L41" s="54">
        <f t="shared" si="6"/>
        <v>0</v>
      </c>
      <c r="M41" s="54">
        <f t="shared" ref="M41:N41" si="7">M34+M35-M36-M40</f>
        <v>0</v>
      </c>
      <c r="N41" s="54">
        <f t="shared" si="7"/>
        <v>0</v>
      </c>
    </row>
    <row r="42" spans="1:14" ht="18" customHeight="1">
      <c r="A42" s="104"/>
      <c r="B42" s="104"/>
      <c r="C42" s="134" t="s">
        <v>224</v>
      </c>
      <c r="D42" s="134"/>
      <c r="E42" s="54">
        <f t="shared" ref="E42:L42" si="8">E37+E38-E39-E40</f>
        <v>-28</v>
      </c>
      <c r="F42" s="54">
        <f t="shared" si="8"/>
        <v>18</v>
      </c>
      <c r="G42" s="54">
        <f t="shared" si="8"/>
        <v>231</v>
      </c>
      <c r="H42" s="54">
        <f t="shared" si="8"/>
        <v>187</v>
      </c>
      <c r="I42" s="54">
        <f t="shared" si="8"/>
        <v>250</v>
      </c>
      <c r="J42" s="54">
        <f t="shared" si="8"/>
        <v>52</v>
      </c>
      <c r="K42" s="54">
        <f t="shared" si="8"/>
        <v>0</v>
      </c>
      <c r="L42" s="54">
        <f t="shared" si="8"/>
        <v>0</v>
      </c>
      <c r="M42" s="54">
        <f t="shared" ref="M42:N42" si="9">M37+M38-M39-M40</f>
        <v>0</v>
      </c>
      <c r="N42" s="54">
        <f t="shared" si="9"/>
        <v>0</v>
      </c>
    </row>
    <row r="43" spans="1:14" ht="18" customHeight="1">
      <c r="A43" s="104"/>
      <c r="B43" s="104"/>
      <c r="C43" s="53" t="s">
        <v>225</v>
      </c>
      <c r="D43" s="85" t="s">
        <v>226</v>
      </c>
      <c r="E43" s="84">
        <v>-351</v>
      </c>
      <c r="F43" s="97">
        <v>-369</v>
      </c>
      <c r="G43" s="54">
        <v>0</v>
      </c>
      <c r="H43" s="54">
        <v>0</v>
      </c>
      <c r="I43" s="54">
        <v>0</v>
      </c>
      <c r="J43" s="54">
        <v>0</v>
      </c>
      <c r="K43" s="54"/>
      <c r="L43" s="54"/>
      <c r="M43" s="54"/>
      <c r="N43" s="54"/>
    </row>
    <row r="44" spans="1:14" ht="18" customHeight="1">
      <c r="A44" s="104"/>
      <c r="B44" s="104"/>
      <c r="C44" s="47" t="s">
        <v>227</v>
      </c>
      <c r="D44" s="66" t="s">
        <v>228</v>
      </c>
      <c r="E44" s="54">
        <f t="shared" ref="E44:L44" si="10">E41+E43</f>
        <v>-379</v>
      </c>
      <c r="F44" s="54">
        <f t="shared" si="10"/>
        <v>-351</v>
      </c>
      <c r="G44" s="54">
        <f t="shared" si="10"/>
        <v>231</v>
      </c>
      <c r="H44" s="54">
        <f t="shared" si="10"/>
        <v>187</v>
      </c>
      <c r="I44" s="54">
        <f t="shared" si="10"/>
        <v>250</v>
      </c>
      <c r="J44" s="54">
        <f t="shared" si="10"/>
        <v>52</v>
      </c>
      <c r="K44" s="54">
        <f t="shared" si="10"/>
        <v>0</v>
      </c>
      <c r="L44" s="54">
        <f t="shared" si="10"/>
        <v>0</v>
      </c>
      <c r="M44" s="54">
        <f t="shared" ref="M44:N44" si="11">M41+M43</f>
        <v>0</v>
      </c>
      <c r="N44" s="54">
        <f t="shared" si="11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6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75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小山田 周平</cp:lastModifiedBy>
  <cp:lastPrinted>2022-07-07T08:42:16Z</cp:lastPrinted>
  <dcterms:created xsi:type="dcterms:W3CDTF">1999-07-06T05:17:05Z</dcterms:created>
  <dcterms:modified xsi:type="dcterms:W3CDTF">2024-08-29T00:14:38Z</dcterms:modified>
</cp:coreProperties>
</file>