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資金係\■縁故担当用\縁故担当用\800 照会・回答\004 地方債協会照会\002 財政状況についての照会（毎年6月～7月）\R6財政状況について\"/>
    </mc:Choice>
  </mc:AlternateContent>
  <bookViews>
    <workbookView xWindow="-120" yWindow="-120" windowWidth="29040" windowHeight="15840" tabRatio="663" activeTab="1"/>
  </bookViews>
  <sheets>
    <sheet name="1.普通会計予算(R5-6年度)" sheetId="2" r:id="rId1"/>
    <sheet name="2.公営企業会計予算(R5-6年度)" sheetId="4" r:id="rId2"/>
    <sheet name="3.(1)普通会計決算（R3-4年度)" sheetId="9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'2.公営企業会計予算(R5-6年度)'!$A$1:$Q$49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'4.公営企業会計決算（R3-4年度）'!$A$1:$Q$49</definedName>
    <definedName name="_xlnm.Print_Area" localSheetId="5">'5.三セク決算（R3-4年度）'!$A$1:$N$46</definedName>
  </definedNames>
  <calcPr calcId="162913"/>
</workbook>
</file>

<file path=xl/calcChain.xml><?xml version="1.0" encoding="utf-8"?>
<calcChain xmlns="http://schemas.openxmlformats.org/spreadsheetml/2006/main">
  <c r="F27" i="2" l="1"/>
  <c r="I10" i="6"/>
  <c r="N23" i="7" l="1"/>
  <c r="N22" i="7"/>
  <c r="N21" i="7"/>
  <c r="N20" i="7"/>
  <c r="N19" i="7"/>
  <c r="N17" i="7"/>
  <c r="N12" i="7"/>
  <c r="N11" i="7"/>
  <c r="N9" i="7"/>
  <c r="N8" i="7"/>
  <c r="N23" i="4"/>
  <c r="N22" i="4"/>
  <c r="N21" i="4"/>
  <c r="N20" i="4"/>
  <c r="N19" i="4"/>
  <c r="N12" i="4"/>
  <c r="N11" i="4"/>
  <c r="N9" i="4"/>
  <c r="N8" i="4"/>
  <c r="J44" i="4" l="1"/>
  <c r="J39" i="4"/>
  <c r="J45" i="4" s="1"/>
  <c r="J44" i="7"/>
  <c r="J39" i="7"/>
  <c r="J45" i="7" s="1"/>
  <c r="N24" i="7" l="1"/>
  <c r="N27" i="7" s="1"/>
  <c r="N16" i="7"/>
  <c r="N15" i="7"/>
  <c r="N14" i="7"/>
  <c r="N24" i="4"/>
  <c r="N27" i="4" s="1"/>
  <c r="N16" i="4"/>
  <c r="N15" i="4"/>
  <c r="N14" i="4"/>
  <c r="P24" i="4" l="1"/>
  <c r="P27" i="4" s="1"/>
  <c r="P16" i="4"/>
  <c r="P15" i="4"/>
  <c r="P14" i="4"/>
  <c r="P24" i="7"/>
  <c r="P27" i="7" s="1"/>
  <c r="P16" i="7"/>
  <c r="P15" i="7"/>
  <c r="P14" i="7"/>
  <c r="M24" i="7" l="1"/>
  <c r="M27" i="7" s="1"/>
  <c r="L24" i="7"/>
  <c r="L27" i="7" s="1"/>
  <c r="K24" i="7"/>
  <c r="K27" i="7" s="1"/>
  <c r="J24" i="7"/>
  <c r="J27" i="7" s="1"/>
  <c r="I24" i="7"/>
  <c r="I27" i="7" s="1"/>
  <c r="H24" i="7"/>
  <c r="H27" i="7" s="1"/>
  <c r="G24" i="7"/>
  <c r="G27" i="7" s="1"/>
  <c r="F24" i="7"/>
  <c r="F27" i="7" s="1"/>
  <c r="M16" i="7"/>
  <c r="L16" i="7"/>
  <c r="K16" i="7"/>
  <c r="J16" i="7"/>
  <c r="I16" i="7"/>
  <c r="H16" i="7"/>
  <c r="G16" i="7"/>
  <c r="F16" i="7"/>
  <c r="M15" i="7"/>
  <c r="L15" i="7"/>
  <c r="K15" i="7"/>
  <c r="J15" i="7"/>
  <c r="I15" i="7"/>
  <c r="H15" i="7"/>
  <c r="G15" i="7"/>
  <c r="F15" i="7"/>
  <c r="M14" i="7"/>
  <c r="L14" i="7"/>
  <c r="K14" i="7"/>
  <c r="J14" i="7"/>
  <c r="I14" i="7"/>
  <c r="H14" i="7"/>
  <c r="G14" i="7"/>
  <c r="F14" i="7"/>
  <c r="M24" i="4"/>
  <c r="M27" i="4" s="1"/>
  <c r="L24" i="4"/>
  <c r="L27" i="4" s="1"/>
  <c r="K24" i="4"/>
  <c r="K27" i="4" s="1"/>
  <c r="J24" i="4"/>
  <c r="J27" i="4" s="1"/>
  <c r="I24" i="4"/>
  <c r="I27" i="4" s="1"/>
  <c r="H24" i="4"/>
  <c r="H27" i="4" s="1"/>
  <c r="G24" i="4"/>
  <c r="G27" i="4" s="1"/>
  <c r="F24" i="4"/>
  <c r="F27" i="4" s="1"/>
  <c r="M16" i="4"/>
  <c r="L16" i="4"/>
  <c r="K16" i="4"/>
  <c r="J16" i="4"/>
  <c r="I16" i="4"/>
  <c r="H16" i="4"/>
  <c r="G16" i="4"/>
  <c r="F16" i="4"/>
  <c r="M15" i="4"/>
  <c r="L15" i="4"/>
  <c r="K15" i="4"/>
  <c r="J15" i="4"/>
  <c r="I15" i="4"/>
  <c r="H15" i="4"/>
  <c r="G15" i="4"/>
  <c r="F15" i="4"/>
  <c r="M14" i="4"/>
  <c r="L14" i="4"/>
  <c r="K14" i="4"/>
  <c r="J14" i="4"/>
  <c r="I14" i="4"/>
  <c r="H14" i="4"/>
  <c r="G14" i="4"/>
  <c r="F14" i="4"/>
  <c r="E31" i="8" l="1"/>
  <c r="E34" i="8" s="1"/>
  <c r="E41" i="8" l="1"/>
  <c r="E44" i="8" s="1"/>
  <c r="E37" i="8"/>
  <c r="E42" i="8" s="1"/>
  <c r="G31" i="8" l="1"/>
  <c r="G34" i="8" s="1"/>
  <c r="G41" i="8" l="1"/>
  <c r="G44" i="8" s="1"/>
  <c r="G37" i="8"/>
  <c r="G42" i="8" s="1"/>
  <c r="H44" i="4" l="1"/>
  <c r="H39" i="4"/>
  <c r="H45" i="4" s="1"/>
  <c r="H44" i="7"/>
  <c r="H39" i="7"/>
  <c r="H45" i="7" l="1"/>
  <c r="F44" i="7"/>
  <c r="F39" i="7"/>
  <c r="F45" i="7" s="1"/>
  <c r="F44" i="4"/>
  <c r="F39" i="4"/>
  <c r="F45" i="4" l="1"/>
  <c r="F45" i="9"/>
  <c r="I44" i="9"/>
  <c r="I43" i="9"/>
  <c r="I42" i="9"/>
  <c r="I41" i="9"/>
  <c r="I40" i="9"/>
  <c r="I39" i="9"/>
  <c r="I38" i="9"/>
  <c r="I37" i="9"/>
  <c r="G37" i="9"/>
  <c r="I36" i="9"/>
  <c r="I35" i="9"/>
  <c r="G35" i="9"/>
  <c r="I34" i="9"/>
  <c r="I33" i="9"/>
  <c r="G33" i="9"/>
  <c r="I32" i="9"/>
  <c r="I31" i="9"/>
  <c r="G31" i="9"/>
  <c r="I30" i="9"/>
  <c r="I29" i="9"/>
  <c r="G29" i="9"/>
  <c r="H28" i="9"/>
  <c r="I28" i="9" s="1"/>
  <c r="I27" i="9"/>
  <c r="H27" i="9"/>
  <c r="F27" i="9"/>
  <c r="G27" i="9" s="1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I13" i="9"/>
  <c r="G13" i="9"/>
  <c r="I12" i="9"/>
  <c r="G12" i="9"/>
  <c r="I11" i="9"/>
  <c r="G11" i="9"/>
  <c r="I10" i="9"/>
  <c r="G10" i="9"/>
  <c r="I9" i="9"/>
  <c r="G9" i="9"/>
  <c r="G28" i="9" l="1"/>
  <c r="G45" i="9"/>
  <c r="G39" i="9"/>
  <c r="G43" i="9"/>
  <c r="G30" i="9"/>
  <c r="G32" i="9"/>
  <c r="G34" i="9"/>
  <c r="G36" i="9"/>
  <c r="G38" i="9"/>
  <c r="G40" i="9"/>
  <c r="G42" i="9"/>
  <c r="G44" i="9"/>
  <c r="H45" i="9"/>
  <c r="I45" i="9" s="1"/>
  <c r="G41" i="9"/>
  <c r="H31" i="8" l="1"/>
  <c r="H34" i="8" s="1"/>
  <c r="F31" i="8"/>
  <c r="F34" i="8" s="1"/>
  <c r="K44" i="7"/>
  <c r="K39" i="7"/>
  <c r="K45" i="7" s="1"/>
  <c r="I44" i="7"/>
  <c r="I39" i="7"/>
  <c r="I45" i="7" s="1"/>
  <c r="Q24" i="7"/>
  <c r="Q27" i="7" s="1"/>
  <c r="Q16" i="7"/>
  <c r="Q15" i="7"/>
  <c r="Q14" i="7"/>
  <c r="O24" i="7"/>
  <c r="O27" i="7" s="1"/>
  <c r="O16" i="7"/>
  <c r="O15" i="7"/>
  <c r="O14" i="7"/>
  <c r="F22" i="6"/>
  <c r="H22" i="6"/>
  <c r="G22" i="6"/>
  <c r="H20" i="6"/>
  <c r="G20" i="6"/>
  <c r="F20" i="6"/>
  <c r="E20" i="6"/>
  <c r="H19" i="6"/>
  <c r="H23" i="6" s="1"/>
  <c r="G19" i="6"/>
  <c r="G23" i="6" s="1"/>
  <c r="F19" i="6"/>
  <c r="E19" i="6"/>
  <c r="E23" i="6" s="1"/>
  <c r="H41" i="8" l="1"/>
  <c r="H44" i="8" s="1"/>
  <c r="H37" i="8"/>
  <c r="H42" i="8" s="1"/>
  <c r="F41" i="8"/>
  <c r="F44" i="8" s="1"/>
  <c r="F37" i="8"/>
  <c r="F42" i="8" s="1"/>
  <c r="F23" i="6"/>
  <c r="G21" i="6"/>
  <c r="H21" i="6"/>
  <c r="E21" i="6"/>
  <c r="E22" i="6"/>
  <c r="F21" i="6"/>
  <c r="K44" i="4" l="1"/>
  <c r="K39" i="4"/>
  <c r="K45" i="4" s="1"/>
  <c r="I44" i="4"/>
  <c r="I39" i="4"/>
  <c r="Q24" i="4"/>
  <c r="Q27" i="4" s="1"/>
  <c r="Q16" i="4"/>
  <c r="Q15" i="4"/>
  <c r="Q14" i="4"/>
  <c r="O24" i="4"/>
  <c r="O27" i="4" s="1"/>
  <c r="O16" i="4"/>
  <c r="O15" i="4"/>
  <c r="O14" i="4"/>
  <c r="I45" i="4" l="1"/>
  <c r="I9" i="2"/>
  <c r="F45" i="2"/>
  <c r="G45" i="2" s="1"/>
  <c r="G27" i="2"/>
  <c r="H27" i="2"/>
  <c r="H45" i="2"/>
  <c r="N31" i="8"/>
  <c r="N34" i="8" s="1"/>
  <c r="M31" i="8"/>
  <c r="M34" i="8" s="1"/>
  <c r="L31" i="8"/>
  <c r="L34" i="8"/>
  <c r="L37" i="8" s="1"/>
  <c r="L42" i="8" s="1"/>
  <c r="K31" i="8"/>
  <c r="K34" i="8" s="1"/>
  <c r="J31" i="8"/>
  <c r="J34" i="8"/>
  <c r="J41" i="8" s="1"/>
  <c r="J44" i="8" s="1"/>
  <c r="I31" i="8"/>
  <c r="I34" i="8" s="1"/>
  <c r="I37" i="8" s="1"/>
  <c r="I42" i="8" s="1"/>
  <c r="I20" i="6"/>
  <c r="I19" i="6"/>
  <c r="I21" i="6" s="1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G41" i="2" l="1"/>
  <c r="G29" i="2"/>
  <c r="G14" i="2"/>
  <c r="G28" i="2"/>
  <c r="J37" i="8"/>
  <c r="J42" i="8" s="1"/>
  <c r="G21" i="2"/>
  <c r="G16" i="2"/>
  <c r="G18" i="2"/>
  <c r="G9" i="2"/>
  <c r="G19" i="2"/>
  <c r="G25" i="2"/>
  <c r="G24" i="2"/>
  <c r="G36" i="2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I23" i="6"/>
  <c r="K37" i="8"/>
  <c r="K42" i="8" s="1"/>
  <c r="K41" i="8"/>
  <c r="K44" i="8" s="1"/>
  <c r="M41" i="8"/>
  <c r="M44" i="8" s="1"/>
  <c r="M37" i="8"/>
  <c r="M42" i="8" s="1"/>
  <c r="N37" i="8"/>
  <c r="N42" i="8" s="1"/>
  <c r="N41" i="8"/>
  <c r="N44" i="8" s="1"/>
  <c r="G33" i="2"/>
  <c r="G34" i="2"/>
  <c r="L41" i="8"/>
  <c r="L44" i="8" s="1"/>
  <c r="G37" i="2"/>
  <c r="G44" i="2"/>
  <c r="I41" i="8"/>
  <c r="I44" i="8" s="1"/>
  <c r="G42" i="2"/>
  <c r="I45" i="2"/>
  <c r="G35" i="2"/>
  <c r="I22" i="6" l="1"/>
</calcChain>
</file>

<file path=xl/sharedStrings.xml><?xml version="1.0" encoding="utf-8"?>
<sst xmlns="http://schemas.openxmlformats.org/spreadsheetml/2006/main" count="440" uniqueCount="265">
  <si>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</si>
  <si>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</si>
  <si>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</si>
  <si>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</si>
  <si>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</si>
  <si>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</si>
  <si>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</si>
  <si>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</si>
  <si>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</si>
  <si>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</si>
  <si>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</si>
  <si>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</si>
  <si>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</si>
  <si>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</si>
  <si>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</si>
  <si>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</si>
  <si>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</si>
  <si>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</si>
  <si>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</si>
  <si>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</si>
  <si>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</si>
  <si>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</si>
  <si>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</si>
  <si>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</si>
  <si>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</si>
  <si>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</si>
  <si>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</si>
  <si>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</si>
  <si>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</si>
  <si>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</si>
  <si>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</si>
  <si>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</si>
  <si>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</si>
  <si>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</si>
  <si>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</si>
  <si>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</si>
  <si>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</si>
  <si>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</si>
  <si>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</si>
  <si>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</si>
  <si>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</si>
  <si>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</si>
  <si>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</si>
  <si>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</si>
  <si>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</si>
  <si>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</si>
  <si>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</si>
  <si>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</si>
  <si>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</si>
  <si>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</si>
  <si>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</si>
  <si>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</si>
  <si>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</si>
  <si>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</si>
  <si>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</si>
  <si>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</si>
  <si>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</si>
  <si>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</si>
  <si>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</si>
  <si>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</si>
  <si>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</si>
  <si>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</si>
  <si>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</si>
  <si>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</si>
  <si>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</si>
  <si>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</si>
  <si>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</si>
  <si>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</si>
  <si>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</si>
  <si>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</si>
  <si>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</si>
  <si>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</si>
  <si>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</si>
  <si>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</si>
  <si>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</si>
  <si>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</si>
  <si>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</si>
  <si>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</si>
  <si>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</si>
  <si>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</si>
  <si>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</si>
  <si>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</si>
  <si>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</si>
  <si>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</si>
  <si>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</si>
  <si>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</si>
  <si>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</si>
  <si>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</si>
  <si>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</si>
  <si>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</si>
  <si>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</si>
  <si>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</si>
  <si>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</si>
  <si>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</si>
  <si>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</si>
  <si>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</si>
  <si>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</si>
  <si>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</si>
  <si>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</si>
  <si>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</si>
  <si>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</si>
  <si>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</si>
  <si>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</si>
  <si>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</si>
  <si>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</si>
  <si>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</si>
  <si>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</si>
  <si>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</si>
  <si>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</si>
  <si>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</si>
  <si>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</si>
  <si>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</si>
  <si>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</si>
  <si>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</si>
  <si>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</si>
  <si>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</si>
  <si>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</si>
  <si>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</si>
  <si>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</si>
  <si>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</si>
  <si>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</si>
  <si>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</si>
  <si>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</si>
  <si>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</si>
  <si>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</si>
  <si>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</si>
  <si>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</si>
  <si>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</si>
  <si>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</si>
  <si>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</si>
  <si>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</si>
  <si>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</si>
  <si>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</si>
  <si>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</si>
  <si>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</si>
  <si>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</si>
  <si>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</si>
  <si>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</si>
  <si>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</si>
  <si>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</si>
  <si>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</si>
  <si>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</si>
  <si>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</si>
  <si>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</si>
  <si>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</si>
  <si>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</si>
  <si>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</si>
  <si>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</si>
  <si>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</si>
  <si>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</si>
  <si>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</si>
  <si>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</si>
  <si>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</si>
  <si>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</si>
  <si>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</si>
  <si>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</si>
  <si>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</si>
  <si>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</si>
  <si>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</si>
  <si>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</si>
  <si>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</si>
  <si>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</si>
  <si>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</si>
  <si>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</si>
  <si>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</si>
  <si>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</si>
  <si>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</si>
  <si>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</si>
  <si>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</si>
  <si>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</si>
  <si>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</si>
  <si>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</si>
  <si>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</si>
  <si>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</si>
  <si>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</si>
  <si>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</si>
  <si>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</si>
  <si>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</si>
  <si>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</si>
  <si>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</si>
  <si>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</si>
  <si>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</si>
  <si>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</si>
  <si>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</si>
  <si>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</si>
  <si>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</si>
  <si>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</si>
  <si>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</si>
  <si>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</si>
  <si>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</si>
  <si>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</si>
  <si>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</si>
  <si>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</si>
  <si>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</si>
  <si>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</si>
  <si>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</si>
  <si>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</si>
  <si>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</si>
  <si>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</si>
  <si>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</si>
  <si>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</si>
  <si>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</si>
  <si>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</si>
  <si>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</si>
  <si>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</si>
  <si>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</si>
  <si>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</si>
  <si>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</si>
  <si>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</si>
  <si>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</si>
  <si>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</si>
  <si>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</si>
  <si>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</si>
  <si>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</si>
  <si>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</si>
  <si>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</si>
  <si>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</si>
  <si>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</si>
  <si>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</si>
  <si>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</si>
  <si>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</si>
  <si>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</si>
  <si>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</si>
  <si>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</si>
  <si>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</si>
  <si>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</si>
  <si>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</si>
  <si>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</si>
  <si>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</si>
  <si>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</si>
  <si>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</si>
  <si>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</si>
  <si>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</si>
  <si>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</si>
  <si>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</si>
  <si>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</si>
  <si>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</si>
  <si>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</si>
  <si>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</si>
  <si>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</si>
  <si>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</si>
  <si>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</si>
  <si>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</si>
  <si>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</si>
  <si>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</si>
  <si>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</si>
  <si>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</si>
  <si>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</si>
  <si>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富山県</t>
    <rPh sb="0" eb="3">
      <t>トヤマケン</t>
    </rPh>
    <phoneticPr fontId="9"/>
  </si>
  <si>
    <t>電気事業</t>
  </si>
  <si>
    <t>水道事業</t>
  </si>
  <si>
    <t>工業用水道事業</t>
  </si>
  <si>
    <t>地域開発事業</t>
  </si>
  <si>
    <t>病院事業</t>
    <rPh sb="0" eb="2">
      <t>ビョウイン</t>
    </rPh>
    <rPh sb="2" eb="4">
      <t>ジギョウ</t>
    </rPh>
    <phoneticPr fontId="14"/>
  </si>
  <si>
    <t>下水道事業</t>
    <rPh sb="0" eb="3">
      <t>ゲスイドウ</t>
    </rPh>
    <rPh sb="3" eb="5">
      <t>ジギョウ</t>
    </rPh>
    <phoneticPr fontId="14"/>
  </si>
  <si>
    <t>宅地造成事業（臨海）</t>
    <rPh sb="0" eb="2">
      <t>タクチ</t>
    </rPh>
    <rPh sb="2" eb="4">
      <t>ゾウセイ</t>
    </rPh>
    <rPh sb="4" eb="6">
      <t>ジギョウ</t>
    </rPh>
    <rPh sb="7" eb="9">
      <t>リンカイ</t>
    </rPh>
    <phoneticPr fontId="13"/>
  </si>
  <si>
    <t>宅地造成事業（その他）</t>
    <rPh sb="0" eb="2">
      <t>タクチ</t>
    </rPh>
    <rPh sb="2" eb="4">
      <t>ゾウセイ</t>
    </rPh>
    <rPh sb="4" eb="6">
      <t>ジギョウ</t>
    </rPh>
    <rPh sb="9" eb="10">
      <t>タ</t>
    </rPh>
    <phoneticPr fontId="13"/>
  </si>
  <si>
    <t>港湾整備事業</t>
    <rPh sb="0" eb="2">
      <t>コウワン</t>
    </rPh>
    <rPh sb="2" eb="4">
      <t>セイビ</t>
    </rPh>
    <rPh sb="4" eb="6">
      <t>ジギョウ</t>
    </rPh>
    <phoneticPr fontId="13"/>
  </si>
  <si>
    <t>富山県</t>
    <rPh sb="0" eb="3">
      <t>トヤマケン</t>
    </rPh>
    <phoneticPr fontId="16"/>
  </si>
  <si>
    <t>下水道事業</t>
    <rPh sb="0" eb="3">
      <t>ゲスイドウ</t>
    </rPh>
    <rPh sb="3" eb="5">
      <t>ジギョウ</t>
    </rPh>
    <phoneticPr fontId="13"/>
  </si>
  <si>
    <t>富山県道路公社</t>
    <rPh sb="0" eb="3">
      <t>トヤマケン</t>
    </rPh>
    <rPh sb="3" eb="5">
      <t>ドウロ</t>
    </rPh>
    <rPh sb="5" eb="7">
      <t>コウシャ</t>
    </rPh>
    <phoneticPr fontId="13"/>
  </si>
  <si>
    <t>あいの風とやま鉄道㈱</t>
    <rPh sb="3" eb="4">
      <t>カゼ</t>
    </rPh>
    <rPh sb="7" eb="9">
      <t>テツドウ</t>
    </rPh>
    <phoneticPr fontId="13"/>
  </si>
  <si>
    <t>富山県</t>
    <rPh sb="0" eb="3">
      <t>トヤマケン</t>
    </rPh>
    <phoneticPr fontId="14"/>
  </si>
  <si>
    <t>（1）令和４年度普通会計決算の状況</t>
    <phoneticPr fontId="14"/>
  </si>
  <si>
    <t>決算額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</si>
</sst>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2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1"/>
      <color theme="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52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2" fillId="0" borderId="10" xfId="1" applyNumberFormat="1" applyFill="1" applyBorder="1" applyAlignment="1">
      <alignment horizontal="right"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177" fontId="2" fillId="2" borderId="10" xfId="1" applyNumberFormat="1" applyFill="1" applyBorder="1" applyAlignment="1">
      <alignment vertical="center"/>
    </xf>
    <xf numFmtId="177" fontId="2" fillId="2" borderId="10" xfId="1" quotePrefix="1" applyNumberFormat="1" applyFont="1" applyFill="1" applyBorder="1" applyAlignment="1">
      <alignment horizontal="right"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0" fillId="2" borderId="10" xfId="0" quotePrefix="1" applyNumberFormat="1" applyFill="1" applyBorder="1" applyAlignment="1">
      <alignment horizontal="right" vertical="center"/>
    </xf>
    <xf numFmtId="177" fontId="0" fillId="0" borderId="10" xfId="0" quotePrefix="1" applyNumberFormat="1" applyFill="1" applyBorder="1" applyAlignment="1">
      <alignment horizontal="right" vertical="center"/>
    </xf>
    <xf numFmtId="177" fontId="0" fillId="2" borderId="10" xfId="0" applyNumberForma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7" fontId="0" fillId="0" borderId="10" xfId="1" applyNumberFormat="1" applyFont="1" applyFill="1" applyBorder="1" applyAlignment="1">
      <alignment vertical="center"/>
    </xf>
    <xf numFmtId="177" fontId="21" fillId="0" borderId="10" xfId="1" applyNumberFormat="1" applyFont="1" applyFill="1" applyBorder="1" applyAlignment="1">
      <alignment vertical="center"/>
    </xf>
    <xf numFmtId="177" fontId="21" fillId="0" borderId="10" xfId="1" quotePrefix="1" applyNumberFormat="1" applyFont="1" applyFill="1" applyBorder="1" applyAlignment="1">
      <alignment horizontal="right" vertical="center"/>
    </xf>
    <xf numFmtId="177" fontId="2" fillId="2" borderId="10" xfId="1" applyNumberFormat="1" applyFont="1" applyFill="1" applyBorder="1" applyAlignment="1">
      <alignment vertical="center"/>
    </xf>
    <xf numFmtId="177" fontId="0" fillId="0" borderId="10" xfId="1" applyNumberFormat="1" applyFont="1" applyFill="1" applyBorder="1" applyAlignment="1">
      <alignment horizontal="right" vertical="center"/>
    </xf>
    <xf numFmtId="41" fontId="21" fillId="0" borderId="10" xfId="0" applyNumberFormat="1" applyFont="1" applyBorder="1" applyAlignment="1">
      <alignment horizontal="center" vertical="center"/>
    </xf>
    <xf numFmtId="41" fontId="0" fillId="2" borderId="10" xfId="0" applyNumberFormat="1" applyFill="1" applyBorder="1" applyAlignment="1">
      <alignment horizontal="center" vertical="center"/>
    </xf>
    <xf numFmtId="177" fontId="21" fillId="0" borderId="10" xfId="0" applyNumberFormat="1" applyFont="1" applyBorder="1" applyAlignment="1">
      <alignment vertical="center"/>
    </xf>
    <xf numFmtId="177" fontId="21" fillId="0" borderId="10" xfId="1" applyNumberFormat="1" applyFont="1" applyFill="1" applyBorder="1" applyAlignment="1">
      <alignment horizontal="right" vertical="center"/>
    </xf>
    <xf numFmtId="177" fontId="2" fillId="2" borderId="10" xfId="1" applyNumberFormat="1" applyFill="1" applyBorder="1" applyAlignment="1">
      <alignment horizontal="right" vertical="center"/>
    </xf>
    <xf numFmtId="177" fontId="21" fillId="0" borderId="10" xfId="1" applyNumberFormat="1" applyFont="1" applyBorder="1" applyAlignment="1">
      <alignment horizontal="right" vertical="center"/>
    </xf>
    <xf numFmtId="181" fontId="21" fillId="0" borderId="10" xfId="0" applyNumberFormat="1" applyFont="1" applyBorder="1" applyAlignment="1">
      <alignment vertical="center"/>
    </xf>
    <xf numFmtId="181" fontId="0" fillId="2" borderId="10" xfId="0" applyNumberFormat="1" applyFill="1" applyBorder="1" applyAlignment="1">
      <alignment vertical="center"/>
    </xf>
    <xf numFmtId="177" fontId="21" fillId="0" borderId="10" xfId="1" applyNumberFormat="1" applyFont="1" applyBorder="1" applyAlignment="1">
      <alignment vertical="center"/>
    </xf>
    <xf numFmtId="182" fontId="21" fillId="0" borderId="10" xfId="0" applyNumberFormat="1" applyFont="1" applyBorder="1" applyAlignment="1">
      <alignment vertical="center"/>
    </xf>
    <xf numFmtId="182" fontId="21" fillId="0" borderId="10" xfId="1" applyNumberFormat="1" applyFont="1" applyBorder="1" applyAlignment="1">
      <alignment vertical="center"/>
    </xf>
    <xf numFmtId="182" fontId="2" fillId="2" borderId="10" xfId="1" applyNumberFormat="1" applyFill="1" applyBorder="1" applyAlignment="1">
      <alignment vertical="center"/>
    </xf>
    <xf numFmtId="178" fontId="21" fillId="0" borderId="10" xfId="0" applyNumberFormat="1" applyFont="1" applyBorder="1" applyAlignment="1">
      <alignment vertical="center"/>
    </xf>
    <xf numFmtId="178" fontId="21" fillId="0" borderId="10" xfId="1" applyNumberFormat="1" applyFont="1" applyBorder="1" applyAlignment="1">
      <alignment vertical="center"/>
    </xf>
    <xf numFmtId="178" fontId="2" fillId="2" borderId="10" xfId="1" applyNumberFormat="1" applyFill="1" applyBorder="1" applyAlignment="1">
      <alignment vertical="center"/>
    </xf>
    <xf numFmtId="178" fontId="21" fillId="0" borderId="10" xfId="1" applyNumberFormat="1" applyFont="1" applyFill="1" applyBorder="1" applyAlignment="1">
      <alignment vertical="center"/>
    </xf>
    <xf numFmtId="41" fontId="0" fillId="0" borderId="10" xfId="0" applyNumberFormat="1" applyFill="1" applyBorder="1" applyAlignment="1">
      <alignment horizontal="center" vertical="center"/>
    </xf>
    <xf numFmtId="181" fontId="0" fillId="0" borderId="10" xfId="0" applyNumberFormat="1" applyFill="1" applyBorder="1" applyAlignment="1">
      <alignment vertical="center"/>
    </xf>
    <xf numFmtId="182" fontId="2" fillId="0" borderId="10" xfId="1" applyNumberFormat="1" applyFill="1" applyBorder="1" applyAlignment="1">
      <alignment vertical="center"/>
    </xf>
    <xf numFmtId="177" fontId="2" fillId="2" borderId="10" xfId="1" applyNumberFormat="1" applyFill="1" applyBorder="1" applyAlignment="1">
      <alignment horizontal="center" vertical="center"/>
    </xf>
    <xf numFmtId="177" fontId="2" fillId="0" borderId="10" xfId="1" applyNumberFormat="1" applyFill="1" applyBorder="1" applyAlignment="1">
      <alignment horizontal="center" vertical="center"/>
    </xf>
    <xf numFmtId="177" fontId="0" fillId="0" borderId="10" xfId="1" applyNumberFormat="1" applyFont="1" applyFill="1" applyBorder="1" applyAlignment="1">
      <alignment horizontal="center" vertical="center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vertical="center"/>
    </xf>
    <xf numFmtId="177" fontId="2" fillId="2" borderId="10" xfId="1" applyNumberFormat="1" applyFill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19" fillId="2" borderId="10" xfId="1" quotePrefix="1" applyNumberFormat="1" applyFont="1" applyFill="1" applyBorder="1" applyAlignment="1">
      <alignment horizontal="right" vertical="center"/>
    </xf>
    <xf numFmtId="177" fontId="19" fillId="2" borderId="10" xfId="1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7" fontId="2" fillId="2" borderId="10" xfId="1" applyNumberFormat="1" applyFill="1" applyBorder="1" applyAlignment="1">
      <alignment vertical="center"/>
    </xf>
    <xf numFmtId="177" fontId="0" fillId="2" borderId="10" xfId="0" applyNumberFormat="1" applyFill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7" fontId="2" fillId="2" borderId="11" xfId="1" applyNumberFormat="1" applyFill="1" applyBorder="1" applyAlignment="1">
      <alignment vertical="center"/>
    </xf>
    <xf numFmtId="177" fontId="2" fillId="2" borderId="13" xfId="1" applyNumberFormat="1" applyFill="1" applyBorder="1" applyAlignment="1">
      <alignment vertical="center"/>
    </xf>
    <xf numFmtId="177" fontId="2" fillId="0" borderId="11" xfId="1" applyNumberFormat="1" applyFill="1" applyBorder="1" applyAlignment="1">
      <alignment vertical="center"/>
    </xf>
    <xf numFmtId="177" fontId="2" fillId="0" borderId="13" xfId="1" applyNumberFormat="1" applyFill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41" fontId="21" fillId="0" borderId="14" xfId="0" applyNumberFormat="1" applyFont="1" applyFill="1" applyBorder="1" applyAlignment="1">
      <alignment horizontal="center" vertical="center"/>
    </xf>
    <xf numFmtId="41" fontId="21" fillId="0" borderId="15" xfId="0" applyNumberFormat="1" applyFont="1" applyFill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/>
    <cellStyle name="標準_地方債公営企業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view="pageBreakPreview" zoomScaleNormal="100" zoomScaleSheetLayoutView="100" workbookViewId="0">
      <pane xSplit="5" ySplit="8" topLeftCell="F15" activePane="bottomRight" state="frozen"/>
      <selection pane="topRight" activeCell="F1" sqref="F1"/>
      <selection pane="bottomLeft" activeCell="A9" sqref="A9"/>
      <selection pane="bottomRight" activeCell="Q22" sqref="Q22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248</v>
      </c>
      <c r="F1" s="1"/>
    </row>
    <row r="3" spans="1:11" ht="14.25">
      <c r="A3" s="10" t="s">
        <v>92</v>
      </c>
    </row>
    <row r="5" spans="1:11">
      <c r="A5" s="17" t="s">
        <v>238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8" t="s">
        <v>240</v>
      </c>
      <c r="G7" s="48"/>
      <c r="H7" s="48" t="s">
        <v>234</v>
      </c>
      <c r="I7" s="49" t="s">
        <v>21</v>
      </c>
    </row>
    <row r="8" spans="1:11" ht="17.100000000000001" customHeight="1">
      <c r="A8" s="18"/>
      <c r="B8" s="19"/>
      <c r="C8" s="19"/>
      <c r="D8" s="19"/>
      <c r="E8" s="59"/>
      <c r="F8" s="51" t="s">
        <v>90</v>
      </c>
      <c r="G8" s="51" t="s">
        <v>2</v>
      </c>
      <c r="H8" s="51" t="s">
        <v>233</v>
      </c>
      <c r="I8" s="52"/>
    </row>
    <row r="9" spans="1:11" ht="18" customHeight="1">
      <c r="A9" s="120" t="s">
        <v>87</v>
      </c>
      <c r="B9" s="120" t="s">
        <v>89</v>
      </c>
      <c r="C9" s="60" t="s">
        <v>3</v>
      </c>
      <c r="D9" s="53"/>
      <c r="E9" s="53"/>
      <c r="F9" s="80">
        <v>164260</v>
      </c>
      <c r="G9" s="55">
        <f>F9/$F$27*100</f>
        <v>28.343559975980622</v>
      </c>
      <c r="H9" s="54">
        <v>171232</v>
      </c>
      <c r="I9" s="55">
        <f>(F9/H9-1)*100</f>
        <v>-4.0716688469444984</v>
      </c>
      <c r="K9" s="25"/>
    </row>
    <row r="10" spans="1:11" ht="18" customHeight="1">
      <c r="A10" s="120"/>
      <c r="B10" s="120"/>
      <c r="C10" s="62"/>
      <c r="D10" s="64" t="s">
        <v>22</v>
      </c>
      <c r="E10" s="53"/>
      <c r="F10" s="80">
        <v>42382</v>
      </c>
      <c r="G10" s="55">
        <f t="shared" ref="G10:G26" si="0">F10/$F$27*100</f>
        <v>7.3131423286375909</v>
      </c>
      <c r="H10" s="54">
        <v>44326</v>
      </c>
      <c r="I10" s="55">
        <f t="shared" ref="I10:I27" si="1">(F10/H10-1)*100</f>
        <v>-4.3856878581419512</v>
      </c>
    </row>
    <row r="11" spans="1:11" ht="18" customHeight="1">
      <c r="A11" s="120"/>
      <c r="B11" s="120"/>
      <c r="C11" s="62"/>
      <c r="D11" s="62"/>
      <c r="E11" s="47" t="s">
        <v>23</v>
      </c>
      <c r="F11" s="80">
        <v>34589</v>
      </c>
      <c r="G11" s="55">
        <f t="shared" si="0"/>
        <v>5.9684366005673537</v>
      </c>
      <c r="H11" s="54">
        <v>36802</v>
      </c>
      <c r="I11" s="55">
        <f t="shared" si="1"/>
        <v>-6.0132601489049531</v>
      </c>
    </row>
    <row r="12" spans="1:11" ht="18" customHeight="1">
      <c r="A12" s="120"/>
      <c r="B12" s="120"/>
      <c r="C12" s="62"/>
      <c r="D12" s="62"/>
      <c r="E12" s="47" t="s">
        <v>24</v>
      </c>
      <c r="F12" s="80">
        <v>1767</v>
      </c>
      <c r="G12" s="55">
        <f t="shared" si="0"/>
        <v>0.30490119613757305</v>
      </c>
      <c r="H12" s="54">
        <v>1814</v>
      </c>
      <c r="I12" s="55">
        <f t="shared" si="1"/>
        <v>-2.5909592061742037</v>
      </c>
    </row>
    <row r="13" spans="1:11" ht="18" customHeight="1">
      <c r="A13" s="120"/>
      <c r="B13" s="120"/>
      <c r="C13" s="62"/>
      <c r="D13" s="63"/>
      <c r="E13" s="47" t="s">
        <v>25</v>
      </c>
      <c r="F13" s="80">
        <v>92</v>
      </c>
      <c r="G13" s="55">
        <f t="shared" si="0"/>
        <v>1.5874878350116989E-2</v>
      </c>
      <c r="H13" s="54">
        <v>104</v>
      </c>
      <c r="I13" s="55">
        <f t="shared" si="1"/>
        <v>-11.538461538461542</v>
      </c>
    </row>
    <row r="14" spans="1:11" ht="18" customHeight="1">
      <c r="A14" s="120"/>
      <c r="B14" s="120"/>
      <c r="C14" s="62"/>
      <c r="D14" s="60" t="s">
        <v>26</v>
      </c>
      <c r="E14" s="53"/>
      <c r="F14" s="80">
        <v>38052</v>
      </c>
      <c r="G14" s="55">
        <f t="shared" si="0"/>
        <v>6.5659877280288228</v>
      </c>
      <c r="H14" s="54">
        <v>34959</v>
      </c>
      <c r="I14" s="55">
        <f t="shared" si="1"/>
        <v>8.8475070797219502</v>
      </c>
    </row>
    <row r="15" spans="1:11" ht="18" customHeight="1">
      <c r="A15" s="120"/>
      <c r="B15" s="120"/>
      <c r="C15" s="62"/>
      <c r="D15" s="62"/>
      <c r="E15" s="47" t="s">
        <v>27</v>
      </c>
      <c r="F15" s="80">
        <v>1402</v>
      </c>
      <c r="G15" s="55">
        <f t="shared" si="0"/>
        <v>0.24191934181373936</v>
      </c>
      <c r="H15" s="54">
        <v>1336</v>
      </c>
      <c r="I15" s="55">
        <f t="shared" si="1"/>
        <v>4.9401197604790337</v>
      </c>
    </row>
    <row r="16" spans="1:11" ht="18" customHeight="1">
      <c r="A16" s="120"/>
      <c r="B16" s="120"/>
      <c r="C16" s="62"/>
      <c r="D16" s="63"/>
      <c r="E16" s="47" t="s">
        <v>28</v>
      </c>
      <c r="F16" s="80">
        <v>36650</v>
      </c>
      <c r="G16" s="55">
        <f t="shared" si="0"/>
        <v>6.3240683862150844</v>
      </c>
      <c r="H16" s="54">
        <v>36623</v>
      </c>
      <c r="I16" s="55">
        <f t="shared" si="1"/>
        <v>7.3724162411603622E-2</v>
      </c>
      <c r="K16" s="26"/>
    </row>
    <row r="17" spans="1:26" ht="18" customHeight="1">
      <c r="A17" s="120"/>
      <c r="B17" s="120"/>
      <c r="C17" s="62"/>
      <c r="D17" s="121" t="s">
        <v>29</v>
      </c>
      <c r="E17" s="122"/>
      <c r="F17" s="80">
        <v>52308</v>
      </c>
      <c r="G17" s="55">
        <f t="shared" si="0"/>
        <v>9.0259036601947784</v>
      </c>
      <c r="H17" s="54">
        <v>56989</v>
      </c>
      <c r="I17" s="55">
        <f t="shared" si="1"/>
        <v>-8.213865833757394</v>
      </c>
    </row>
    <row r="18" spans="1:26" ht="18" customHeight="1">
      <c r="A18" s="120"/>
      <c r="B18" s="120"/>
      <c r="C18" s="62"/>
      <c r="D18" s="121" t="s">
        <v>93</v>
      </c>
      <c r="E18" s="123"/>
      <c r="F18" s="80">
        <v>2240</v>
      </c>
      <c r="G18" s="55">
        <f t="shared" si="0"/>
        <v>0.38651877722023981</v>
      </c>
      <c r="H18" s="54">
        <v>2476</v>
      </c>
      <c r="I18" s="55">
        <f t="shared" si="1"/>
        <v>-9.5315024232633263</v>
      </c>
    </row>
    <row r="19" spans="1:26" ht="18" customHeight="1">
      <c r="A19" s="120"/>
      <c r="B19" s="120"/>
      <c r="C19" s="61"/>
      <c r="D19" s="121" t="s">
        <v>94</v>
      </c>
      <c r="E19" s="123"/>
      <c r="F19" s="90">
        <v>0</v>
      </c>
      <c r="G19" s="55">
        <f t="shared" si="0"/>
        <v>0</v>
      </c>
      <c r="H19" s="54">
        <v>0</v>
      </c>
      <c r="I19" s="55" t="e">
        <f t="shared" si="1"/>
        <v>#DIV/0!</v>
      </c>
      <c r="Z19" s="2" t="s">
        <v>95</v>
      </c>
    </row>
    <row r="20" spans="1:26" ht="18" customHeight="1">
      <c r="A20" s="120"/>
      <c r="B20" s="120"/>
      <c r="C20" s="53" t="s">
        <v>4</v>
      </c>
      <c r="D20" s="53"/>
      <c r="E20" s="53"/>
      <c r="F20" s="80">
        <v>21042</v>
      </c>
      <c r="G20" s="55">
        <f t="shared" si="0"/>
        <v>3.6308607635126275</v>
      </c>
      <c r="H20" s="54">
        <v>20125</v>
      </c>
      <c r="I20" s="55">
        <f t="shared" si="1"/>
        <v>4.5565217391304369</v>
      </c>
    </row>
    <row r="21" spans="1:26" ht="18" customHeight="1">
      <c r="A21" s="120"/>
      <c r="B21" s="120"/>
      <c r="C21" s="53" t="s">
        <v>5</v>
      </c>
      <c r="D21" s="53"/>
      <c r="E21" s="53"/>
      <c r="F21" s="80">
        <v>144200</v>
      </c>
      <c r="G21" s="55">
        <f t="shared" si="0"/>
        <v>24.882146283552935</v>
      </c>
      <c r="H21" s="54">
        <v>142000</v>
      </c>
      <c r="I21" s="55">
        <f t="shared" si="1"/>
        <v>1.5492957746478853</v>
      </c>
    </row>
    <row r="22" spans="1:26" ht="18" customHeight="1">
      <c r="A22" s="120"/>
      <c r="B22" s="120"/>
      <c r="C22" s="53" t="s">
        <v>30</v>
      </c>
      <c r="D22" s="53"/>
      <c r="E22" s="53"/>
      <c r="F22" s="80">
        <v>9210</v>
      </c>
      <c r="G22" s="55">
        <f t="shared" si="0"/>
        <v>1.5892133652671465</v>
      </c>
      <c r="H22" s="54">
        <v>9211</v>
      </c>
      <c r="I22" s="55">
        <f t="shared" si="1"/>
        <v>-1.08565845185149E-2</v>
      </c>
    </row>
    <row r="23" spans="1:26" ht="18" customHeight="1">
      <c r="A23" s="120"/>
      <c r="B23" s="120"/>
      <c r="C23" s="53" t="s">
        <v>6</v>
      </c>
      <c r="D23" s="53"/>
      <c r="E23" s="53"/>
      <c r="F23" s="80">
        <v>57509</v>
      </c>
      <c r="G23" s="55">
        <f t="shared" si="0"/>
        <v>9.9233519460530211</v>
      </c>
      <c r="H23" s="54">
        <v>64847</v>
      </c>
      <c r="I23" s="55">
        <f t="shared" si="1"/>
        <v>-11.315866578253431</v>
      </c>
    </row>
    <row r="24" spans="1:26" ht="18" customHeight="1">
      <c r="A24" s="120"/>
      <c r="B24" s="120"/>
      <c r="C24" s="53" t="s">
        <v>31</v>
      </c>
      <c r="D24" s="53"/>
      <c r="E24" s="53"/>
      <c r="F24" s="80">
        <v>861</v>
      </c>
      <c r="G24" s="55">
        <f t="shared" si="0"/>
        <v>0.14856815499402967</v>
      </c>
      <c r="H24" s="54">
        <v>775</v>
      </c>
      <c r="I24" s="55">
        <f t="shared" si="1"/>
        <v>11.096774193548399</v>
      </c>
    </row>
    <row r="25" spans="1:26" ht="18" customHeight="1">
      <c r="A25" s="120"/>
      <c r="B25" s="120"/>
      <c r="C25" s="53" t="s">
        <v>7</v>
      </c>
      <c r="D25" s="53"/>
      <c r="E25" s="53"/>
      <c r="F25" s="80">
        <v>45855</v>
      </c>
      <c r="G25" s="55">
        <f t="shared" si="0"/>
        <v>7.9124189863545062</v>
      </c>
      <c r="H25" s="54">
        <v>48855</v>
      </c>
      <c r="I25" s="55">
        <f t="shared" si="1"/>
        <v>-6.1406202026404682</v>
      </c>
    </row>
    <row r="26" spans="1:26" ht="18" customHeight="1">
      <c r="A26" s="120"/>
      <c r="B26" s="120"/>
      <c r="C26" s="53" t="s">
        <v>8</v>
      </c>
      <c r="D26" s="53"/>
      <c r="E26" s="53"/>
      <c r="F26" s="80">
        <v>136595</v>
      </c>
      <c r="G26" s="55">
        <f t="shared" si="0"/>
        <v>23.569880524285114</v>
      </c>
      <c r="H26" s="54">
        <v>139117</v>
      </c>
      <c r="I26" s="55">
        <f t="shared" si="1"/>
        <v>-1.8128625545404176</v>
      </c>
    </row>
    <row r="27" spans="1:26" ht="18" customHeight="1">
      <c r="A27" s="120"/>
      <c r="B27" s="120"/>
      <c r="C27" s="53" t="s">
        <v>9</v>
      </c>
      <c r="D27" s="53"/>
      <c r="E27" s="53"/>
      <c r="F27" s="80">
        <f>SUM(F9,F20:F26)</f>
        <v>579532</v>
      </c>
      <c r="G27" s="55">
        <f>F27/$F$27*100</f>
        <v>100</v>
      </c>
      <c r="H27" s="54">
        <f>SUM(H9,H20:H26)</f>
        <v>596162</v>
      </c>
      <c r="I27" s="55">
        <f t="shared" si="1"/>
        <v>-2.7895102337955113</v>
      </c>
    </row>
    <row r="28" spans="1:26" ht="18" customHeight="1">
      <c r="A28" s="120"/>
      <c r="B28" s="120" t="s">
        <v>88</v>
      </c>
      <c r="C28" s="60" t="s">
        <v>10</v>
      </c>
      <c r="D28" s="53"/>
      <c r="E28" s="53"/>
      <c r="F28" s="80">
        <v>229786</v>
      </c>
      <c r="G28" s="55">
        <f>F28/$F$45*100</f>
        <v>39.650269527825898</v>
      </c>
      <c r="H28" s="54">
        <v>222720</v>
      </c>
      <c r="I28" s="55">
        <f>(F28/H28-1)*100</f>
        <v>3.1725933908046011</v>
      </c>
    </row>
    <row r="29" spans="1:26" ht="18" customHeight="1">
      <c r="A29" s="120"/>
      <c r="B29" s="120"/>
      <c r="C29" s="62"/>
      <c r="D29" s="53" t="s">
        <v>11</v>
      </c>
      <c r="E29" s="53"/>
      <c r="F29" s="80">
        <v>131013</v>
      </c>
      <c r="G29" s="55">
        <f t="shared" ref="G29:G44" si="2">F29/$F$45*100</f>
        <v>22.606689535694318</v>
      </c>
      <c r="H29" s="54">
        <v>124654</v>
      </c>
      <c r="I29" s="55">
        <f t="shared" ref="I29:I45" si="3">(F29/H29-1)*100</f>
        <v>5.1013204550194979</v>
      </c>
    </row>
    <row r="30" spans="1:26" ht="18" customHeight="1">
      <c r="A30" s="120"/>
      <c r="B30" s="120"/>
      <c r="C30" s="62"/>
      <c r="D30" s="53" t="s">
        <v>32</v>
      </c>
      <c r="E30" s="53"/>
      <c r="F30" s="80">
        <v>6755</v>
      </c>
      <c r="G30" s="55">
        <f t="shared" si="2"/>
        <v>1.1655956875547855</v>
      </c>
      <c r="H30" s="54">
        <v>6734</v>
      </c>
      <c r="I30" s="55">
        <f t="shared" si="3"/>
        <v>0.31185031185030354</v>
      </c>
    </row>
    <row r="31" spans="1:26" ht="18" customHeight="1">
      <c r="A31" s="120"/>
      <c r="B31" s="120"/>
      <c r="C31" s="61"/>
      <c r="D31" s="53" t="s">
        <v>12</v>
      </c>
      <c r="E31" s="53"/>
      <c r="F31" s="80">
        <v>92018</v>
      </c>
      <c r="G31" s="55">
        <f t="shared" si="2"/>
        <v>15.877984304576797</v>
      </c>
      <c r="H31" s="54">
        <v>91332</v>
      </c>
      <c r="I31" s="55">
        <f t="shared" si="3"/>
        <v>0.75110585555993037</v>
      </c>
    </row>
    <row r="32" spans="1:26" ht="18" customHeight="1">
      <c r="A32" s="120"/>
      <c r="B32" s="120"/>
      <c r="C32" s="60" t="s">
        <v>13</v>
      </c>
      <c r="D32" s="53"/>
      <c r="E32" s="53"/>
      <c r="F32" s="80">
        <v>265413</v>
      </c>
      <c r="G32" s="55">
        <f t="shared" si="2"/>
        <v>45.797816168908703</v>
      </c>
      <c r="H32" s="54">
        <v>285721</v>
      </c>
      <c r="I32" s="55">
        <f t="shared" si="3"/>
        <v>-7.107632970625188</v>
      </c>
    </row>
    <row r="33" spans="1:9" ht="18" customHeight="1">
      <c r="A33" s="120"/>
      <c r="B33" s="120"/>
      <c r="C33" s="62"/>
      <c r="D33" s="53" t="s">
        <v>14</v>
      </c>
      <c r="E33" s="53"/>
      <c r="F33" s="80">
        <v>27983</v>
      </c>
      <c r="G33" s="55">
        <f t="shared" si="2"/>
        <v>4.8285513138187364</v>
      </c>
      <c r="H33" s="54">
        <v>29889</v>
      </c>
      <c r="I33" s="55">
        <f t="shared" si="3"/>
        <v>-6.3769279668105305</v>
      </c>
    </row>
    <row r="34" spans="1:9" ht="18" customHeight="1">
      <c r="A34" s="120"/>
      <c r="B34" s="120"/>
      <c r="C34" s="62"/>
      <c r="D34" s="53" t="s">
        <v>33</v>
      </c>
      <c r="E34" s="53"/>
      <c r="F34" s="80">
        <v>7314</v>
      </c>
      <c r="G34" s="55">
        <f t="shared" si="2"/>
        <v>1.2620528288343009</v>
      </c>
      <c r="H34" s="54">
        <v>7285</v>
      </c>
      <c r="I34" s="55">
        <f t="shared" si="3"/>
        <v>0.39807824296500538</v>
      </c>
    </row>
    <row r="35" spans="1:9" ht="18" customHeight="1">
      <c r="A35" s="120"/>
      <c r="B35" s="120"/>
      <c r="C35" s="62"/>
      <c r="D35" s="53" t="s">
        <v>34</v>
      </c>
      <c r="E35" s="53"/>
      <c r="F35" s="80">
        <v>122081</v>
      </c>
      <c r="G35" s="55">
        <f t="shared" si="2"/>
        <v>21.065445911528613</v>
      </c>
      <c r="H35" s="54">
        <v>128696</v>
      </c>
      <c r="I35" s="55">
        <f t="shared" si="3"/>
        <v>-5.1400198918381328</v>
      </c>
    </row>
    <row r="36" spans="1:9" ht="18" customHeight="1">
      <c r="A36" s="120"/>
      <c r="B36" s="120"/>
      <c r="C36" s="62"/>
      <c r="D36" s="53" t="s">
        <v>35</v>
      </c>
      <c r="E36" s="53"/>
      <c r="F36" s="80">
        <v>5893</v>
      </c>
      <c r="G36" s="55">
        <f t="shared" si="2"/>
        <v>1.0168549795352111</v>
      </c>
      <c r="H36" s="54">
        <v>5863</v>
      </c>
      <c r="I36" s="55">
        <f t="shared" si="3"/>
        <v>0.51168343851271114</v>
      </c>
    </row>
    <row r="37" spans="1:9" ht="18" customHeight="1">
      <c r="A37" s="120"/>
      <c r="B37" s="120"/>
      <c r="C37" s="62"/>
      <c r="D37" s="53" t="s">
        <v>15</v>
      </c>
      <c r="E37" s="53"/>
      <c r="F37" s="80">
        <v>2535</v>
      </c>
      <c r="G37" s="55">
        <f t="shared" si="2"/>
        <v>0.43742191975594102</v>
      </c>
      <c r="H37" s="54">
        <v>6687</v>
      </c>
      <c r="I37" s="55">
        <f t="shared" si="3"/>
        <v>-62.090623598026021</v>
      </c>
    </row>
    <row r="38" spans="1:9" ht="18" customHeight="1">
      <c r="A38" s="120"/>
      <c r="B38" s="120"/>
      <c r="C38" s="61"/>
      <c r="D38" s="53" t="s">
        <v>36</v>
      </c>
      <c r="E38" s="53"/>
      <c r="F38" s="80">
        <v>99399</v>
      </c>
      <c r="G38" s="55">
        <f t="shared" si="2"/>
        <v>17.151598186122598</v>
      </c>
      <c r="H38" s="54">
        <v>107096</v>
      </c>
      <c r="I38" s="55">
        <f t="shared" si="3"/>
        <v>-7.1870097856129078</v>
      </c>
    </row>
    <row r="39" spans="1:9" ht="18" customHeight="1">
      <c r="A39" s="120"/>
      <c r="B39" s="120"/>
      <c r="C39" s="60" t="s">
        <v>16</v>
      </c>
      <c r="D39" s="53"/>
      <c r="E39" s="53"/>
      <c r="F39" s="80">
        <v>84333</v>
      </c>
      <c r="G39" s="55">
        <f t="shared" si="2"/>
        <v>14.551914303265393</v>
      </c>
      <c r="H39" s="54">
        <v>87721</v>
      </c>
      <c r="I39" s="55">
        <f t="shared" si="3"/>
        <v>-3.8622450724455915</v>
      </c>
    </row>
    <row r="40" spans="1:9" ht="18" customHeight="1">
      <c r="A40" s="120"/>
      <c r="B40" s="120"/>
      <c r="C40" s="62"/>
      <c r="D40" s="60" t="s">
        <v>17</v>
      </c>
      <c r="E40" s="53"/>
      <c r="F40" s="80">
        <v>79324</v>
      </c>
      <c r="G40" s="55">
        <f t="shared" si="2"/>
        <v>13.687596198311741</v>
      </c>
      <c r="H40" s="54">
        <v>82476</v>
      </c>
      <c r="I40" s="55">
        <f t="shared" si="3"/>
        <v>-3.8217178330665846</v>
      </c>
    </row>
    <row r="41" spans="1:9" ht="18" customHeight="1">
      <c r="A41" s="120"/>
      <c r="B41" s="120"/>
      <c r="C41" s="62"/>
      <c r="D41" s="62"/>
      <c r="E41" s="56" t="s">
        <v>91</v>
      </c>
      <c r="F41" s="80">
        <v>58102</v>
      </c>
      <c r="G41" s="55">
        <f t="shared" si="2"/>
        <v>10.025675890201059</v>
      </c>
      <c r="H41" s="54">
        <v>61903</v>
      </c>
      <c r="I41" s="57">
        <f t="shared" si="3"/>
        <v>-6.1402516840863957</v>
      </c>
    </row>
    <row r="42" spans="1:9" ht="18" customHeight="1">
      <c r="A42" s="120"/>
      <c r="B42" s="120"/>
      <c r="C42" s="62"/>
      <c r="D42" s="61"/>
      <c r="E42" s="47" t="s">
        <v>37</v>
      </c>
      <c r="F42" s="80">
        <v>21222</v>
      </c>
      <c r="G42" s="55">
        <f t="shared" si="2"/>
        <v>3.6619203081106826</v>
      </c>
      <c r="H42" s="54">
        <v>20573</v>
      </c>
      <c r="I42" s="57">
        <f t="shared" si="3"/>
        <v>3.1546201331842605</v>
      </c>
    </row>
    <row r="43" spans="1:9" ht="18" customHeight="1">
      <c r="A43" s="120"/>
      <c r="B43" s="120"/>
      <c r="C43" s="62"/>
      <c r="D43" s="53" t="s">
        <v>38</v>
      </c>
      <c r="E43" s="53"/>
      <c r="F43" s="80">
        <v>5009</v>
      </c>
      <c r="G43" s="55">
        <f t="shared" si="2"/>
        <v>0.86431810495365224</v>
      </c>
      <c r="H43" s="54">
        <v>5245</v>
      </c>
      <c r="I43" s="57">
        <f t="shared" si="3"/>
        <v>-4.4995233555767395</v>
      </c>
    </row>
    <row r="44" spans="1:9" ht="18" customHeight="1">
      <c r="A44" s="120"/>
      <c r="B44" s="120"/>
      <c r="C44" s="61"/>
      <c r="D44" s="53" t="s">
        <v>39</v>
      </c>
      <c r="E44" s="53"/>
      <c r="F44" s="80">
        <v>0</v>
      </c>
      <c r="G44" s="55">
        <f t="shared" si="2"/>
        <v>0</v>
      </c>
      <c r="H44" s="54">
        <v>0</v>
      </c>
      <c r="I44" s="55" t="e">
        <f t="shared" si="3"/>
        <v>#DIV/0!</v>
      </c>
    </row>
    <row r="45" spans="1:9" ht="18" customHeight="1">
      <c r="A45" s="120"/>
      <c r="B45" s="120"/>
      <c r="C45" s="47" t="s">
        <v>18</v>
      </c>
      <c r="D45" s="47"/>
      <c r="E45" s="47"/>
      <c r="F45" s="80">
        <f>SUM(F28,F32,F39)</f>
        <v>579532</v>
      </c>
      <c r="G45" s="55">
        <f>F45/$F$45*100</f>
        <v>100</v>
      </c>
      <c r="H45" s="54">
        <f>SUM(H28,H32,H39)</f>
        <v>596162</v>
      </c>
      <c r="I45" s="55">
        <f t="shared" si="3"/>
        <v>-2.7895102337955113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view="pageBreakPreview" zoomScaleNormal="100" zoomScaleSheetLayoutView="100" workbookViewId="0">
      <pane xSplit="5" ySplit="7" topLeftCell="F29" activePane="bottomRight" state="frozen"/>
      <selection activeCell="L8" sqref="L8"/>
      <selection pane="topRight" activeCell="L8" sqref="L8"/>
      <selection pane="bottomLeft" activeCell="L8" sqref="L8"/>
      <selection pane="bottomRight" activeCell="F44" sqref="F44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3" width="13.625" style="2" customWidth="1"/>
    <col min="24" max="27" width="12" style="2" customWidth="1"/>
    <col min="28" max="16384" width="9" style="2"/>
  </cols>
  <sheetData>
    <row r="1" spans="1:26" ht="33.950000000000003" customHeight="1">
      <c r="A1" s="20" t="s">
        <v>0</v>
      </c>
      <c r="B1" s="11"/>
      <c r="C1" s="11"/>
      <c r="D1" s="22" t="s">
        <v>248</v>
      </c>
      <c r="E1" s="13"/>
      <c r="F1" s="13"/>
      <c r="G1" s="13"/>
    </row>
    <row r="2" spans="1:26" ht="15" customHeight="1"/>
    <row r="3" spans="1:26" ht="15" customHeight="1">
      <c r="A3" s="14" t="s">
        <v>46</v>
      </c>
      <c r="B3" s="14"/>
      <c r="C3" s="14"/>
      <c r="D3" s="14"/>
    </row>
    <row r="4" spans="1:26" ht="15" customHeight="1">
      <c r="A4" s="14"/>
      <c r="B4" s="14"/>
      <c r="C4" s="14"/>
      <c r="D4" s="14"/>
    </row>
    <row r="5" spans="1:26" ht="15.95" customHeight="1">
      <c r="A5" s="12" t="s">
        <v>241</v>
      </c>
      <c r="B5" s="12"/>
      <c r="C5" s="12"/>
      <c r="D5" s="12"/>
      <c r="K5" s="15"/>
      <c r="O5" s="15"/>
      <c r="Q5" s="15" t="s">
        <v>47</v>
      </c>
    </row>
    <row r="6" spans="1:26" ht="15.95" customHeight="1">
      <c r="A6" s="131" t="s">
        <v>48</v>
      </c>
      <c r="B6" s="132"/>
      <c r="C6" s="132"/>
      <c r="D6" s="132"/>
      <c r="E6" s="132"/>
      <c r="F6" s="124" t="s">
        <v>249</v>
      </c>
      <c r="G6" s="124"/>
      <c r="H6" s="124" t="s">
        <v>250</v>
      </c>
      <c r="I6" s="124"/>
      <c r="J6" s="124" t="s">
        <v>251</v>
      </c>
      <c r="K6" s="124"/>
      <c r="L6" s="124" t="s">
        <v>252</v>
      </c>
      <c r="M6" s="124"/>
      <c r="N6" s="124" t="s">
        <v>253</v>
      </c>
      <c r="O6" s="124"/>
      <c r="P6" s="138" t="s">
        <v>254</v>
      </c>
      <c r="Q6" s="139"/>
    </row>
    <row r="7" spans="1:26" ht="15.95" customHeight="1">
      <c r="A7" s="132"/>
      <c r="B7" s="132"/>
      <c r="C7" s="132"/>
      <c r="D7" s="132"/>
      <c r="E7" s="132"/>
      <c r="F7" s="51" t="s">
        <v>242</v>
      </c>
      <c r="G7" s="51" t="s">
        <v>234</v>
      </c>
      <c r="H7" s="51" t="s">
        <v>239</v>
      </c>
      <c r="I7" s="51" t="s">
        <v>234</v>
      </c>
      <c r="J7" s="51" t="s">
        <v>239</v>
      </c>
      <c r="K7" s="51" t="s">
        <v>234</v>
      </c>
      <c r="L7" s="51" t="s">
        <v>239</v>
      </c>
      <c r="M7" s="51" t="s">
        <v>234</v>
      </c>
      <c r="N7" s="51" t="s">
        <v>239</v>
      </c>
      <c r="O7" s="51" t="s">
        <v>234</v>
      </c>
      <c r="P7" s="51" t="s">
        <v>239</v>
      </c>
      <c r="Q7" s="51" t="s">
        <v>234</v>
      </c>
    </row>
    <row r="8" spans="1:26" ht="15.95" customHeight="1">
      <c r="A8" s="129" t="s">
        <v>82</v>
      </c>
      <c r="B8" s="60" t="s">
        <v>49</v>
      </c>
      <c r="C8" s="53"/>
      <c r="D8" s="53"/>
      <c r="E8" s="65" t="s">
        <v>40</v>
      </c>
      <c r="F8" s="116">
        <v>5136.99</v>
      </c>
      <c r="G8" s="117">
        <v>5303.7129999999997</v>
      </c>
      <c r="H8" s="116">
        <v>1703.5440000000001</v>
      </c>
      <c r="I8" s="117">
        <v>1743.546</v>
      </c>
      <c r="J8" s="116">
        <v>2423.6579999999999</v>
      </c>
      <c r="K8" s="117">
        <v>2391.7510000000002</v>
      </c>
      <c r="L8" s="116">
        <v>65.611999999999995</v>
      </c>
      <c r="M8" s="117">
        <v>65.447999999999993</v>
      </c>
      <c r="N8" s="116">
        <f>32201+951</f>
        <v>33152</v>
      </c>
      <c r="O8" s="76">
        <v>33835</v>
      </c>
      <c r="P8" s="116">
        <v>7773</v>
      </c>
      <c r="Q8" s="76">
        <v>7823</v>
      </c>
      <c r="R8" s="27"/>
      <c r="S8" s="27"/>
      <c r="T8" s="27"/>
      <c r="U8" s="27"/>
      <c r="V8" s="27"/>
      <c r="W8" s="27"/>
      <c r="X8" s="27"/>
      <c r="Y8" s="27"/>
      <c r="Z8" s="27"/>
    </row>
    <row r="9" spans="1:26" ht="15.95" customHeight="1">
      <c r="A9" s="129"/>
      <c r="B9" s="62"/>
      <c r="C9" s="53" t="s">
        <v>50</v>
      </c>
      <c r="D9" s="53"/>
      <c r="E9" s="65" t="s">
        <v>41</v>
      </c>
      <c r="F9" s="116">
        <v>5136.97</v>
      </c>
      <c r="G9" s="117">
        <v>5303.6930000000002</v>
      </c>
      <c r="H9" s="116">
        <v>1703.5239999999999</v>
      </c>
      <c r="I9" s="117">
        <v>1743.5260000000001</v>
      </c>
      <c r="J9" s="116">
        <v>2423.6379999999999</v>
      </c>
      <c r="K9" s="117">
        <v>2391.7310000000002</v>
      </c>
      <c r="L9" s="116">
        <v>65.591999999999999</v>
      </c>
      <c r="M9" s="117">
        <v>65.427999999999997</v>
      </c>
      <c r="N9" s="116">
        <f>32201+927</f>
        <v>33128</v>
      </c>
      <c r="O9" s="76">
        <v>33634</v>
      </c>
      <c r="P9" s="116">
        <v>7773</v>
      </c>
      <c r="Q9" s="76">
        <v>7823</v>
      </c>
      <c r="R9" s="27"/>
      <c r="S9" s="27"/>
      <c r="T9" s="27"/>
      <c r="U9" s="27"/>
      <c r="V9" s="27"/>
      <c r="W9" s="27"/>
      <c r="X9" s="27"/>
      <c r="Y9" s="27"/>
      <c r="Z9" s="27"/>
    </row>
    <row r="10" spans="1:26" ht="15.95" customHeight="1">
      <c r="A10" s="129"/>
      <c r="B10" s="61"/>
      <c r="C10" s="53" t="s">
        <v>51</v>
      </c>
      <c r="D10" s="53"/>
      <c r="E10" s="65" t="s">
        <v>42</v>
      </c>
      <c r="F10" s="116">
        <v>0.02</v>
      </c>
      <c r="G10" s="117">
        <v>0.02</v>
      </c>
      <c r="H10" s="116">
        <v>0.02</v>
      </c>
      <c r="I10" s="117">
        <v>0.02</v>
      </c>
      <c r="J10" s="83">
        <v>0.02</v>
      </c>
      <c r="K10" s="84">
        <v>0.02</v>
      </c>
      <c r="L10" s="116">
        <v>0.02</v>
      </c>
      <c r="M10" s="117">
        <v>0.02</v>
      </c>
      <c r="N10" s="116">
        <v>24</v>
      </c>
      <c r="O10" s="76">
        <v>200</v>
      </c>
      <c r="P10" s="116">
        <v>0</v>
      </c>
      <c r="Q10" s="87">
        <v>0</v>
      </c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5.95" customHeight="1">
      <c r="A11" s="129"/>
      <c r="B11" s="60" t="s">
        <v>52</v>
      </c>
      <c r="C11" s="53"/>
      <c r="D11" s="53"/>
      <c r="E11" s="65" t="s">
        <v>43</v>
      </c>
      <c r="F11" s="116">
        <v>7024.5770000000002</v>
      </c>
      <c r="G11" s="117">
        <v>5169.0730000000003</v>
      </c>
      <c r="H11" s="116">
        <v>1613.135</v>
      </c>
      <c r="I11" s="117">
        <v>1661.7249999999999</v>
      </c>
      <c r="J11" s="116">
        <v>2170.2600000000002</v>
      </c>
      <c r="K11" s="117">
        <v>2036.0260000000001</v>
      </c>
      <c r="L11" s="116">
        <v>50.243000000000002</v>
      </c>
      <c r="M11" s="117">
        <v>49.676000000000002</v>
      </c>
      <c r="N11" s="116">
        <f>32111+974</f>
        <v>33085</v>
      </c>
      <c r="O11" s="76">
        <v>33670</v>
      </c>
      <c r="P11" s="116">
        <v>7564</v>
      </c>
      <c r="Q11" s="76">
        <v>7631</v>
      </c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5.95" customHeight="1">
      <c r="A12" s="129"/>
      <c r="B12" s="62"/>
      <c r="C12" s="53" t="s">
        <v>53</v>
      </c>
      <c r="D12" s="53"/>
      <c r="E12" s="65" t="s">
        <v>44</v>
      </c>
      <c r="F12" s="116">
        <v>5108.2929999999997</v>
      </c>
      <c r="G12" s="117">
        <v>4712</v>
      </c>
      <c r="H12" s="116">
        <v>1613.115</v>
      </c>
      <c r="I12" s="117">
        <v>1661.7049999999999</v>
      </c>
      <c r="J12" s="116">
        <v>2170.2399999999998</v>
      </c>
      <c r="K12" s="117">
        <v>2036.0060000000001</v>
      </c>
      <c r="L12" s="116">
        <v>50.222999999999999</v>
      </c>
      <c r="M12" s="117">
        <v>49.655999999999999</v>
      </c>
      <c r="N12" s="116">
        <f>32110+974</f>
        <v>33084</v>
      </c>
      <c r="O12" s="76">
        <v>33669</v>
      </c>
      <c r="P12" s="116">
        <v>7564</v>
      </c>
      <c r="Q12" s="76">
        <v>7631</v>
      </c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5.95" customHeight="1">
      <c r="A13" s="129"/>
      <c r="B13" s="61"/>
      <c r="C13" s="53" t="s">
        <v>54</v>
      </c>
      <c r="D13" s="53"/>
      <c r="E13" s="65" t="s">
        <v>45</v>
      </c>
      <c r="F13" s="116">
        <v>1916.2840000000001</v>
      </c>
      <c r="G13" s="117">
        <v>456.90499999999997</v>
      </c>
      <c r="H13" s="83">
        <v>0.02</v>
      </c>
      <c r="I13" s="84">
        <v>0.02</v>
      </c>
      <c r="J13" s="83">
        <v>0.02</v>
      </c>
      <c r="K13" s="84">
        <v>0.02</v>
      </c>
      <c r="L13" s="116">
        <v>0.02</v>
      </c>
      <c r="M13" s="117">
        <v>0.02</v>
      </c>
      <c r="N13" s="116">
        <v>1</v>
      </c>
      <c r="O13" s="76">
        <v>1</v>
      </c>
      <c r="P13" s="116">
        <v>0</v>
      </c>
      <c r="Q13" s="76">
        <v>0</v>
      </c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5.95" customHeight="1">
      <c r="A14" s="129"/>
      <c r="B14" s="53" t="s">
        <v>55</v>
      </c>
      <c r="C14" s="53"/>
      <c r="D14" s="53"/>
      <c r="E14" s="65" t="s">
        <v>96</v>
      </c>
      <c r="F14" s="116">
        <f>F9-F12</f>
        <v>28.677000000000589</v>
      </c>
      <c r="G14" s="117">
        <f t="shared" ref="G14:M15" si="0">G9-G12</f>
        <v>591.69300000000021</v>
      </c>
      <c r="H14" s="116">
        <f t="shared" si="0"/>
        <v>90.408999999999878</v>
      </c>
      <c r="I14" s="117">
        <f t="shared" si="0"/>
        <v>81.82100000000014</v>
      </c>
      <c r="J14" s="116">
        <f t="shared" si="0"/>
        <v>253.39800000000014</v>
      </c>
      <c r="K14" s="117">
        <f t="shared" si="0"/>
        <v>355.72500000000014</v>
      </c>
      <c r="L14" s="116">
        <f t="shared" si="0"/>
        <v>15.369</v>
      </c>
      <c r="M14" s="117">
        <f t="shared" si="0"/>
        <v>15.771999999999998</v>
      </c>
      <c r="N14" s="116">
        <f>N9-N12</f>
        <v>44</v>
      </c>
      <c r="O14" s="76">
        <f t="shared" ref="O14:P15" si="1">O9-O12</f>
        <v>-35</v>
      </c>
      <c r="P14" s="116">
        <f t="shared" si="1"/>
        <v>209</v>
      </c>
      <c r="Q14" s="76">
        <f t="shared" ref="Q14:Q15" si="2">Q9-Q12</f>
        <v>192</v>
      </c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5.95" customHeight="1">
      <c r="A15" s="129"/>
      <c r="B15" s="53" t="s">
        <v>56</v>
      </c>
      <c r="C15" s="53"/>
      <c r="D15" s="53"/>
      <c r="E15" s="65" t="s">
        <v>97</v>
      </c>
      <c r="F15" s="116">
        <f t="shared" ref="F15:L15" si="3">F10-F13</f>
        <v>-1916.2640000000001</v>
      </c>
      <c r="G15" s="117">
        <f t="shared" si="0"/>
        <v>-456.88499999999999</v>
      </c>
      <c r="H15" s="116">
        <f>H10-H13</f>
        <v>0</v>
      </c>
      <c r="I15" s="117">
        <f t="shared" si="0"/>
        <v>0</v>
      </c>
      <c r="J15" s="116">
        <f t="shared" si="3"/>
        <v>0</v>
      </c>
      <c r="K15" s="117">
        <f t="shared" si="0"/>
        <v>0</v>
      </c>
      <c r="L15" s="116">
        <f t="shared" si="3"/>
        <v>0</v>
      </c>
      <c r="M15" s="117">
        <f t="shared" si="0"/>
        <v>0</v>
      </c>
      <c r="N15" s="116">
        <f>N10-N13</f>
        <v>23</v>
      </c>
      <c r="O15" s="76">
        <f t="shared" ref="O15" si="4">O10-O13</f>
        <v>199</v>
      </c>
      <c r="P15" s="116">
        <f t="shared" si="1"/>
        <v>0</v>
      </c>
      <c r="Q15" s="76">
        <f t="shared" si="2"/>
        <v>0</v>
      </c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5.95" customHeight="1">
      <c r="A16" s="129"/>
      <c r="B16" s="53" t="s">
        <v>57</v>
      </c>
      <c r="C16" s="53"/>
      <c r="D16" s="53"/>
      <c r="E16" s="65" t="s">
        <v>98</v>
      </c>
      <c r="F16" s="116">
        <f>F8-F11</f>
        <v>-1887.5870000000004</v>
      </c>
      <c r="G16" s="117">
        <f t="shared" ref="G16:M16" si="5">G8-G11</f>
        <v>134.63999999999942</v>
      </c>
      <c r="H16" s="116">
        <f t="shared" si="5"/>
        <v>90.409000000000106</v>
      </c>
      <c r="I16" s="117">
        <f t="shared" si="5"/>
        <v>81.82100000000014</v>
      </c>
      <c r="J16" s="116">
        <f t="shared" si="5"/>
        <v>253.39799999999968</v>
      </c>
      <c r="K16" s="117">
        <f t="shared" si="5"/>
        <v>355.72500000000014</v>
      </c>
      <c r="L16" s="116">
        <f t="shared" si="5"/>
        <v>15.368999999999993</v>
      </c>
      <c r="M16" s="117">
        <f t="shared" si="5"/>
        <v>15.771999999999991</v>
      </c>
      <c r="N16" s="116">
        <f>N8-N11</f>
        <v>67</v>
      </c>
      <c r="O16" s="76">
        <f t="shared" ref="O16:P16" si="6">O8-O11</f>
        <v>165</v>
      </c>
      <c r="P16" s="116">
        <f t="shared" si="6"/>
        <v>209</v>
      </c>
      <c r="Q16" s="76">
        <f t="shared" ref="Q16" si="7">Q8-Q11</f>
        <v>192</v>
      </c>
      <c r="R16" s="27"/>
      <c r="S16" s="27"/>
      <c r="T16" s="27"/>
      <c r="U16" s="27"/>
      <c r="V16" s="27"/>
      <c r="W16" s="27"/>
      <c r="X16" s="27"/>
      <c r="Y16" s="27"/>
      <c r="Z16" s="27"/>
    </row>
    <row r="17" spans="1:27" ht="15.95" customHeight="1">
      <c r="A17" s="129"/>
      <c r="B17" s="53" t="s">
        <v>58</v>
      </c>
      <c r="C17" s="53"/>
      <c r="D17" s="53"/>
      <c r="E17" s="51"/>
      <c r="F17" s="116">
        <v>0</v>
      </c>
      <c r="G17" s="117">
        <v>0</v>
      </c>
      <c r="H17" s="83">
        <v>0</v>
      </c>
      <c r="I17" s="84">
        <v>0</v>
      </c>
      <c r="J17" s="116">
        <v>0</v>
      </c>
      <c r="K17" s="117">
        <v>0</v>
      </c>
      <c r="L17" s="116">
        <v>2976</v>
      </c>
      <c r="M17" s="117">
        <v>2991</v>
      </c>
      <c r="N17" s="83">
        <v>180</v>
      </c>
      <c r="O17" s="76">
        <v>6302</v>
      </c>
      <c r="P17" s="83">
        <v>0</v>
      </c>
      <c r="Q17" s="84">
        <v>0</v>
      </c>
      <c r="R17" s="27"/>
      <c r="S17" s="27"/>
      <c r="T17" s="27"/>
      <c r="U17" s="27"/>
      <c r="V17" s="27"/>
      <c r="W17" s="27"/>
      <c r="X17" s="27"/>
      <c r="Y17" s="27"/>
      <c r="Z17" s="27"/>
    </row>
    <row r="18" spans="1:27" ht="15.95" customHeight="1">
      <c r="A18" s="129"/>
      <c r="B18" s="53" t="s">
        <v>59</v>
      </c>
      <c r="C18" s="53"/>
      <c r="D18" s="53"/>
      <c r="E18" s="51"/>
      <c r="F18" s="81">
        <v>0</v>
      </c>
      <c r="G18" s="82">
        <v>0</v>
      </c>
      <c r="H18" s="81">
        <v>0</v>
      </c>
      <c r="I18" s="82">
        <v>0</v>
      </c>
      <c r="J18" s="118">
        <v>0</v>
      </c>
      <c r="K18" s="82">
        <v>0</v>
      </c>
      <c r="L18" s="81">
        <v>0</v>
      </c>
      <c r="M18" s="82">
        <v>0</v>
      </c>
      <c r="N18" s="81">
        <v>0</v>
      </c>
      <c r="O18" s="76">
        <v>0</v>
      </c>
      <c r="P18" s="81">
        <v>0</v>
      </c>
      <c r="Q18" s="82">
        <v>0</v>
      </c>
      <c r="R18" s="27"/>
      <c r="S18" s="27"/>
      <c r="T18" s="27"/>
      <c r="U18" s="27"/>
      <c r="V18" s="27"/>
      <c r="W18" s="27"/>
      <c r="X18" s="27"/>
      <c r="Y18" s="27"/>
      <c r="Z18" s="27"/>
    </row>
    <row r="19" spans="1:27" ht="15.95" customHeight="1">
      <c r="A19" s="129" t="s">
        <v>83</v>
      </c>
      <c r="B19" s="60" t="s">
        <v>60</v>
      </c>
      <c r="C19" s="53"/>
      <c r="D19" s="53"/>
      <c r="E19" s="65"/>
      <c r="F19" s="116">
        <v>2697.02</v>
      </c>
      <c r="G19" s="117">
        <v>3116.02</v>
      </c>
      <c r="H19" s="116">
        <v>893.49699999999996</v>
      </c>
      <c r="I19" s="117">
        <v>287.31799999999998</v>
      </c>
      <c r="J19" s="116">
        <v>2602.634</v>
      </c>
      <c r="K19" s="117">
        <v>1046.2840000000001</v>
      </c>
      <c r="L19" s="116">
        <v>0.1</v>
      </c>
      <c r="M19" s="117">
        <v>0.1</v>
      </c>
      <c r="N19" s="116">
        <f>2066+446</f>
        <v>2512</v>
      </c>
      <c r="O19" s="76">
        <v>2967</v>
      </c>
      <c r="P19" s="116">
        <v>2372</v>
      </c>
      <c r="Q19" s="76">
        <v>2433</v>
      </c>
      <c r="R19" s="27"/>
      <c r="S19" s="27"/>
      <c r="T19" s="27"/>
      <c r="U19" s="27"/>
      <c r="V19" s="27"/>
      <c r="W19" s="27"/>
      <c r="X19" s="27"/>
      <c r="Y19" s="27"/>
      <c r="Z19" s="27"/>
    </row>
    <row r="20" spans="1:27" ht="15.95" customHeight="1">
      <c r="A20" s="129"/>
      <c r="B20" s="61"/>
      <c r="C20" s="53" t="s">
        <v>61</v>
      </c>
      <c r="D20" s="53"/>
      <c r="E20" s="65"/>
      <c r="F20" s="116">
        <v>2697</v>
      </c>
      <c r="G20" s="117">
        <v>3026</v>
      </c>
      <c r="H20" s="116">
        <v>568</v>
      </c>
      <c r="I20" s="117">
        <v>242</v>
      </c>
      <c r="J20" s="116">
        <v>2520.4</v>
      </c>
      <c r="K20" s="117">
        <v>963.9</v>
      </c>
      <c r="L20" s="116">
        <v>0</v>
      </c>
      <c r="M20" s="117">
        <v>0</v>
      </c>
      <c r="N20" s="116">
        <f>1760+118</f>
        <v>1878</v>
      </c>
      <c r="O20" s="76">
        <v>2078</v>
      </c>
      <c r="P20" s="116">
        <v>380</v>
      </c>
      <c r="Q20" s="76">
        <v>379</v>
      </c>
      <c r="R20" s="27"/>
      <c r="S20" s="27"/>
      <c r="T20" s="27"/>
      <c r="U20" s="27"/>
      <c r="V20" s="27"/>
      <c r="W20" s="27"/>
      <c r="X20" s="27"/>
      <c r="Y20" s="27"/>
      <c r="Z20" s="27"/>
    </row>
    <row r="21" spans="1:27" ht="15.95" customHeight="1">
      <c r="A21" s="129"/>
      <c r="B21" s="53" t="s">
        <v>62</v>
      </c>
      <c r="C21" s="53"/>
      <c r="D21" s="53"/>
      <c r="E21" s="65" t="s">
        <v>99</v>
      </c>
      <c r="F21" s="116">
        <v>2697.02</v>
      </c>
      <c r="G21" s="117">
        <v>3116.02</v>
      </c>
      <c r="H21" s="116">
        <v>893.49699999999996</v>
      </c>
      <c r="I21" s="117">
        <v>287.31799999999998</v>
      </c>
      <c r="J21" s="116">
        <v>2602.634</v>
      </c>
      <c r="K21" s="117">
        <v>1046</v>
      </c>
      <c r="L21" s="116">
        <v>0.1</v>
      </c>
      <c r="M21" s="117">
        <v>0.1</v>
      </c>
      <c r="N21" s="116">
        <f>2066+446</f>
        <v>2512</v>
      </c>
      <c r="O21" s="76">
        <v>2967</v>
      </c>
      <c r="P21" s="116">
        <v>2372</v>
      </c>
      <c r="Q21" s="76">
        <v>2433</v>
      </c>
      <c r="R21" s="27"/>
      <c r="S21" s="27"/>
      <c r="T21" s="27"/>
      <c r="U21" s="27"/>
      <c r="V21" s="27"/>
      <c r="W21" s="27"/>
      <c r="X21" s="27"/>
      <c r="Y21" s="27"/>
      <c r="Z21" s="27"/>
    </row>
    <row r="22" spans="1:27" ht="15.95" customHeight="1">
      <c r="A22" s="129"/>
      <c r="B22" s="60" t="s">
        <v>63</v>
      </c>
      <c r="C22" s="53"/>
      <c r="D22" s="53"/>
      <c r="E22" s="65" t="s">
        <v>100</v>
      </c>
      <c r="F22" s="116">
        <v>3450.4870000000001</v>
      </c>
      <c r="G22" s="117">
        <v>4099.9380000000001</v>
      </c>
      <c r="H22" s="116">
        <v>1407.894</v>
      </c>
      <c r="I22" s="117">
        <v>1331.568</v>
      </c>
      <c r="J22" s="116">
        <v>3403.0880000000002</v>
      </c>
      <c r="K22" s="117">
        <v>2494</v>
      </c>
      <c r="L22" s="116">
        <v>38.747999999999998</v>
      </c>
      <c r="M22" s="117">
        <v>40.857999999999997</v>
      </c>
      <c r="N22" s="116">
        <f>3795+446</f>
        <v>4241</v>
      </c>
      <c r="O22" s="76">
        <v>4893</v>
      </c>
      <c r="P22" s="116">
        <v>2613</v>
      </c>
      <c r="Q22" s="76">
        <v>2678</v>
      </c>
      <c r="R22" s="27"/>
      <c r="S22" s="27"/>
      <c r="T22" s="27"/>
      <c r="U22" s="27"/>
      <c r="V22" s="27"/>
      <c r="W22" s="27"/>
      <c r="X22" s="27"/>
      <c r="Y22" s="27"/>
      <c r="Z22" s="27"/>
    </row>
    <row r="23" spans="1:27" ht="15.95" customHeight="1">
      <c r="A23" s="129"/>
      <c r="B23" s="61" t="s">
        <v>64</v>
      </c>
      <c r="C23" s="53" t="s">
        <v>65</v>
      </c>
      <c r="D23" s="53"/>
      <c r="E23" s="65"/>
      <c r="F23" s="116">
        <v>274.7</v>
      </c>
      <c r="G23" s="117">
        <v>269.76799999999997</v>
      </c>
      <c r="H23" s="116">
        <v>294.88099999999997</v>
      </c>
      <c r="I23" s="117">
        <v>310.84399999999999</v>
      </c>
      <c r="J23" s="116">
        <v>203.78899999999999</v>
      </c>
      <c r="K23" s="117">
        <v>168.566</v>
      </c>
      <c r="L23" s="116">
        <v>0</v>
      </c>
      <c r="M23" s="117">
        <v>0</v>
      </c>
      <c r="N23" s="116">
        <f>1777+357</f>
        <v>2134</v>
      </c>
      <c r="O23" s="76">
        <v>2635</v>
      </c>
      <c r="P23" s="116">
        <v>982</v>
      </c>
      <c r="Q23" s="76">
        <v>1051</v>
      </c>
      <c r="R23" s="27"/>
      <c r="S23" s="27"/>
      <c r="T23" s="27"/>
      <c r="U23" s="27"/>
      <c r="V23" s="27"/>
      <c r="W23" s="27"/>
      <c r="X23" s="27"/>
      <c r="Y23" s="27"/>
      <c r="Z23" s="27"/>
    </row>
    <row r="24" spans="1:27" ht="15.95" customHeight="1">
      <c r="A24" s="129"/>
      <c r="B24" s="53" t="s">
        <v>101</v>
      </c>
      <c r="C24" s="53"/>
      <c r="D24" s="53"/>
      <c r="E24" s="65" t="s">
        <v>102</v>
      </c>
      <c r="F24" s="116">
        <f>F21-F22</f>
        <v>-753.4670000000001</v>
      </c>
      <c r="G24" s="117">
        <f t="shared" ref="G24:N24" si="8">G21-G22</f>
        <v>-983.91800000000012</v>
      </c>
      <c r="H24" s="116">
        <f>H21-H22</f>
        <v>-514.39700000000005</v>
      </c>
      <c r="I24" s="117">
        <f t="shared" si="8"/>
        <v>-1044.25</v>
      </c>
      <c r="J24" s="116">
        <f>J21-J22</f>
        <v>-800.45400000000018</v>
      </c>
      <c r="K24" s="117">
        <f>K21-K22</f>
        <v>-1448</v>
      </c>
      <c r="L24" s="116">
        <f t="shared" si="8"/>
        <v>-38.647999999999996</v>
      </c>
      <c r="M24" s="117">
        <f t="shared" si="8"/>
        <v>-40.757999999999996</v>
      </c>
      <c r="N24" s="116">
        <f t="shared" si="8"/>
        <v>-1729</v>
      </c>
      <c r="O24" s="76">
        <f t="shared" ref="O24:P24" si="9">O21-O22</f>
        <v>-1926</v>
      </c>
      <c r="P24" s="116">
        <f t="shared" si="9"/>
        <v>-241</v>
      </c>
      <c r="Q24" s="76">
        <f t="shared" ref="Q24" si="10">Q21-Q22</f>
        <v>-245</v>
      </c>
      <c r="R24" s="27"/>
      <c r="S24" s="27"/>
      <c r="T24" s="27"/>
      <c r="U24" s="27"/>
      <c r="V24" s="27"/>
      <c r="W24" s="27"/>
      <c r="X24" s="27"/>
      <c r="Y24" s="27"/>
      <c r="Z24" s="27"/>
    </row>
    <row r="25" spans="1:27" ht="15.95" customHeight="1">
      <c r="A25" s="129"/>
      <c r="B25" s="60" t="s">
        <v>66</v>
      </c>
      <c r="C25" s="60"/>
      <c r="D25" s="60"/>
      <c r="E25" s="133" t="s">
        <v>103</v>
      </c>
      <c r="F25" s="125">
        <v>753.46699999999998</v>
      </c>
      <c r="G25" s="127">
        <v>983.91800000000001</v>
      </c>
      <c r="H25" s="125">
        <v>514.39700000000005</v>
      </c>
      <c r="I25" s="127">
        <v>1044.25</v>
      </c>
      <c r="J25" s="125">
        <v>800.45399999999995</v>
      </c>
      <c r="K25" s="127">
        <v>2493.6610000000001</v>
      </c>
      <c r="L25" s="125">
        <v>38.648000000000003</v>
      </c>
      <c r="M25" s="127">
        <v>40.758000000000003</v>
      </c>
      <c r="N25" s="125">
        <v>1729</v>
      </c>
      <c r="O25" s="127">
        <v>1926</v>
      </c>
      <c r="P25" s="125">
        <v>241</v>
      </c>
      <c r="Q25" s="127">
        <v>245</v>
      </c>
      <c r="R25" s="27"/>
      <c r="S25" s="27"/>
      <c r="T25" s="27"/>
      <c r="U25" s="27"/>
      <c r="V25" s="27"/>
      <c r="W25" s="27"/>
      <c r="X25" s="27"/>
      <c r="Y25" s="27"/>
      <c r="Z25" s="27"/>
    </row>
    <row r="26" spans="1:27" ht="15.95" customHeight="1">
      <c r="A26" s="129"/>
      <c r="B26" s="71" t="s">
        <v>67</v>
      </c>
      <c r="C26" s="71"/>
      <c r="D26" s="71"/>
      <c r="E26" s="134"/>
      <c r="F26" s="126"/>
      <c r="G26" s="128"/>
      <c r="H26" s="126"/>
      <c r="I26" s="128"/>
      <c r="J26" s="126"/>
      <c r="K26" s="128"/>
      <c r="L26" s="126"/>
      <c r="M26" s="128"/>
      <c r="N26" s="126"/>
      <c r="O26" s="128">
        <v>0</v>
      </c>
      <c r="P26" s="126"/>
      <c r="Q26" s="128"/>
      <c r="R26" s="27"/>
      <c r="S26" s="27"/>
      <c r="T26" s="27"/>
      <c r="U26" s="27"/>
      <c r="V26" s="27"/>
      <c r="W26" s="27"/>
      <c r="X26" s="27"/>
      <c r="Y26" s="27"/>
      <c r="Z26" s="27"/>
    </row>
    <row r="27" spans="1:27" ht="15.95" customHeight="1">
      <c r="A27" s="129"/>
      <c r="B27" s="53" t="s">
        <v>104</v>
      </c>
      <c r="C27" s="53"/>
      <c r="D27" s="53"/>
      <c r="E27" s="65" t="s">
        <v>105</v>
      </c>
      <c r="F27" s="116">
        <f>F24+F25</f>
        <v>0</v>
      </c>
      <c r="G27" s="117">
        <f>G24+G25</f>
        <v>0</v>
      </c>
      <c r="H27" s="116">
        <f t="shared" ref="H27:N27" si="11">H24+H25</f>
        <v>0</v>
      </c>
      <c r="I27" s="117">
        <f t="shared" si="11"/>
        <v>0</v>
      </c>
      <c r="J27" s="116">
        <f t="shared" si="11"/>
        <v>0</v>
      </c>
      <c r="K27" s="117">
        <f>K24+K25</f>
        <v>1045.6610000000001</v>
      </c>
      <c r="L27" s="116">
        <f>L24+L25</f>
        <v>0</v>
      </c>
      <c r="M27" s="117">
        <f t="shared" si="11"/>
        <v>0</v>
      </c>
      <c r="N27" s="116">
        <f t="shared" si="11"/>
        <v>0</v>
      </c>
      <c r="O27" s="76">
        <f t="shared" ref="O27:P27" si="12">O24+O25</f>
        <v>0</v>
      </c>
      <c r="P27" s="116">
        <f t="shared" si="12"/>
        <v>0</v>
      </c>
      <c r="Q27" s="76">
        <f t="shared" ref="Q27" si="13">Q24+Q25</f>
        <v>0</v>
      </c>
      <c r="R27" s="27"/>
      <c r="S27" s="27"/>
      <c r="T27" s="27"/>
      <c r="U27" s="27"/>
      <c r="V27" s="27"/>
      <c r="W27" s="27"/>
      <c r="X27" s="27"/>
      <c r="Y27" s="27"/>
      <c r="Z27" s="27"/>
    </row>
    <row r="28" spans="1:27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5.95" customHeight="1">
      <c r="A29" s="12"/>
      <c r="F29" s="27"/>
      <c r="G29" s="27"/>
      <c r="H29" s="27"/>
      <c r="I29" s="27"/>
      <c r="J29" s="27"/>
      <c r="K29" s="28" t="s">
        <v>106</v>
      </c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1:27" ht="15.95" customHeight="1">
      <c r="A30" s="132" t="s">
        <v>68</v>
      </c>
      <c r="B30" s="132"/>
      <c r="C30" s="132"/>
      <c r="D30" s="132"/>
      <c r="E30" s="132"/>
      <c r="F30" s="136" t="s">
        <v>255</v>
      </c>
      <c r="G30" s="137"/>
      <c r="H30" s="136" t="s">
        <v>256</v>
      </c>
      <c r="I30" s="137"/>
      <c r="J30" s="136" t="s">
        <v>257</v>
      </c>
      <c r="K30" s="137"/>
      <c r="L30" s="27"/>
      <c r="M30" s="29"/>
      <c r="N30" s="27"/>
      <c r="O30" s="29"/>
      <c r="P30" s="27"/>
      <c r="Q30" s="29"/>
      <c r="R30" s="27"/>
      <c r="S30" s="29"/>
      <c r="T30" s="27"/>
    </row>
    <row r="31" spans="1:27" ht="15.95" customHeight="1">
      <c r="A31" s="132"/>
      <c r="B31" s="132"/>
      <c r="C31" s="132"/>
      <c r="D31" s="132"/>
      <c r="E31" s="132"/>
      <c r="F31" s="51" t="s">
        <v>239</v>
      </c>
      <c r="G31" s="51" t="s">
        <v>234</v>
      </c>
      <c r="H31" s="51" t="s">
        <v>239</v>
      </c>
      <c r="I31" s="51" t="s">
        <v>234</v>
      </c>
      <c r="J31" s="51" t="s">
        <v>239</v>
      </c>
      <c r="K31" s="51" t="s">
        <v>234</v>
      </c>
      <c r="L31" s="30"/>
      <c r="M31" s="30"/>
      <c r="N31" s="30"/>
      <c r="O31" s="30"/>
      <c r="P31" s="30"/>
      <c r="Q31" s="30"/>
      <c r="R31" s="30"/>
      <c r="S31" s="30"/>
      <c r="T31" s="30"/>
    </row>
    <row r="32" spans="1:27" ht="15.95" customHeight="1">
      <c r="A32" s="129" t="s">
        <v>84</v>
      </c>
      <c r="B32" s="60" t="s">
        <v>49</v>
      </c>
      <c r="C32" s="53"/>
      <c r="D32" s="53"/>
      <c r="E32" s="65" t="s">
        <v>40</v>
      </c>
      <c r="F32" s="116">
        <v>82</v>
      </c>
      <c r="G32" s="76">
        <v>671.9</v>
      </c>
      <c r="H32" s="90">
        <v>3</v>
      </c>
      <c r="I32" s="88">
        <v>3</v>
      </c>
      <c r="J32" s="116">
        <v>2096</v>
      </c>
      <c r="K32" s="76">
        <v>898</v>
      </c>
      <c r="L32" s="31"/>
      <c r="M32" s="31"/>
      <c r="N32" s="31"/>
      <c r="O32" s="32"/>
      <c r="P32" s="32"/>
      <c r="Q32" s="31"/>
      <c r="R32" s="31"/>
      <c r="S32" s="32"/>
      <c r="T32" s="32"/>
    </row>
    <row r="33" spans="1:20" ht="15.95" customHeight="1">
      <c r="A33" s="135"/>
      <c r="B33" s="62"/>
      <c r="C33" s="60" t="s">
        <v>69</v>
      </c>
      <c r="D33" s="53"/>
      <c r="E33" s="65"/>
      <c r="F33" s="116">
        <v>23</v>
      </c>
      <c r="G33" s="76">
        <v>25.5</v>
      </c>
      <c r="H33" s="90">
        <v>3</v>
      </c>
      <c r="I33" s="88">
        <v>3</v>
      </c>
      <c r="J33" s="116">
        <v>593</v>
      </c>
      <c r="K33" s="76">
        <v>515</v>
      </c>
      <c r="L33" s="31"/>
      <c r="M33" s="31"/>
      <c r="N33" s="31"/>
      <c r="O33" s="32"/>
      <c r="P33" s="32"/>
      <c r="Q33" s="31"/>
      <c r="R33" s="31"/>
      <c r="S33" s="32"/>
      <c r="T33" s="32"/>
    </row>
    <row r="34" spans="1:20" ht="15.95" customHeight="1">
      <c r="A34" s="135"/>
      <c r="B34" s="62"/>
      <c r="C34" s="61"/>
      <c r="D34" s="53" t="s">
        <v>70</v>
      </c>
      <c r="E34" s="65"/>
      <c r="F34" s="116">
        <v>0</v>
      </c>
      <c r="G34" s="76">
        <v>0</v>
      </c>
      <c r="H34" s="90">
        <v>3</v>
      </c>
      <c r="I34" s="88">
        <v>3</v>
      </c>
      <c r="J34" s="116">
        <v>406</v>
      </c>
      <c r="K34" s="76">
        <v>515</v>
      </c>
      <c r="L34" s="31"/>
      <c r="M34" s="31"/>
      <c r="N34" s="31"/>
      <c r="O34" s="32"/>
      <c r="P34" s="32"/>
      <c r="Q34" s="31"/>
      <c r="R34" s="31"/>
      <c r="S34" s="32"/>
      <c r="T34" s="32"/>
    </row>
    <row r="35" spans="1:20" ht="15.95" customHeight="1">
      <c r="A35" s="135"/>
      <c r="B35" s="61"/>
      <c r="C35" s="53" t="s">
        <v>71</v>
      </c>
      <c r="D35" s="53"/>
      <c r="E35" s="65"/>
      <c r="F35" s="116">
        <v>59</v>
      </c>
      <c r="G35" s="76">
        <v>646.4</v>
      </c>
      <c r="H35" s="90">
        <v>0</v>
      </c>
      <c r="I35" s="88">
        <v>0</v>
      </c>
      <c r="J35" s="81">
        <v>1503</v>
      </c>
      <c r="K35" s="82">
        <v>383</v>
      </c>
      <c r="L35" s="31"/>
      <c r="M35" s="31"/>
      <c r="N35" s="31"/>
      <c r="O35" s="32"/>
      <c r="P35" s="32"/>
      <c r="Q35" s="31"/>
      <c r="R35" s="31"/>
      <c r="S35" s="32"/>
      <c r="T35" s="32"/>
    </row>
    <row r="36" spans="1:20" ht="15.95" customHeight="1">
      <c r="A36" s="135"/>
      <c r="B36" s="60" t="s">
        <v>52</v>
      </c>
      <c r="C36" s="53"/>
      <c r="D36" s="53"/>
      <c r="E36" s="65" t="s">
        <v>41</v>
      </c>
      <c r="F36" s="116">
        <v>14</v>
      </c>
      <c r="G36" s="76">
        <v>580.4</v>
      </c>
      <c r="H36" s="90">
        <v>0</v>
      </c>
      <c r="I36" s="88">
        <v>0</v>
      </c>
      <c r="J36" s="116">
        <v>3193</v>
      </c>
      <c r="K36" s="76">
        <v>384</v>
      </c>
      <c r="L36" s="31"/>
      <c r="M36" s="31"/>
      <c r="N36" s="31"/>
      <c r="O36" s="31"/>
      <c r="P36" s="31"/>
      <c r="Q36" s="31"/>
      <c r="R36" s="31"/>
      <c r="S36" s="32"/>
      <c r="T36" s="32"/>
    </row>
    <row r="37" spans="1:20" ht="15.95" customHeight="1">
      <c r="A37" s="135"/>
      <c r="B37" s="62"/>
      <c r="C37" s="53" t="s">
        <v>72</v>
      </c>
      <c r="D37" s="53"/>
      <c r="E37" s="65"/>
      <c r="F37" s="116">
        <v>5</v>
      </c>
      <c r="G37" s="76">
        <v>4.2</v>
      </c>
      <c r="H37" s="90">
        <v>0</v>
      </c>
      <c r="I37" s="88">
        <v>0</v>
      </c>
      <c r="J37" s="116">
        <v>3112</v>
      </c>
      <c r="K37" s="76">
        <v>290</v>
      </c>
      <c r="L37" s="31"/>
      <c r="M37" s="31"/>
      <c r="N37" s="31"/>
      <c r="O37" s="31"/>
      <c r="P37" s="31"/>
      <c r="Q37" s="31"/>
      <c r="R37" s="31"/>
      <c r="S37" s="32"/>
      <c r="T37" s="32"/>
    </row>
    <row r="38" spans="1:20" ht="15.95" customHeight="1">
      <c r="A38" s="135"/>
      <c r="B38" s="61"/>
      <c r="C38" s="53" t="s">
        <v>73</v>
      </c>
      <c r="D38" s="53"/>
      <c r="E38" s="65"/>
      <c r="F38" s="116">
        <v>9</v>
      </c>
      <c r="G38" s="76">
        <v>576.20000000000005</v>
      </c>
      <c r="H38" s="90">
        <v>0</v>
      </c>
      <c r="I38" s="88">
        <v>0</v>
      </c>
      <c r="J38" s="116">
        <v>81</v>
      </c>
      <c r="K38" s="76">
        <v>94</v>
      </c>
      <c r="L38" s="31"/>
      <c r="M38" s="32"/>
      <c r="N38" s="32"/>
      <c r="O38" s="31"/>
      <c r="P38" s="31"/>
      <c r="Q38" s="31"/>
      <c r="R38" s="31"/>
      <c r="S38" s="32"/>
      <c r="T38" s="32"/>
    </row>
    <row r="39" spans="1:20" ht="15.95" customHeight="1">
      <c r="A39" s="135"/>
      <c r="B39" s="47" t="s">
        <v>74</v>
      </c>
      <c r="C39" s="47"/>
      <c r="D39" s="47"/>
      <c r="E39" s="65" t="s">
        <v>107</v>
      </c>
      <c r="F39" s="116">
        <f>F32-F36</f>
        <v>68</v>
      </c>
      <c r="G39" s="76">
        <v>91.5</v>
      </c>
      <c r="H39" s="90">
        <f t="shared" ref="H39" si="14">H32-H36</f>
        <v>3</v>
      </c>
      <c r="I39" s="88">
        <f t="shared" ref="I39:K39" si="15">I32-I36</f>
        <v>3</v>
      </c>
      <c r="J39" s="116">
        <f t="shared" si="15"/>
        <v>-1097</v>
      </c>
      <c r="K39" s="76">
        <f t="shared" si="15"/>
        <v>514</v>
      </c>
      <c r="L39" s="31"/>
      <c r="M39" s="31"/>
      <c r="N39" s="31"/>
      <c r="O39" s="31"/>
      <c r="P39" s="31"/>
      <c r="Q39" s="31"/>
      <c r="R39" s="31"/>
      <c r="S39" s="32"/>
      <c r="T39" s="32"/>
    </row>
    <row r="40" spans="1:20" ht="15.95" customHeight="1">
      <c r="A40" s="129" t="s">
        <v>85</v>
      </c>
      <c r="B40" s="60" t="s">
        <v>75</v>
      </c>
      <c r="C40" s="53"/>
      <c r="D40" s="53"/>
      <c r="E40" s="65" t="s">
        <v>43</v>
      </c>
      <c r="F40" s="116">
        <v>439</v>
      </c>
      <c r="G40" s="76">
        <v>0</v>
      </c>
      <c r="H40" s="90">
        <v>0</v>
      </c>
      <c r="I40" s="88">
        <v>0</v>
      </c>
      <c r="J40" s="116">
        <v>2095</v>
      </c>
      <c r="K40" s="76">
        <v>1965</v>
      </c>
      <c r="L40" s="31"/>
      <c r="M40" s="31"/>
      <c r="N40" s="31"/>
      <c r="O40" s="32"/>
      <c r="P40" s="32"/>
      <c r="Q40" s="32"/>
      <c r="R40" s="32"/>
      <c r="S40" s="31"/>
      <c r="T40" s="31"/>
    </row>
    <row r="41" spans="1:20" ht="15.95" customHeight="1">
      <c r="A41" s="130"/>
      <c r="B41" s="61"/>
      <c r="C41" s="53" t="s">
        <v>76</v>
      </c>
      <c r="D41" s="53"/>
      <c r="E41" s="65"/>
      <c r="F41" s="81">
        <v>439</v>
      </c>
      <c r="G41" s="82">
        <v>0</v>
      </c>
      <c r="H41" s="81">
        <v>0</v>
      </c>
      <c r="I41" s="89">
        <v>0</v>
      </c>
      <c r="J41" s="116">
        <v>1680</v>
      </c>
      <c r="K41" s="76">
        <v>1965</v>
      </c>
      <c r="L41" s="32"/>
      <c r="M41" s="32"/>
      <c r="N41" s="32"/>
      <c r="O41" s="32"/>
      <c r="P41" s="32"/>
      <c r="Q41" s="32"/>
      <c r="R41" s="32"/>
      <c r="S41" s="31"/>
      <c r="T41" s="31"/>
    </row>
    <row r="42" spans="1:20" ht="15.95" customHeight="1">
      <c r="A42" s="130"/>
      <c r="B42" s="60" t="s">
        <v>63</v>
      </c>
      <c r="C42" s="53"/>
      <c r="D42" s="53"/>
      <c r="E42" s="65" t="s">
        <v>44</v>
      </c>
      <c r="F42" s="116">
        <v>507</v>
      </c>
      <c r="G42" s="76">
        <v>91.5</v>
      </c>
      <c r="H42" s="90">
        <v>3</v>
      </c>
      <c r="I42" s="88">
        <v>3</v>
      </c>
      <c r="J42" s="116">
        <v>992</v>
      </c>
      <c r="K42" s="76">
        <v>2523</v>
      </c>
      <c r="L42" s="31"/>
      <c r="M42" s="31"/>
      <c r="N42" s="31"/>
      <c r="O42" s="32"/>
      <c r="P42" s="32"/>
      <c r="Q42" s="31"/>
      <c r="R42" s="31"/>
      <c r="S42" s="31"/>
      <c r="T42" s="31"/>
    </row>
    <row r="43" spans="1:20" ht="15.95" customHeight="1">
      <c r="A43" s="130"/>
      <c r="B43" s="61"/>
      <c r="C43" s="53" t="s">
        <v>77</v>
      </c>
      <c r="D43" s="53"/>
      <c r="E43" s="65"/>
      <c r="F43" s="116">
        <v>58</v>
      </c>
      <c r="G43" s="76">
        <v>81</v>
      </c>
      <c r="H43" s="90">
        <v>0</v>
      </c>
      <c r="I43" s="88">
        <v>0</v>
      </c>
      <c r="J43" s="81">
        <v>882</v>
      </c>
      <c r="K43" s="82">
        <v>1005</v>
      </c>
      <c r="L43" s="31"/>
      <c r="M43" s="32"/>
      <c r="N43" s="31"/>
      <c r="O43" s="32"/>
      <c r="P43" s="32"/>
      <c r="Q43" s="31"/>
      <c r="R43" s="31"/>
      <c r="S43" s="32"/>
      <c r="T43" s="32"/>
    </row>
    <row r="44" spans="1:20" ht="15.95" customHeight="1">
      <c r="A44" s="130"/>
      <c r="B44" s="53" t="s">
        <v>74</v>
      </c>
      <c r="C44" s="53"/>
      <c r="D44" s="53"/>
      <c r="E44" s="65" t="s">
        <v>108</v>
      </c>
      <c r="F44" s="81">
        <f>F40-F42</f>
        <v>-68</v>
      </c>
      <c r="G44" s="82">
        <v>-91.5</v>
      </c>
      <c r="H44" s="81">
        <f t="shared" ref="H44" si="16">H40-H42</f>
        <v>-3</v>
      </c>
      <c r="I44" s="89">
        <f t="shared" ref="I44:K44" si="17">I40-I42</f>
        <v>-3</v>
      </c>
      <c r="J44" s="81">
        <f t="shared" si="17"/>
        <v>1103</v>
      </c>
      <c r="K44" s="82">
        <f t="shared" si="17"/>
        <v>-558</v>
      </c>
      <c r="L44" s="32"/>
      <c r="M44" s="31"/>
      <c r="N44" s="31"/>
      <c r="O44" s="32"/>
      <c r="P44" s="32"/>
      <c r="Q44" s="31"/>
      <c r="R44" s="31"/>
      <c r="S44" s="31"/>
      <c r="T44" s="31"/>
    </row>
    <row r="45" spans="1:20" ht="15.95" customHeight="1">
      <c r="A45" s="129" t="s">
        <v>86</v>
      </c>
      <c r="B45" s="47" t="s">
        <v>78</v>
      </c>
      <c r="C45" s="47"/>
      <c r="D45" s="47"/>
      <c r="E45" s="65" t="s">
        <v>109</v>
      </c>
      <c r="F45" s="116">
        <f>F39+F44</f>
        <v>0</v>
      </c>
      <c r="G45" s="76">
        <v>0</v>
      </c>
      <c r="H45" s="90">
        <f t="shared" ref="H45" si="18">H39+H44</f>
        <v>0</v>
      </c>
      <c r="I45" s="88">
        <f t="shared" ref="I45:K45" si="19">I39+I44</f>
        <v>0</v>
      </c>
      <c r="J45" s="116">
        <f t="shared" si="19"/>
        <v>6</v>
      </c>
      <c r="K45" s="76">
        <f t="shared" si="19"/>
        <v>-44</v>
      </c>
      <c r="L45" s="31"/>
      <c r="M45" s="31"/>
      <c r="N45" s="31"/>
      <c r="O45" s="31"/>
      <c r="P45" s="31"/>
      <c r="Q45" s="31"/>
      <c r="R45" s="31"/>
      <c r="S45" s="31"/>
      <c r="T45" s="31"/>
    </row>
    <row r="46" spans="1:20" ht="15.95" customHeight="1">
      <c r="A46" s="130"/>
      <c r="B46" s="53" t="s">
        <v>79</v>
      </c>
      <c r="C46" s="53"/>
      <c r="D46" s="53"/>
      <c r="E46" s="53"/>
      <c r="F46" s="81">
        <v>0</v>
      </c>
      <c r="G46" s="82">
        <v>0</v>
      </c>
      <c r="H46" s="81">
        <v>0</v>
      </c>
      <c r="I46" s="89">
        <v>0</v>
      </c>
      <c r="J46" s="81"/>
      <c r="K46" s="82">
        <v>0</v>
      </c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5.95" customHeight="1">
      <c r="A47" s="130"/>
      <c r="B47" s="53" t="s">
        <v>80</v>
      </c>
      <c r="C47" s="53"/>
      <c r="D47" s="53"/>
      <c r="E47" s="53"/>
      <c r="F47" s="116">
        <v>1593</v>
      </c>
      <c r="G47" s="76">
        <v>2093.8000000000002</v>
      </c>
      <c r="H47" s="90">
        <v>87</v>
      </c>
      <c r="I47" s="88">
        <v>88</v>
      </c>
      <c r="J47" s="116">
        <v>671</v>
      </c>
      <c r="K47" s="76">
        <v>607</v>
      </c>
      <c r="L47" s="31"/>
      <c r="M47" s="31"/>
      <c r="N47" s="31"/>
      <c r="O47" s="31"/>
      <c r="P47" s="31"/>
      <c r="Q47" s="31"/>
      <c r="R47" s="31"/>
      <c r="S47" s="31"/>
      <c r="T47" s="31"/>
    </row>
    <row r="48" spans="1:20" ht="15.95" customHeight="1">
      <c r="A48" s="130"/>
      <c r="B48" s="53" t="s">
        <v>81</v>
      </c>
      <c r="C48" s="53"/>
      <c r="D48" s="53"/>
      <c r="E48" s="53"/>
      <c r="F48" s="116">
        <v>1384</v>
      </c>
      <c r="G48" s="76">
        <v>2093.8000000000002</v>
      </c>
      <c r="H48" s="90">
        <v>0</v>
      </c>
      <c r="I48" s="88">
        <v>0</v>
      </c>
      <c r="J48" s="116">
        <v>671</v>
      </c>
      <c r="K48" s="76">
        <v>607</v>
      </c>
      <c r="L48" s="31"/>
      <c r="M48" s="31"/>
      <c r="N48" s="31"/>
      <c r="O48" s="31"/>
      <c r="P48" s="31"/>
      <c r="Q48" s="31"/>
      <c r="R48" s="31"/>
      <c r="S48" s="31"/>
      <c r="T48" s="31"/>
    </row>
    <row r="49" spans="1:1" ht="15.95" customHeight="1">
      <c r="A49" s="8" t="s">
        <v>110</v>
      </c>
    </row>
    <row r="50" spans="1:1" ht="15.95" customHeight="1">
      <c r="A50" s="8"/>
    </row>
  </sheetData>
  <mergeCells count="29">
    <mergeCell ref="P6:Q6"/>
    <mergeCell ref="L6:M6"/>
    <mergeCell ref="J6:K6"/>
    <mergeCell ref="L25:L26"/>
    <mergeCell ref="M25:M26"/>
    <mergeCell ref="N6:O6"/>
    <mergeCell ref="N25:N26"/>
    <mergeCell ref="O25:O26"/>
    <mergeCell ref="F30:G30"/>
    <mergeCell ref="H30:I30"/>
    <mergeCell ref="J30:K30"/>
    <mergeCell ref="P25:P26"/>
    <mergeCell ref="Q25:Q26"/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68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M28" sqref="M28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21" t="s">
        <v>262</v>
      </c>
      <c r="F1" s="1"/>
    </row>
    <row r="3" spans="1:9" ht="14.25">
      <c r="A3" s="10" t="s">
        <v>111</v>
      </c>
    </row>
    <row r="5" spans="1:9">
      <c r="A5" s="17" t="s">
        <v>263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8" t="s">
        <v>236</v>
      </c>
      <c r="G7" s="48"/>
      <c r="H7" s="48" t="s">
        <v>243</v>
      </c>
      <c r="I7" s="66" t="s">
        <v>21</v>
      </c>
    </row>
    <row r="8" spans="1:9" ht="17.100000000000001" customHeight="1">
      <c r="A8" s="18"/>
      <c r="B8" s="19"/>
      <c r="C8" s="19"/>
      <c r="D8" s="19"/>
      <c r="E8" s="59"/>
      <c r="F8" s="51" t="s">
        <v>264</v>
      </c>
      <c r="G8" s="51" t="s">
        <v>2</v>
      </c>
      <c r="H8" s="51" t="s">
        <v>264</v>
      </c>
      <c r="I8" s="115"/>
    </row>
    <row r="9" spans="1:9" ht="18" customHeight="1">
      <c r="A9" s="120" t="s">
        <v>87</v>
      </c>
      <c r="B9" s="120" t="s">
        <v>89</v>
      </c>
      <c r="C9" s="60" t="s">
        <v>3</v>
      </c>
      <c r="D9" s="114"/>
      <c r="E9" s="114"/>
      <c r="F9" s="116">
        <v>170733</v>
      </c>
      <c r="G9" s="55">
        <f>F9/$F$27*100</f>
        <v>26.548973933542431</v>
      </c>
      <c r="H9" s="117">
        <v>165445</v>
      </c>
      <c r="I9" s="55">
        <f>(F9/H9-1)*100</f>
        <v>3.1962283538335967</v>
      </c>
    </row>
    <row r="10" spans="1:9" ht="18" customHeight="1">
      <c r="A10" s="120"/>
      <c r="B10" s="120"/>
      <c r="C10" s="62"/>
      <c r="D10" s="60" t="s">
        <v>22</v>
      </c>
      <c r="E10" s="114"/>
      <c r="F10" s="116">
        <v>44607</v>
      </c>
      <c r="G10" s="55">
        <f t="shared" ref="G10:G27" si="0">F10/$F$27*100</f>
        <v>6.9363865231298405</v>
      </c>
      <c r="H10" s="117">
        <v>44713</v>
      </c>
      <c r="I10" s="55">
        <f t="shared" ref="I10:I45" si="1">(F10/H10-1)*100</f>
        <v>-0.23706751951334537</v>
      </c>
    </row>
    <row r="11" spans="1:9" ht="18" customHeight="1">
      <c r="A11" s="120"/>
      <c r="B11" s="120"/>
      <c r="C11" s="62"/>
      <c r="D11" s="62"/>
      <c r="E11" s="47" t="s">
        <v>23</v>
      </c>
      <c r="F11" s="116">
        <v>37052</v>
      </c>
      <c r="G11" s="55">
        <f t="shared" si="0"/>
        <v>5.7615843579484576</v>
      </c>
      <c r="H11" s="117">
        <v>36334</v>
      </c>
      <c r="I11" s="55">
        <f t="shared" si="1"/>
        <v>1.9761105300820203</v>
      </c>
    </row>
    <row r="12" spans="1:9" ht="18" customHeight="1">
      <c r="A12" s="120"/>
      <c r="B12" s="120"/>
      <c r="C12" s="62"/>
      <c r="D12" s="62"/>
      <c r="E12" s="47" t="s">
        <v>24</v>
      </c>
      <c r="F12" s="116">
        <v>2141</v>
      </c>
      <c r="G12" s="55">
        <f t="shared" si="0"/>
        <v>0.33292540511625951</v>
      </c>
      <c r="H12" s="117">
        <v>2035</v>
      </c>
      <c r="I12" s="55">
        <f t="shared" si="1"/>
        <v>5.2088452088452142</v>
      </c>
    </row>
    <row r="13" spans="1:9" ht="18" customHeight="1">
      <c r="A13" s="120"/>
      <c r="B13" s="120"/>
      <c r="C13" s="62"/>
      <c r="D13" s="61"/>
      <c r="E13" s="47" t="s">
        <v>25</v>
      </c>
      <c r="F13" s="116">
        <v>114</v>
      </c>
      <c r="G13" s="55">
        <f t="shared" si="0"/>
        <v>1.772699494780644E-2</v>
      </c>
      <c r="H13" s="117">
        <v>202</v>
      </c>
      <c r="I13" s="55">
        <f t="shared" si="1"/>
        <v>-43.564356435643568</v>
      </c>
    </row>
    <row r="14" spans="1:9" ht="18" customHeight="1">
      <c r="A14" s="120"/>
      <c r="B14" s="120"/>
      <c r="C14" s="62"/>
      <c r="D14" s="60" t="s">
        <v>26</v>
      </c>
      <c r="E14" s="114"/>
      <c r="F14" s="116">
        <v>40025</v>
      </c>
      <c r="G14" s="55">
        <f t="shared" si="0"/>
        <v>6.2238857261925675</v>
      </c>
      <c r="H14" s="117">
        <v>36008</v>
      </c>
      <c r="I14" s="55">
        <f t="shared" si="1"/>
        <v>11.155854254610077</v>
      </c>
    </row>
    <row r="15" spans="1:9" ht="18" customHeight="1">
      <c r="A15" s="120"/>
      <c r="B15" s="120"/>
      <c r="C15" s="62"/>
      <c r="D15" s="62"/>
      <c r="E15" s="47" t="s">
        <v>27</v>
      </c>
      <c r="F15" s="116">
        <v>1329</v>
      </c>
      <c r="G15" s="55">
        <f t="shared" si="0"/>
        <v>0.20665944110205928</v>
      </c>
      <c r="H15" s="117">
        <v>1335</v>
      </c>
      <c r="I15" s="55">
        <f t="shared" si="1"/>
        <v>-0.44943820224718767</v>
      </c>
    </row>
    <row r="16" spans="1:9" ht="18" customHeight="1">
      <c r="A16" s="120"/>
      <c r="B16" s="120"/>
      <c r="C16" s="62"/>
      <c r="D16" s="61"/>
      <c r="E16" s="47" t="s">
        <v>28</v>
      </c>
      <c r="F16" s="116">
        <v>38695</v>
      </c>
      <c r="G16" s="55">
        <f t="shared" si="0"/>
        <v>6.017070785134826</v>
      </c>
      <c r="H16" s="117">
        <v>34673</v>
      </c>
      <c r="I16" s="55">
        <f t="shared" si="1"/>
        <v>11.599803881983096</v>
      </c>
    </row>
    <row r="17" spans="1:9" ht="18" customHeight="1">
      <c r="A17" s="120"/>
      <c r="B17" s="120"/>
      <c r="C17" s="62"/>
      <c r="D17" s="121" t="s">
        <v>29</v>
      </c>
      <c r="E17" s="122"/>
      <c r="F17" s="116">
        <v>39835</v>
      </c>
      <c r="G17" s="55">
        <f t="shared" si="0"/>
        <v>6.1943407346128909</v>
      </c>
      <c r="H17" s="117">
        <v>42310</v>
      </c>
      <c r="I17" s="55">
        <f t="shared" si="1"/>
        <v>-5.8496809264949157</v>
      </c>
    </row>
    <row r="18" spans="1:9" ht="18" customHeight="1">
      <c r="A18" s="120"/>
      <c r="B18" s="120"/>
      <c r="C18" s="62"/>
      <c r="D18" s="121" t="s">
        <v>93</v>
      </c>
      <c r="E18" s="123"/>
      <c r="F18" s="116">
        <v>2287</v>
      </c>
      <c r="G18" s="55">
        <f t="shared" si="0"/>
        <v>0.35562839864590634</v>
      </c>
      <c r="H18" s="117">
        <v>2204</v>
      </c>
      <c r="I18" s="55">
        <f t="shared" si="1"/>
        <v>3.765880217785833</v>
      </c>
    </row>
    <row r="19" spans="1:9" ht="18" customHeight="1">
      <c r="A19" s="120"/>
      <c r="B19" s="120"/>
      <c r="C19" s="61"/>
      <c r="D19" s="121" t="s">
        <v>94</v>
      </c>
      <c r="E19" s="123"/>
      <c r="F19" s="116">
        <v>0</v>
      </c>
      <c r="G19" s="55">
        <f t="shared" si="0"/>
        <v>0</v>
      </c>
      <c r="H19" s="91">
        <v>0</v>
      </c>
      <c r="I19" s="55" t="e">
        <f t="shared" si="1"/>
        <v>#DIV/0!</v>
      </c>
    </row>
    <row r="20" spans="1:9" ht="18" customHeight="1">
      <c r="A20" s="120"/>
      <c r="B20" s="120"/>
      <c r="C20" s="114" t="s">
        <v>4</v>
      </c>
      <c r="D20" s="114"/>
      <c r="E20" s="114"/>
      <c r="F20" s="116">
        <v>21558</v>
      </c>
      <c r="G20" s="55">
        <f t="shared" si="0"/>
        <v>3.3522680446036075</v>
      </c>
      <c r="H20" s="117">
        <v>18972</v>
      </c>
      <c r="I20" s="55">
        <f t="shared" si="1"/>
        <v>13.630613535736869</v>
      </c>
    </row>
    <row r="21" spans="1:9" ht="18" customHeight="1">
      <c r="A21" s="120"/>
      <c r="B21" s="120"/>
      <c r="C21" s="114" t="s">
        <v>5</v>
      </c>
      <c r="D21" s="114"/>
      <c r="E21" s="114"/>
      <c r="F21" s="116">
        <v>148940</v>
      </c>
      <c r="G21" s="55">
        <f t="shared" si="0"/>
        <v>23.160163399353433</v>
      </c>
      <c r="H21" s="117">
        <v>154256</v>
      </c>
      <c r="I21" s="55">
        <f t="shared" si="1"/>
        <v>-3.4462192718597628</v>
      </c>
    </row>
    <row r="22" spans="1:9" ht="18" customHeight="1">
      <c r="A22" s="120"/>
      <c r="B22" s="120"/>
      <c r="C22" s="114" t="s">
        <v>30</v>
      </c>
      <c r="D22" s="114"/>
      <c r="E22" s="114"/>
      <c r="F22" s="116">
        <v>9096</v>
      </c>
      <c r="G22" s="55">
        <f t="shared" si="0"/>
        <v>1.414427596888135</v>
      </c>
      <c r="H22" s="117">
        <v>9428</v>
      </c>
      <c r="I22" s="55">
        <f t="shared" si="1"/>
        <v>-3.5214255409418804</v>
      </c>
    </row>
    <row r="23" spans="1:9" ht="18" customHeight="1">
      <c r="A23" s="120"/>
      <c r="B23" s="120"/>
      <c r="C23" s="114" t="s">
        <v>6</v>
      </c>
      <c r="D23" s="114"/>
      <c r="E23" s="114"/>
      <c r="F23" s="116">
        <v>110097</v>
      </c>
      <c r="G23" s="55">
        <f t="shared" si="0"/>
        <v>17.120078620777594</v>
      </c>
      <c r="H23" s="117">
        <v>111771</v>
      </c>
      <c r="I23" s="55">
        <f t="shared" si="1"/>
        <v>-1.4977051292374588</v>
      </c>
    </row>
    <row r="24" spans="1:9" ht="18" customHeight="1">
      <c r="A24" s="120"/>
      <c r="B24" s="120"/>
      <c r="C24" s="114" t="s">
        <v>31</v>
      </c>
      <c r="D24" s="114"/>
      <c r="E24" s="114"/>
      <c r="F24" s="116">
        <v>827</v>
      </c>
      <c r="G24" s="55">
        <f t="shared" si="0"/>
        <v>0.12859846334943795</v>
      </c>
      <c r="H24" s="117">
        <v>907</v>
      </c>
      <c r="I24" s="55">
        <f t="shared" si="1"/>
        <v>-8.8202866593164231</v>
      </c>
    </row>
    <row r="25" spans="1:9" ht="18" customHeight="1">
      <c r="A25" s="120"/>
      <c r="B25" s="120"/>
      <c r="C25" s="114" t="s">
        <v>7</v>
      </c>
      <c r="D25" s="114"/>
      <c r="E25" s="114"/>
      <c r="F25" s="116">
        <v>54945</v>
      </c>
      <c r="G25" s="55">
        <f t="shared" si="0"/>
        <v>8.5439450649756576</v>
      </c>
      <c r="H25" s="117">
        <v>72971</v>
      </c>
      <c r="I25" s="55">
        <f t="shared" si="1"/>
        <v>-24.702964191254061</v>
      </c>
    </row>
    <row r="26" spans="1:9" ht="18" customHeight="1">
      <c r="A26" s="120"/>
      <c r="B26" s="120"/>
      <c r="C26" s="114" t="s">
        <v>8</v>
      </c>
      <c r="D26" s="114"/>
      <c r="E26" s="114"/>
      <c r="F26" s="116">
        <v>126891</v>
      </c>
      <c r="G26" s="55">
        <f t="shared" si="0"/>
        <v>19.731544876509709</v>
      </c>
      <c r="H26" s="117">
        <v>111428</v>
      </c>
      <c r="I26" s="55">
        <f t="shared" si="1"/>
        <v>13.877122446781787</v>
      </c>
    </row>
    <row r="27" spans="1:9" ht="18" customHeight="1">
      <c r="A27" s="120"/>
      <c r="B27" s="120"/>
      <c r="C27" s="114" t="s">
        <v>9</v>
      </c>
      <c r="D27" s="114"/>
      <c r="E27" s="114"/>
      <c r="F27" s="116">
        <f>SUM(F9,F20:F26)</f>
        <v>643087</v>
      </c>
      <c r="G27" s="55">
        <f t="shared" si="0"/>
        <v>100</v>
      </c>
      <c r="H27" s="117">
        <f>SUM(H9,H20:H26)</f>
        <v>645178</v>
      </c>
      <c r="I27" s="55">
        <f t="shared" si="1"/>
        <v>-0.32409660589790557</v>
      </c>
    </row>
    <row r="28" spans="1:9" ht="18" customHeight="1">
      <c r="A28" s="120"/>
      <c r="B28" s="120" t="s">
        <v>88</v>
      </c>
      <c r="C28" s="60" t="s">
        <v>10</v>
      </c>
      <c r="D28" s="114"/>
      <c r="E28" s="114"/>
      <c r="F28" s="116">
        <v>223598</v>
      </c>
      <c r="G28" s="55">
        <f t="shared" ref="G28:G45" si="2">F28/$F$45*100</f>
        <v>36.403983634341827</v>
      </c>
      <c r="H28" s="117">
        <f>SUM(H29:H31)</f>
        <v>222146</v>
      </c>
      <c r="I28" s="55">
        <f t="shared" si="1"/>
        <v>0.65362419309822339</v>
      </c>
    </row>
    <row r="29" spans="1:9" ht="18" customHeight="1">
      <c r="A29" s="120"/>
      <c r="B29" s="120"/>
      <c r="C29" s="62"/>
      <c r="D29" s="114" t="s">
        <v>11</v>
      </c>
      <c r="E29" s="114"/>
      <c r="F29" s="116">
        <v>125954</v>
      </c>
      <c r="G29" s="55">
        <f t="shared" si="2"/>
        <v>20.506566940133144</v>
      </c>
      <c r="H29" s="117">
        <v>125594</v>
      </c>
      <c r="I29" s="55">
        <f t="shared" si="1"/>
        <v>0.28663789671481421</v>
      </c>
    </row>
    <row r="30" spans="1:9" ht="18" customHeight="1">
      <c r="A30" s="120"/>
      <c r="B30" s="120"/>
      <c r="C30" s="62"/>
      <c r="D30" s="114" t="s">
        <v>32</v>
      </c>
      <c r="E30" s="114"/>
      <c r="F30" s="116">
        <v>7066</v>
      </c>
      <c r="G30" s="55">
        <f t="shared" si="2"/>
        <v>1.1504152468280548</v>
      </c>
      <c r="H30" s="117">
        <v>6399</v>
      </c>
      <c r="I30" s="55">
        <f t="shared" si="1"/>
        <v>10.42350367244882</v>
      </c>
    </row>
    <row r="31" spans="1:9" ht="18" customHeight="1">
      <c r="A31" s="120"/>
      <c r="B31" s="120"/>
      <c r="C31" s="61"/>
      <c r="D31" s="114" t="s">
        <v>12</v>
      </c>
      <c r="E31" s="114"/>
      <c r="F31" s="116">
        <v>90578</v>
      </c>
      <c r="G31" s="55">
        <f t="shared" si="2"/>
        <v>14.747001447380631</v>
      </c>
      <c r="H31" s="117">
        <v>90153</v>
      </c>
      <c r="I31" s="55">
        <f t="shared" si="1"/>
        <v>0.47142080685058652</v>
      </c>
    </row>
    <row r="32" spans="1:9" ht="18" customHeight="1">
      <c r="A32" s="120"/>
      <c r="B32" s="120"/>
      <c r="C32" s="60" t="s">
        <v>13</v>
      </c>
      <c r="D32" s="114"/>
      <c r="E32" s="114"/>
      <c r="F32" s="116">
        <v>285011</v>
      </c>
      <c r="G32" s="55">
        <f t="shared" si="2"/>
        <v>46.402632311592235</v>
      </c>
      <c r="H32" s="117">
        <v>288470</v>
      </c>
      <c r="I32" s="55">
        <f t="shared" si="1"/>
        <v>-1.199084826845076</v>
      </c>
    </row>
    <row r="33" spans="1:9" ht="18" customHeight="1">
      <c r="A33" s="120"/>
      <c r="B33" s="120"/>
      <c r="C33" s="62"/>
      <c r="D33" s="114" t="s">
        <v>14</v>
      </c>
      <c r="E33" s="114"/>
      <c r="F33" s="116">
        <v>31171</v>
      </c>
      <c r="G33" s="55">
        <f t="shared" si="2"/>
        <v>5.074949569611845</v>
      </c>
      <c r="H33" s="117">
        <v>28900</v>
      </c>
      <c r="I33" s="55">
        <f t="shared" si="1"/>
        <v>7.858131487889275</v>
      </c>
    </row>
    <row r="34" spans="1:9" ht="18" customHeight="1">
      <c r="A34" s="120"/>
      <c r="B34" s="120"/>
      <c r="C34" s="62"/>
      <c r="D34" s="114" t="s">
        <v>33</v>
      </c>
      <c r="E34" s="114"/>
      <c r="F34" s="116">
        <v>7578</v>
      </c>
      <c r="G34" s="55">
        <f t="shared" si="2"/>
        <v>1.2337739513816868</v>
      </c>
      <c r="H34" s="117">
        <v>8665</v>
      </c>
      <c r="I34" s="55">
        <f t="shared" si="1"/>
        <v>-12.544720138488174</v>
      </c>
    </row>
    <row r="35" spans="1:9" ht="18" customHeight="1">
      <c r="A35" s="120"/>
      <c r="B35" s="120"/>
      <c r="C35" s="62"/>
      <c r="D35" s="114" t="s">
        <v>34</v>
      </c>
      <c r="E35" s="114"/>
      <c r="F35" s="116">
        <v>155134</v>
      </c>
      <c r="G35" s="55">
        <f t="shared" si="2"/>
        <v>25.257361859810846</v>
      </c>
      <c r="H35" s="117">
        <v>156226</v>
      </c>
      <c r="I35" s="55">
        <f t="shared" si="1"/>
        <v>-0.69898736445918042</v>
      </c>
    </row>
    <row r="36" spans="1:9" ht="18" customHeight="1">
      <c r="A36" s="120"/>
      <c r="B36" s="120"/>
      <c r="C36" s="62"/>
      <c r="D36" s="114" t="s">
        <v>35</v>
      </c>
      <c r="E36" s="114"/>
      <c r="F36" s="116">
        <v>5146</v>
      </c>
      <c r="G36" s="55">
        <f t="shared" si="2"/>
        <v>0.83782010475193458</v>
      </c>
      <c r="H36" s="117">
        <v>5158</v>
      </c>
      <c r="I36" s="55">
        <f t="shared" si="1"/>
        <v>-0.23264831329973257</v>
      </c>
    </row>
    <row r="37" spans="1:9" ht="18" customHeight="1">
      <c r="A37" s="120"/>
      <c r="B37" s="120"/>
      <c r="C37" s="62"/>
      <c r="D37" s="114" t="s">
        <v>15</v>
      </c>
      <c r="E37" s="114"/>
      <c r="F37" s="116">
        <v>10171</v>
      </c>
      <c r="G37" s="55">
        <f t="shared" si="2"/>
        <v>1.6559402031542805</v>
      </c>
      <c r="H37" s="117">
        <v>20596</v>
      </c>
      <c r="I37" s="55">
        <f t="shared" si="1"/>
        <v>-50.616624587298496</v>
      </c>
    </row>
    <row r="38" spans="1:9" ht="18" customHeight="1">
      <c r="A38" s="120"/>
      <c r="B38" s="120"/>
      <c r="C38" s="61"/>
      <c r="D38" s="114" t="s">
        <v>36</v>
      </c>
      <c r="E38" s="114"/>
      <c r="F38" s="116">
        <v>75812</v>
      </c>
      <c r="G38" s="55">
        <f t="shared" si="2"/>
        <v>12.342949432851471</v>
      </c>
      <c r="H38" s="117">
        <v>68926</v>
      </c>
      <c r="I38" s="55">
        <f t="shared" si="1"/>
        <v>9.9904245132460989</v>
      </c>
    </row>
    <row r="39" spans="1:9" ht="18" customHeight="1">
      <c r="A39" s="120"/>
      <c r="B39" s="120"/>
      <c r="C39" s="60" t="s">
        <v>16</v>
      </c>
      <c r="D39" s="114"/>
      <c r="E39" s="114"/>
      <c r="F39" s="116">
        <v>105604</v>
      </c>
      <c r="G39" s="55">
        <f t="shared" si="2"/>
        <v>17.193384054065934</v>
      </c>
      <c r="H39" s="117">
        <v>108502</v>
      </c>
      <c r="I39" s="55">
        <f t="shared" si="1"/>
        <v>-2.6709185084145881</v>
      </c>
    </row>
    <row r="40" spans="1:9" ht="18" customHeight="1">
      <c r="A40" s="120"/>
      <c r="B40" s="120"/>
      <c r="C40" s="62"/>
      <c r="D40" s="60" t="s">
        <v>17</v>
      </c>
      <c r="E40" s="114"/>
      <c r="F40" s="116">
        <v>105052</v>
      </c>
      <c r="G40" s="55">
        <f t="shared" si="2"/>
        <v>17.10351295071905</v>
      </c>
      <c r="H40" s="117">
        <v>107332</v>
      </c>
      <c r="I40" s="55">
        <f t="shared" si="1"/>
        <v>-2.1242499906831136</v>
      </c>
    </row>
    <row r="41" spans="1:9" ht="18" customHeight="1">
      <c r="A41" s="120"/>
      <c r="B41" s="120"/>
      <c r="C41" s="62"/>
      <c r="D41" s="62"/>
      <c r="E41" s="56" t="s">
        <v>91</v>
      </c>
      <c r="F41" s="116">
        <v>80794</v>
      </c>
      <c r="G41" s="55">
        <f t="shared" si="2"/>
        <v>13.154068702551069</v>
      </c>
      <c r="H41" s="117">
        <v>81238</v>
      </c>
      <c r="I41" s="57">
        <f t="shared" si="1"/>
        <v>-0.54654225854895433</v>
      </c>
    </row>
    <row r="42" spans="1:9" ht="18" customHeight="1">
      <c r="A42" s="120"/>
      <c r="B42" s="120"/>
      <c r="C42" s="62"/>
      <c r="D42" s="61"/>
      <c r="E42" s="47" t="s">
        <v>37</v>
      </c>
      <c r="F42" s="116">
        <v>24220</v>
      </c>
      <c r="G42" s="55">
        <f t="shared" si="2"/>
        <v>3.9432574693143909</v>
      </c>
      <c r="H42" s="117">
        <v>26071</v>
      </c>
      <c r="I42" s="57">
        <f t="shared" si="1"/>
        <v>-7.0998427371408823</v>
      </c>
    </row>
    <row r="43" spans="1:9" ht="18" customHeight="1">
      <c r="A43" s="120"/>
      <c r="B43" s="120"/>
      <c r="C43" s="62"/>
      <c r="D43" s="114" t="s">
        <v>38</v>
      </c>
      <c r="E43" s="114"/>
      <c r="F43" s="116">
        <v>552</v>
      </c>
      <c r="G43" s="55">
        <f t="shared" si="2"/>
        <v>8.9871103346884543E-2</v>
      </c>
      <c r="H43" s="117">
        <v>1170</v>
      </c>
      <c r="I43" s="57">
        <f t="shared" si="1"/>
        <v>-52.820512820512825</v>
      </c>
    </row>
    <row r="44" spans="1:9" ht="18" customHeight="1">
      <c r="A44" s="120"/>
      <c r="B44" s="120"/>
      <c r="C44" s="61"/>
      <c r="D44" s="114" t="s">
        <v>39</v>
      </c>
      <c r="E44" s="114"/>
      <c r="F44" s="116">
        <v>0</v>
      </c>
      <c r="G44" s="55">
        <f t="shared" si="2"/>
        <v>0</v>
      </c>
      <c r="H44" s="117">
        <v>0</v>
      </c>
      <c r="I44" s="55" t="e">
        <f t="shared" si="1"/>
        <v>#DIV/0!</v>
      </c>
    </row>
    <row r="45" spans="1:9" ht="18" customHeight="1">
      <c r="A45" s="120"/>
      <c r="B45" s="120"/>
      <c r="C45" s="47" t="s">
        <v>18</v>
      </c>
      <c r="D45" s="47"/>
      <c r="E45" s="47"/>
      <c r="F45" s="116">
        <f>SUM(F28,F32,F39)</f>
        <v>614213</v>
      </c>
      <c r="G45" s="55">
        <f t="shared" si="2"/>
        <v>100</v>
      </c>
      <c r="H45" s="117">
        <f>SUM(H28,H32,H39)</f>
        <v>619118</v>
      </c>
      <c r="I45" s="55">
        <f t="shared" si="1"/>
        <v>-0.7922560804240919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4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I26" sqref="I26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3" t="s">
        <v>0</v>
      </c>
      <c r="B1" s="33"/>
      <c r="C1" s="21" t="s">
        <v>258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230</v>
      </c>
      <c r="F6" s="36" t="s">
        <v>231</v>
      </c>
      <c r="G6" s="36" t="s">
        <v>232</v>
      </c>
      <c r="H6" s="36" t="s">
        <v>237</v>
      </c>
      <c r="I6" s="36" t="s">
        <v>244</v>
      </c>
    </row>
    <row r="7" spans="1:9" ht="27" customHeight="1">
      <c r="A7" s="120" t="s">
        <v>115</v>
      </c>
      <c r="B7" s="60" t="s">
        <v>116</v>
      </c>
      <c r="C7" s="53"/>
      <c r="D7" s="65" t="s">
        <v>117</v>
      </c>
      <c r="E7" s="92">
        <v>499328</v>
      </c>
      <c r="F7" s="92">
        <v>503362</v>
      </c>
      <c r="G7" s="92">
        <v>616911</v>
      </c>
      <c r="H7" s="108">
        <v>645178</v>
      </c>
      <c r="I7" s="93">
        <v>643087</v>
      </c>
    </row>
    <row r="8" spans="1:9" ht="27" customHeight="1">
      <c r="A8" s="120"/>
      <c r="B8" s="71"/>
      <c r="C8" s="53" t="s">
        <v>118</v>
      </c>
      <c r="D8" s="65" t="s">
        <v>41</v>
      </c>
      <c r="E8" s="94">
        <v>302575</v>
      </c>
      <c r="F8" s="94">
        <v>302488</v>
      </c>
      <c r="G8" s="95">
        <v>308066</v>
      </c>
      <c r="H8" s="67">
        <v>339366</v>
      </c>
      <c r="I8" s="96">
        <v>341894</v>
      </c>
    </row>
    <row r="9" spans="1:9" ht="27" customHeight="1">
      <c r="A9" s="120"/>
      <c r="B9" s="53" t="s">
        <v>119</v>
      </c>
      <c r="C9" s="53"/>
      <c r="D9" s="65"/>
      <c r="E9" s="94">
        <v>482135</v>
      </c>
      <c r="F9" s="94">
        <v>487589</v>
      </c>
      <c r="G9" s="97">
        <v>594057</v>
      </c>
      <c r="H9" s="67">
        <v>619118</v>
      </c>
      <c r="I9" s="96">
        <v>614213</v>
      </c>
    </row>
    <row r="10" spans="1:9" ht="27" customHeight="1">
      <c r="A10" s="120"/>
      <c r="B10" s="53" t="s">
        <v>120</v>
      </c>
      <c r="C10" s="53"/>
      <c r="D10" s="65"/>
      <c r="E10" s="94">
        <v>17193</v>
      </c>
      <c r="F10" s="94">
        <v>15773</v>
      </c>
      <c r="G10" s="97">
        <v>22854</v>
      </c>
      <c r="H10" s="67">
        <v>26060</v>
      </c>
      <c r="I10" s="96">
        <f>I7-I9</f>
        <v>28874</v>
      </c>
    </row>
    <row r="11" spans="1:9" ht="27" customHeight="1">
      <c r="A11" s="120"/>
      <c r="B11" s="53" t="s">
        <v>121</v>
      </c>
      <c r="C11" s="53"/>
      <c r="D11" s="65"/>
      <c r="E11" s="94">
        <v>15889</v>
      </c>
      <c r="F11" s="94">
        <v>14434</v>
      </c>
      <c r="G11" s="97">
        <v>21476</v>
      </c>
      <c r="H11" s="67">
        <v>24872</v>
      </c>
      <c r="I11" s="96">
        <v>27709</v>
      </c>
    </row>
    <row r="12" spans="1:9" ht="27" customHeight="1">
      <c r="A12" s="120"/>
      <c r="B12" s="53" t="s">
        <v>122</v>
      </c>
      <c r="C12" s="53"/>
      <c r="D12" s="65"/>
      <c r="E12" s="94">
        <v>1304</v>
      </c>
      <c r="F12" s="94">
        <v>1339</v>
      </c>
      <c r="G12" s="97">
        <v>1378</v>
      </c>
      <c r="H12" s="67">
        <v>1188</v>
      </c>
      <c r="I12" s="96">
        <v>1166</v>
      </c>
    </row>
    <row r="13" spans="1:9" ht="27" customHeight="1">
      <c r="A13" s="120"/>
      <c r="B13" s="53" t="s">
        <v>123</v>
      </c>
      <c r="C13" s="53"/>
      <c r="D13" s="65"/>
      <c r="E13" s="94">
        <v>-297</v>
      </c>
      <c r="F13" s="94">
        <v>35</v>
      </c>
      <c r="G13" s="97">
        <v>39</v>
      </c>
      <c r="H13" s="67">
        <v>-189</v>
      </c>
      <c r="I13" s="96">
        <v>-23</v>
      </c>
    </row>
    <row r="14" spans="1:9" ht="27" customHeight="1">
      <c r="A14" s="120"/>
      <c r="B14" s="53" t="s">
        <v>124</v>
      </c>
      <c r="C14" s="53"/>
      <c r="D14" s="65"/>
      <c r="E14" s="94">
        <v>0</v>
      </c>
      <c r="F14" s="94">
        <v>0</v>
      </c>
      <c r="G14" s="97">
        <v>0</v>
      </c>
      <c r="H14" s="67">
        <v>2074</v>
      </c>
      <c r="I14" s="96">
        <v>1797</v>
      </c>
    </row>
    <row r="15" spans="1:9" ht="27" customHeight="1">
      <c r="A15" s="120"/>
      <c r="B15" s="53" t="s">
        <v>125</v>
      </c>
      <c r="C15" s="53"/>
      <c r="D15" s="65"/>
      <c r="E15" s="94">
        <v>-116</v>
      </c>
      <c r="F15" s="94">
        <v>216</v>
      </c>
      <c r="G15" s="97">
        <v>215</v>
      </c>
      <c r="H15" s="67">
        <v>2051</v>
      </c>
      <c r="I15" s="96">
        <v>1950</v>
      </c>
    </row>
    <row r="16" spans="1:9" ht="27" customHeight="1">
      <c r="A16" s="120"/>
      <c r="B16" s="53" t="s">
        <v>126</v>
      </c>
      <c r="C16" s="53"/>
      <c r="D16" s="65" t="s">
        <v>42</v>
      </c>
      <c r="E16" s="94">
        <v>40599</v>
      </c>
      <c r="F16" s="94">
        <v>40516</v>
      </c>
      <c r="G16" s="97">
        <v>41313</v>
      </c>
      <c r="H16" s="67">
        <v>58871</v>
      </c>
      <c r="I16" s="96">
        <v>60667</v>
      </c>
    </row>
    <row r="17" spans="1:9" ht="27" customHeight="1">
      <c r="A17" s="120"/>
      <c r="B17" s="53" t="s">
        <v>127</v>
      </c>
      <c r="C17" s="53"/>
      <c r="D17" s="65" t="s">
        <v>43</v>
      </c>
      <c r="E17" s="94">
        <v>42157</v>
      </c>
      <c r="F17" s="94">
        <v>40514</v>
      </c>
      <c r="G17" s="97">
        <v>43508</v>
      </c>
      <c r="H17" s="67">
        <v>46935</v>
      </c>
      <c r="I17" s="96">
        <v>48132</v>
      </c>
    </row>
    <row r="18" spans="1:9" ht="27" customHeight="1">
      <c r="A18" s="120"/>
      <c r="B18" s="53" t="s">
        <v>128</v>
      </c>
      <c r="C18" s="53"/>
      <c r="D18" s="65" t="s">
        <v>44</v>
      </c>
      <c r="E18" s="94">
        <v>1186123</v>
      </c>
      <c r="F18" s="94">
        <v>1182985</v>
      </c>
      <c r="G18" s="97">
        <v>1183411</v>
      </c>
      <c r="H18" s="67">
        <v>1171116</v>
      </c>
      <c r="I18" s="96">
        <v>1139488</v>
      </c>
    </row>
    <row r="19" spans="1:9" ht="27" customHeight="1">
      <c r="A19" s="120"/>
      <c r="B19" s="53" t="s">
        <v>129</v>
      </c>
      <c r="C19" s="53"/>
      <c r="D19" s="65" t="s">
        <v>130</v>
      </c>
      <c r="E19" s="94">
        <f>E17+E18-E16</f>
        <v>1187681</v>
      </c>
      <c r="F19" s="94">
        <f>F17+F18-F16</f>
        <v>1182983</v>
      </c>
      <c r="G19" s="94">
        <f>G17+G18-G16</f>
        <v>1185606</v>
      </c>
      <c r="H19" s="86">
        <f>H17+H18-H16</f>
        <v>1159180</v>
      </c>
      <c r="I19" s="85">
        <f>I17+I18-I16</f>
        <v>1126953</v>
      </c>
    </row>
    <row r="20" spans="1:9" ht="27" customHeight="1">
      <c r="A20" s="120"/>
      <c r="B20" s="53" t="s">
        <v>131</v>
      </c>
      <c r="C20" s="53"/>
      <c r="D20" s="65" t="s">
        <v>132</v>
      </c>
      <c r="E20" s="98">
        <f>E18/E8</f>
        <v>3.9200958440056186</v>
      </c>
      <c r="F20" s="98">
        <f>F18/F8</f>
        <v>3.9108493560075108</v>
      </c>
      <c r="G20" s="98">
        <f>G18/G8</f>
        <v>3.8414203449910085</v>
      </c>
      <c r="H20" s="109">
        <f>H18/H8</f>
        <v>3.4508937253584624</v>
      </c>
      <c r="I20" s="99">
        <f>I18/I8</f>
        <v>3.3328692518733876</v>
      </c>
    </row>
    <row r="21" spans="1:9" ht="27" customHeight="1">
      <c r="A21" s="120"/>
      <c r="B21" s="53" t="s">
        <v>133</v>
      </c>
      <c r="C21" s="53"/>
      <c r="D21" s="65" t="s">
        <v>134</v>
      </c>
      <c r="E21" s="98">
        <f>E19/E8</f>
        <v>3.9252449805833263</v>
      </c>
      <c r="F21" s="98">
        <f>F19/F8</f>
        <v>3.9108427441749756</v>
      </c>
      <c r="G21" s="98">
        <f>G19/G8</f>
        <v>3.8485454415612237</v>
      </c>
      <c r="H21" s="109">
        <f>H19/H8</f>
        <v>3.4157222585644997</v>
      </c>
      <c r="I21" s="99">
        <f>I19/I8</f>
        <v>3.2962058415766289</v>
      </c>
    </row>
    <row r="22" spans="1:9" ht="27" customHeight="1">
      <c r="A22" s="120"/>
      <c r="B22" s="53" t="s">
        <v>135</v>
      </c>
      <c r="C22" s="53"/>
      <c r="D22" s="65" t="s">
        <v>136</v>
      </c>
      <c r="E22" s="94">
        <f>E18/E24*1000000</f>
        <v>1112343.4815553939</v>
      </c>
      <c r="F22" s="94">
        <f>F18/F24*1000000</f>
        <v>1109400.6722134277</v>
      </c>
      <c r="G22" s="94">
        <f>G18/G24*1000000</f>
        <v>1143597.7866553797</v>
      </c>
      <c r="H22" s="86">
        <f>H18/H24*1000000</f>
        <v>1131716.4244009068</v>
      </c>
      <c r="I22" s="85">
        <f>I18/I24*1000000</f>
        <v>1101152.4776433252</v>
      </c>
    </row>
    <row r="23" spans="1:9" ht="27" customHeight="1">
      <c r="A23" s="120"/>
      <c r="B23" s="53" t="s">
        <v>137</v>
      </c>
      <c r="C23" s="53"/>
      <c r="D23" s="65" t="s">
        <v>138</v>
      </c>
      <c r="E23" s="94">
        <f>E19/E24*1000000</f>
        <v>1113804.5704511181</v>
      </c>
      <c r="F23" s="94">
        <f>F19/F24*1000000</f>
        <v>1109398.7966179261</v>
      </c>
      <c r="G23" s="94">
        <f>G19/G24*1000000</f>
        <v>1145718.9407951573</v>
      </c>
      <c r="H23" s="86">
        <f>H19/H24*1000000</f>
        <v>1120181.9843952635</v>
      </c>
      <c r="I23" s="85">
        <f>I19/I24*1000000</f>
        <v>1089039.1896514734</v>
      </c>
    </row>
    <row r="24" spans="1:9" ht="27" customHeight="1">
      <c r="A24" s="120"/>
      <c r="B24" s="68" t="s">
        <v>139</v>
      </c>
      <c r="C24" s="69"/>
      <c r="D24" s="65" t="s">
        <v>140</v>
      </c>
      <c r="E24" s="94">
        <v>1066328</v>
      </c>
      <c r="F24" s="97">
        <v>1066328</v>
      </c>
      <c r="G24" s="97">
        <v>1034814</v>
      </c>
      <c r="H24" s="67">
        <v>1034814</v>
      </c>
      <c r="I24" s="96">
        <v>1034814</v>
      </c>
    </row>
    <row r="25" spans="1:9" ht="27" customHeight="1">
      <c r="A25" s="120"/>
      <c r="B25" s="47" t="s">
        <v>141</v>
      </c>
      <c r="C25" s="47"/>
      <c r="D25" s="47"/>
      <c r="E25" s="94">
        <v>297566</v>
      </c>
      <c r="F25" s="94">
        <v>296833</v>
      </c>
      <c r="G25" s="100">
        <v>300783</v>
      </c>
      <c r="H25" s="76">
        <v>315831</v>
      </c>
      <c r="I25" s="80">
        <v>307388</v>
      </c>
    </row>
    <row r="26" spans="1:9" ht="27" customHeight="1">
      <c r="A26" s="120"/>
      <c r="B26" s="47" t="s">
        <v>142</v>
      </c>
      <c r="C26" s="47"/>
      <c r="D26" s="47"/>
      <c r="E26" s="101">
        <v>0.47778999999999999</v>
      </c>
      <c r="F26" s="101">
        <v>0.48283999999999999</v>
      </c>
      <c r="G26" s="102">
        <v>0.48499999999999999</v>
      </c>
      <c r="H26" s="110">
        <v>0.46200000000000002</v>
      </c>
      <c r="I26" s="103">
        <v>0.45300000000000001</v>
      </c>
    </row>
    <row r="27" spans="1:9" ht="27" customHeight="1">
      <c r="A27" s="120"/>
      <c r="B27" s="47" t="s">
        <v>143</v>
      </c>
      <c r="C27" s="47"/>
      <c r="D27" s="47"/>
      <c r="E27" s="104">
        <v>0.4</v>
      </c>
      <c r="F27" s="104">
        <v>0.5</v>
      </c>
      <c r="G27" s="105">
        <v>0.5</v>
      </c>
      <c r="H27" s="70">
        <v>0.4</v>
      </c>
      <c r="I27" s="106">
        <v>0.4</v>
      </c>
    </row>
    <row r="28" spans="1:9" ht="27" customHeight="1">
      <c r="A28" s="120"/>
      <c r="B28" s="47" t="s">
        <v>144</v>
      </c>
      <c r="C28" s="47"/>
      <c r="D28" s="47"/>
      <c r="E28" s="104">
        <v>96.2</v>
      </c>
      <c r="F28" s="104">
        <v>96.9</v>
      </c>
      <c r="G28" s="105">
        <v>95.3</v>
      </c>
      <c r="H28" s="70">
        <v>88.6</v>
      </c>
      <c r="I28" s="106">
        <v>93.8</v>
      </c>
    </row>
    <row r="29" spans="1:9" ht="27" customHeight="1">
      <c r="A29" s="120"/>
      <c r="B29" s="47" t="s">
        <v>145</v>
      </c>
      <c r="C29" s="47"/>
      <c r="D29" s="47"/>
      <c r="E29" s="104">
        <v>44.1</v>
      </c>
      <c r="F29" s="104">
        <v>42.1</v>
      </c>
      <c r="G29" s="105">
        <v>43.5</v>
      </c>
      <c r="H29" s="70">
        <v>44.4</v>
      </c>
      <c r="I29" s="106">
        <v>47.6</v>
      </c>
    </row>
    <row r="30" spans="1:9" ht="27" customHeight="1">
      <c r="A30" s="120"/>
      <c r="B30" s="120" t="s">
        <v>146</v>
      </c>
      <c r="C30" s="47" t="s">
        <v>147</v>
      </c>
      <c r="D30" s="47"/>
      <c r="E30" s="104">
        <v>0</v>
      </c>
      <c r="F30" s="104">
        <v>0</v>
      </c>
      <c r="G30" s="104">
        <v>0</v>
      </c>
      <c r="H30" s="70">
        <v>0</v>
      </c>
      <c r="I30" s="106">
        <v>0</v>
      </c>
    </row>
    <row r="31" spans="1:9" ht="27" customHeight="1">
      <c r="A31" s="120"/>
      <c r="B31" s="120"/>
      <c r="C31" s="47" t="s">
        <v>148</v>
      </c>
      <c r="D31" s="47"/>
      <c r="E31" s="104">
        <v>0</v>
      </c>
      <c r="F31" s="104">
        <v>0</v>
      </c>
      <c r="G31" s="104">
        <v>0</v>
      </c>
      <c r="H31" s="70">
        <v>0</v>
      </c>
      <c r="I31" s="106">
        <v>0</v>
      </c>
    </row>
    <row r="32" spans="1:9" ht="27" customHeight="1">
      <c r="A32" s="120"/>
      <c r="B32" s="120"/>
      <c r="C32" s="47" t="s">
        <v>149</v>
      </c>
      <c r="D32" s="47"/>
      <c r="E32" s="104">
        <v>13.2</v>
      </c>
      <c r="F32" s="104">
        <v>13.1</v>
      </c>
      <c r="G32" s="105">
        <v>13.3</v>
      </c>
      <c r="H32" s="70">
        <v>13.4</v>
      </c>
      <c r="I32" s="106">
        <v>13.8</v>
      </c>
    </row>
    <row r="33" spans="1:9" ht="27" customHeight="1">
      <c r="A33" s="120"/>
      <c r="B33" s="120"/>
      <c r="C33" s="47" t="s">
        <v>150</v>
      </c>
      <c r="D33" s="47"/>
      <c r="E33" s="104">
        <v>252.3</v>
      </c>
      <c r="F33" s="104">
        <v>253.5</v>
      </c>
      <c r="G33" s="107">
        <v>247.2</v>
      </c>
      <c r="H33" s="70">
        <v>222.1</v>
      </c>
      <c r="I33" s="106">
        <v>223.7</v>
      </c>
    </row>
    <row r="34" spans="1:9" ht="27" customHeight="1">
      <c r="A34" s="2" t="s">
        <v>245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H49" sqref="H49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3" width="13.625" style="2" customWidth="1"/>
    <col min="24" max="27" width="12" style="2" customWidth="1"/>
    <col min="28" max="16384" width="9" style="2"/>
  </cols>
  <sheetData>
    <row r="1" spans="1:26" ht="33.950000000000003" customHeight="1">
      <c r="A1" s="20" t="s">
        <v>0</v>
      </c>
      <c r="B1" s="11"/>
      <c r="C1" s="11"/>
      <c r="D1" s="22" t="s">
        <v>258</v>
      </c>
      <c r="E1" s="13"/>
      <c r="F1" s="13"/>
      <c r="G1" s="13"/>
    </row>
    <row r="2" spans="1:26" ht="15" customHeight="1"/>
    <row r="3" spans="1:26" ht="15" customHeight="1">
      <c r="A3" s="14" t="s">
        <v>151</v>
      </c>
      <c r="B3" s="14"/>
      <c r="C3" s="14"/>
      <c r="D3" s="14"/>
    </row>
    <row r="4" spans="1:26" ht="15" customHeight="1">
      <c r="A4" s="14"/>
      <c r="B4" s="14"/>
      <c r="C4" s="14"/>
      <c r="D4" s="14"/>
    </row>
    <row r="5" spans="1:26" ht="15.95" customHeight="1">
      <c r="A5" s="12" t="s">
        <v>246</v>
      </c>
      <c r="B5" s="12"/>
      <c r="C5" s="12"/>
      <c r="D5" s="12"/>
      <c r="K5" s="15"/>
      <c r="Q5" s="15" t="s">
        <v>47</v>
      </c>
    </row>
    <row r="6" spans="1:26" ht="15.95" customHeight="1">
      <c r="A6" s="131" t="s">
        <v>48</v>
      </c>
      <c r="B6" s="132"/>
      <c r="C6" s="132"/>
      <c r="D6" s="132"/>
      <c r="E6" s="132"/>
      <c r="F6" s="124" t="s">
        <v>249</v>
      </c>
      <c r="G6" s="124"/>
      <c r="H6" s="124" t="s">
        <v>250</v>
      </c>
      <c r="I6" s="124"/>
      <c r="J6" s="124" t="s">
        <v>251</v>
      </c>
      <c r="K6" s="124"/>
      <c r="L6" s="124" t="s">
        <v>252</v>
      </c>
      <c r="M6" s="124"/>
      <c r="N6" s="124" t="s">
        <v>253</v>
      </c>
      <c r="O6" s="124"/>
      <c r="P6" s="140" t="s">
        <v>259</v>
      </c>
      <c r="Q6" s="124"/>
    </row>
    <row r="7" spans="1:26" ht="15.95" customHeight="1">
      <c r="A7" s="132"/>
      <c r="B7" s="132"/>
      <c r="C7" s="132"/>
      <c r="D7" s="132"/>
      <c r="E7" s="132"/>
      <c r="F7" s="51" t="s">
        <v>236</v>
      </c>
      <c r="G7" s="51" t="s">
        <v>235</v>
      </c>
      <c r="H7" s="51" t="s">
        <v>236</v>
      </c>
      <c r="I7" s="72" t="s">
        <v>235</v>
      </c>
      <c r="J7" s="51" t="s">
        <v>236</v>
      </c>
      <c r="K7" s="72" t="s">
        <v>235</v>
      </c>
      <c r="L7" s="51" t="s">
        <v>236</v>
      </c>
      <c r="M7" s="79" t="s">
        <v>235</v>
      </c>
      <c r="N7" s="51" t="s">
        <v>236</v>
      </c>
      <c r="O7" s="72" t="s">
        <v>235</v>
      </c>
      <c r="P7" s="51" t="s">
        <v>236</v>
      </c>
      <c r="Q7" s="72" t="s">
        <v>235</v>
      </c>
    </row>
    <row r="8" spans="1:26" ht="15.95" customHeight="1">
      <c r="A8" s="129" t="s">
        <v>82</v>
      </c>
      <c r="B8" s="60" t="s">
        <v>49</v>
      </c>
      <c r="C8" s="53"/>
      <c r="D8" s="53"/>
      <c r="E8" s="65" t="s">
        <v>40</v>
      </c>
      <c r="F8" s="116">
        <v>4918.8205340000004</v>
      </c>
      <c r="G8" s="117">
        <v>5987.4601169999996</v>
      </c>
      <c r="H8" s="119">
        <v>1512.6852670000001</v>
      </c>
      <c r="I8" s="117">
        <v>1668.87646</v>
      </c>
      <c r="J8" s="116">
        <v>2111.0412419999998</v>
      </c>
      <c r="K8" s="117">
        <v>2119.8333210000001</v>
      </c>
      <c r="L8" s="116">
        <v>59.771236999999999</v>
      </c>
      <c r="M8" s="117">
        <v>61.008617999999998</v>
      </c>
      <c r="N8" s="116">
        <f>30279+1085</f>
        <v>31364</v>
      </c>
      <c r="O8" s="76">
        <v>31437</v>
      </c>
      <c r="P8" s="116">
        <v>7449</v>
      </c>
      <c r="Q8" s="76">
        <v>7376</v>
      </c>
      <c r="R8" s="27"/>
      <c r="S8" s="27"/>
      <c r="T8" s="27"/>
      <c r="U8" s="27"/>
      <c r="V8" s="27"/>
      <c r="W8" s="27"/>
      <c r="X8" s="27"/>
      <c r="Y8" s="27"/>
      <c r="Z8" s="27"/>
    </row>
    <row r="9" spans="1:26" ht="15.95" customHeight="1">
      <c r="A9" s="129"/>
      <c r="B9" s="62"/>
      <c r="C9" s="53" t="s">
        <v>50</v>
      </c>
      <c r="D9" s="53"/>
      <c r="E9" s="65" t="s">
        <v>41</v>
      </c>
      <c r="F9" s="116">
        <v>4917.5349560000004</v>
      </c>
      <c r="G9" s="117">
        <v>5227.6593560000001</v>
      </c>
      <c r="H9" s="116">
        <v>1512.6852670000001</v>
      </c>
      <c r="I9" s="117">
        <v>1668.87646</v>
      </c>
      <c r="J9" s="116">
        <v>2104.7907660000001</v>
      </c>
      <c r="K9" s="117">
        <v>2119.8333210000001</v>
      </c>
      <c r="L9" s="116">
        <v>59.771236999999999</v>
      </c>
      <c r="M9" s="117">
        <v>61.008617999999998</v>
      </c>
      <c r="N9" s="116">
        <f>30279+1009</f>
        <v>31288</v>
      </c>
      <c r="O9" s="76">
        <v>31254</v>
      </c>
      <c r="P9" s="116">
        <v>7449</v>
      </c>
      <c r="Q9" s="76">
        <v>7376</v>
      </c>
      <c r="R9" s="27"/>
      <c r="S9" s="27"/>
      <c r="T9" s="27"/>
      <c r="U9" s="27"/>
      <c r="V9" s="27"/>
      <c r="W9" s="27"/>
      <c r="X9" s="27"/>
      <c r="Y9" s="27"/>
      <c r="Z9" s="27"/>
    </row>
    <row r="10" spans="1:26" ht="15.95" customHeight="1">
      <c r="A10" s="129"/>
      <c r="B10" s="61"/>
      <c r="C10" s="53" t="s">
        <v>51</v>
      </c>
      <c r="D10" s="53"/>
      <c r="E10" s="65" t="s">
        <v>42</v>
      </c>
      <c r="F10" s="116">
        <v>1.2855780000000001</v>
      </c>
      <c r="G10" s="117">
        <v>759.80076099999997</v>
      </c>
      <c r="H10" s="116">
        <v>0</v>
      </c>
      <c r="I10" s="117">
        <v>0</v>
      </c>
      <c r="J10" s="83">
        <v>6.2504759999999999</v>
      </c>
      <c r="K10" s="84">
        <v>0</v>
      </c>
      <c r="L10" s="116">
        <v>0</v>
      </c>
      <c r="M10" s="117">
        <v>0</v>
      </c>
      <c r="N10" s="116">
        <v>76</v>
      </c>
      <c r="O10" s="76">
        <v>183</v>
      </c>
      <c r="P10" s="116">
        <v>0</v>
      </c>
      <c r="Q10" s="76">
        <v>0</v>
      </c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5.95" customHeight="1">
      <c r="A11" s="129"/>
      <c r="B11" s="60" t="s">
        <v>52</v>
      </c>
      <c r="C11" s="53"/>
      <c r="D11" s="53"/>
      <c r="E11" s="65" t="s">
        <v>43</v>
      </c>
      <c r="F11" s="119">
        <v>3814.2603469999999</v>
      </c>
      <c r="G11" s="117">
        <v>4488.729902</v>
      </c>
      <c r="H11" s="116">
        <v>1410.8805870000001</v>
      </c>
      <c r="I11" s="117">
        <v>1341.2374569999999</v>
      </c>
      <c r="J11" s="116">
        <v>1539.9793549999999</v>
      </c>
      <c r="K11" s="117">
        <v>1587.9335080000001</v>
      </c>
      <c r="L11" s="116">
        <v>34.884889999999999</v>
      </c>
      <c r="M11" s="117">
        <v>34.687567999999999</v>
      </c>
      <c r="N11" s="116">
        <f>29768+1030</f>
        <v>30798</v>
      </c>
      <c r="O11" s="76">
        <v>31249</v>
      </c>
      <c r="P11" s="116">
        <v>7240</v>
      </c>
      <c r="Q11" s="76">
        <v>7129</v>
      </c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5.95" customHeight="1">
      <c r="A12" s="129"/>
      <c r="B12" s="62"/>
      <c r="C12" s="53" t="s">
        <v>53</v>
      </c>
      <c r="D12" s="53"/>
      <c r="E12" s="65" t="s">
        <v>44</v>
      </c>
      <c r="F12" s="116">
        <v>3784.1054859999999</v>
      </c>
      <c r="G12" s="117">
        <v>3206.9486400000001</v>
      </c>
      <c r="H12" s="116">
        <v>1410.8805870000001</v>
      </c>
      <c r="I12" s="117">
        <v>1341.2374569999999</v>
      </c>
      <c r="J12" s="116">
        <v>1539.9793549999999</v>
      </c>
      <c r="K12" s="117">
        <v>1587.9335080000001</v>
      </c>
      <c r="L12" s="116">
        <v>34.884889999999999</v>
      </c>
      <c r="M12" s="117">
        <v>34.687567999999999</v>
      </c>
      <c r="N12" s="116">
        <f>29768+1030</f>
        <v>30798</v>
      </c>
      <c r="O12" s="76">
        <v>31191</v>
      </c>
      <c r="P12" s="116">
        <v>7240</v>
      </c>
      <c r="Q12" s="76">
        <v>7129</v>
      </c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5.95" customHeight="1">
      <c r="A13" s="129"/>
      <c r="B13" s="61"/>
      <c r="C13" s="53" t="s">
        <v>54</v>
      </c>
      <c r="D13" s="53"/>
      <c r="E13" s="65" t="s">
        <v>45</v>
      </c>
      <c r="F13" s="116">
        <v>30.154861</v>
      </c>
      <c r="G13" s="117">
        <v>1281.781262</v>
      </c>
      <c r="H13" s="83">
        <v>0</v>
      </c>
      <c r="I13" s="84">
        <v>0</v>
      </c>
      <c r="J13" s="83">
        <v>0</v>
      </c>
      <c r="K13" s="84">
        <v>0</v>
      </c>
      <c r="L13" s="116">
        <v>0</v>
      </c>
      <c r="M13" s="117">
        <v>0</v>
      </c>
      <c r="N13" s="116">
        <v>23</v>
      </c>
      <c r="O13" s="76">
        <v>57</v>
      </c>
      <c r="P13" s="116">
        <v>0</v>
      </c>
      <c r="Q13" s="76">
        <v>0</v>
      </c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5.95" customHeight="1">
      <c r="A14" s="129"/>
      <c r="B14" s="53" t="s">
        <v>55</v>
      </c>
      <c r="C14" s="53"/>
      <c r="D14" s="53"/>
      <c r="E14" s="65" t="s">
        <v>152</v>
      </c>
      <c r="F14" s="116">
        <f t="shared" ref="F14:N15" si="0">F9-F12</f>
        <v>1133.4294700000005</v>
      </c>
      <c r="G14" s="117">
        <f t="shared" si="0"/>
        <v>2020.710716</v>
      </c>
      <c r="H14" s="116">
        <f t="shared" si="0"/>
        <v>101.80467999999996</v>
      </c>
      <c r="I14" s="117">
        <f t="shared" si="0"/>
        <v>327.639003</v>
      </c>
      <c r="J14" s="116">
        <f>J9-J12</f>
        <v>564.81141100000013</v>
      </c>
      <c r="K14" s="117">
        <f t="shared" si="0"/>
        <v>531.89981299999999</v>
      </c>
      <c r="L14" s="116">
        <f t="shared" si="0"/>
        <v>24.886347000000001</v>
      </c>
      <c r="M14" s="117">
        <f t="shared" si="0"/>
        <v>26.32105</v>
      </c>
      <c r="N14" s="116">
        <f t="shared" si="0"/>
        <v>490</v>
      </c>
      <c r="O14" s="76">
        <f t="shared" ref="O14:Q15" si="1">O9-O12</f>
        <v>63</v>
      </c>
      <c r="P14" s="116">
        <f t="shared" si="1"/>
        <v>209</v>
      </c>
      <c r="Q14" s="76">
        <f t="shared" si="1"/>
        <v>247</v>
      </c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5.95" customHeight="1">
      <c r="A15" s="129"/>
      <c r="B15" s="53" t="s">
        <v>56</v>
      </c>
      <c r="C15" s="53"/>
      <c r="D15" s="53"/>
      <c r="E15" s="65" t="s">
        <v>153</v>
      </c>
      <c r="F15" s="116">
        <f t="shared" si="0"/>
        <v>-28.869282999999999</v>
      </c>
      <c r="G15" s="117">
        <f t="shared" si="0"/>
        <v>-521.980501</v>
      </c>
      <c r="H15" s="116">
        <f t="shared" si="0"/>
        <v>0</v>
      </c>
      <c r="I15" s="117">
        <f t="shared" si="0"/>
        <v>0</v>
      </c>
      <c r="J15" s="116">
        <f t="shared" si="0"/>
        <v>6.2504759999999999</v>
      </c>
      <c r="K15" s="117">
        <f t="shared" si="0"/>
        <v>0</v>
      </c>
      <c r="L15" s="116">
        <f t="shared" si="0"/>
        <v>0</v>
      </c>
      <c r="M15" s="117">
        <f t="shared" si="0"/>
        <v>0</v>
      </c>
      <c r="N15" s="116">
        <f t="shared" si="0"/>
        <v>53</v>
      </c>
      <c r="O15" s="76">
        <f t="shared" si="1"/>
        <v>126</v>
      </c>
      <c r="P15" s="116">
        <f t="shared" si="1"/>
        <v>0</v>
      </c>
      <c r="Q15" s="76">
        <f t="shared" si="1"/>
        <v>0</v>
      </c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5.95" customHeight="1">
      <c r="A16" s="129"/>
      <c r="B16" s="53" t="s">
        <v>57</v>
      </c>
      <c r="C16" s="53"/>
      <c r="D16" s="53"/>
      <c r="E16" s="65" t="s">
        <v>154</v>
      </c>
      <c r="F16" s="116">
        <f t="shared" ref="F16:N16" si="2">F8-F11</f>
        <v>1104.5601870000005</v>
      </c>
      <c r="G16" s="117">
        <f t="shared" si="2"/>
        <v>1498.7302149999996</v>
      </c>
      <c r="H16" s="116">
        <f t="shared" si="2"/>
        <v>101.80467999999996</v>
      </c>
      <c r="I16" s="117">
        <f t="shared" si="2"/>
        <v>327.639003</v>
      </c>
      <c r="J16" s="116">
        <f t="shared" si="2"/>
        <v>571.06188699999984</v>
      </c>
      <c r="K16" s="117">
        <f t="shared" si="2"/>
        <v>531.89981299999999</v>
      </c>
      <c r="L16" s="116">
        <f t="shared" si="2"/>
        <v>24.886347000000001</v>
      </c>
      <c r="M16" s="117">
        <f t="shared" si="2"/>
        <v>26.32105</v>
      </c>
      <c r="N16" s="116">
        <f t="shared" si="2"/>
        <v>566</v>
      </c>
      <c r="O16" s="76">
        <f t="shared" ref="O16:Q16" si="3">O8-O11</f>
        <v>188</v>
      </c>
      <c r="P16" s="116">
        <f t="shared" si="3"/>
        <v>209</v>
      </c>
      <c r="Q16" s="76">
        <f t="shared" si="3"/>
        <v>247</v>
      </c>
      <c r="R16" s="27"/>
      <c r="S16" s="27"/>
      <c r="T16" s="27"/>
      <c r="U16" s="27"/>
      <c r="V16" s="27"/>
      <c r="W16" s="27"/>
      <c r="X16" s="27"/>
      <c r="Y16" s="27"/>
      <c r="Z16" s="27"/>
    </row>
    <row r="17" spans="1:27" ht="15.95" customHeight="1">
      <c r="A17" s="129"/>
      <c r="B17" s="53" t="s">
        <v>58</v>
      </c>
      <c r="C17" s="53"/>
      <c r="D17" s="53"/>
      <c r="E17" s="51"/>
      <c r="F17" s="83">
        <v>0</v>
      </c>
      <c r="G17" s="84">
        <v>0</v>
      </c>
      <c r="H17" s="83">
        <v>0</v>
      </c>
      <c r="I17" s="84">
        <v>0</v>
      </c>
      <c r="J17" s="116">
        <v>0</v>
      </c>
      <c r="K17" s="117">
        <v>0</v>
      </c>
      <c r="L17" s="116">
        <v>2992.4020070000001</v>
      </c>
      <c r="M17" s="117">
        <v>3017.2883539999998</v>
      </c>
      <c r="N17" s="116">
        <f>5670+184</f>
        <v>5854</v>
      </c>
      <c r="O17" s="84">
        <v>6636</v>
      </c>
      <c r="P17" s="83">
        <v>0</v>
      </c>
      <c r="Q17" s="84">
        <v>0</v>
      </c>
      <c r="R17" s="27"/>
      <c r="S17" s="27"/>
      <c r="T17" s="27"/>
      <c r="U17" s="27"/>
      <c r="V17" s="27"/>
      <c r="W17" s="27"/>
      <c r="X17" s="27"/>
      <c r="Y17" s="27"/>
      <c r="Z17" s="27"/>
    </row>
    <row r="18" spans="1:27" ht="15.95" customHeight="1">
      <c r="A18" s="129"/>
      <c r="B18" s="53" t="s">
        <v>59</v>
      </c>
      <c r="C18" s="53"/>
      <c r="D18" s="53"/>
      <c r="E18" s="51"/>
      <c r="F18" s="81">
        <v>0</v>
      </c>
      <c r="G18" s="82">
        <v>0</v>
      </c>
      <c r="H18" s="81">
        <v>0</v>
      </c>
      <c r="I18" s="82">
        <v>0</v>
      </c>
      <c r="J18" s="81">
        <v>0</v>
      </c>
      <c r="K18" s="82">
        <v>0</v>
      </c>
      <c r="L18" s="81">
        <v>0</v>
      </c>
      <c r="M18" s="82">
        <v>0</v>
      </c>
      <c r="N18" s="81">
        <v>0</v>
      </c>
      <c r="O18" s="82">
        <v>0</v>
      </c>
      <c r="P18" s="81">
        <v>0</v>
      </c>
      <c r="Q18" s="82">
        <v>0</v>
      </c>
      <c r="R18" s="27"/>
      <c r="S18" s="27"/>
      <c r="T18" s="27"/>
      <c r="U18" s="27"/>
      <c r="V18" s="27"/>
      <c r="W18" s="27"/>
      <c r="X18" s="27"/>
      <c r="Y18" s="27"/>
      <c r="Z18" s="27"/>
    </row>
    <row r="19" spans="1:27" ht="15.95" customHeight="1">
      <c r="A19" s="129" t="s">
        <v>83</v>
      </c>
      <c r="B19" s="60" t="s">
        <v>60</v>
      </c>
      <c r="C19" s="53"/>
      <c r="D19" s="53"/>
      <c r="E19" s="65"/>
      <c r="F19" s="116">
        <v>768.08249999999998</v>
      </c>
      <c r="G19" s="117">
        <v>270</v>
      </c>
      <c r="H19" s="116">
        <v>478.60700000000003</v>
      </c>
      <c r="I19" s="117">
        <v>179.33799999999999</v>
      </c>
      <c r="J19" s="116">
        <v>343.58383400000002</v>
      </c>
      <c r="K19" s="117">
        <v>1621.5490380000001</v>
      </c>
      <c r="L19" s="116">
        <v>0</v>
      </c>
      <c r="M19" s="117">
        <v>0</v>
      </c>
      <c r="N19" s="116">
        <f>832+309</f>
        <v>1141</v>
      </c>
      <c r="O19" s="76">
        <v>1548</v>
      </c>
      <c r="P19" s="116">
        <v>2424</v>
      </c>
      <c r="Q19" s="76">
        <v>3750</v>
      </c>
      <c r="R19" s="27"/>
      <c r="S19" s="27"/>
      <c r="T19" s="27"/>
      <c r="U19" s="27"/>
      <c r="V19" s="27"/>
      <c r="W19" s="27"/>
      <c r="X19" s="27"/>
      <c r="Y19" s="27"/>
      <c r="Z19" s="27"/>
    </row>
    <row r="20" spans="1:27" ht="15.95" customHeight="1">
      <c r="A20" s="129"/>
      <c r="B20" s="61"/>
      <c r="C20" s="53" t="s">
        <v>61</v>
      </c>
      <c r="D20" s="53"/>
      <c r="E20" s="65"/>
      <c r="F20" s="116">
        <v>678</v>
      </c>
      <c r="G20" s="117">
        <v>180</v>
      </c>
      <c r="H20" s="116">
        <v>436</v>
      </c>
      <c r="I20" s="117">
        <v>117</v>
      </c>
      <c r="J20" s="116">
        <v>228</v>
      </c>
      <c r="K20" s="117">
        <v>453</v>
      </c>
      <c r="L20" s="116">
        <v>0</v>
      </c>
      <c r="M20" s="117">
        <v>0</v>
      </c>
      <c r="N20" s="116">
        <f>543+34</f>
        <v>577</v>
      </c>
      <c r="O20" s="76">
        <v>708</v>
      </c>
      <c r="P20" s="116">
        <v>264</v>
      </c>
      <c r="Q20" s="76">
        <v>684</v>
      </c>
      <c r="R20" s="27"/>
      <c r="S20" s="27"/>
      <c r="T20" s="27"/>
      <c r="U20" s="27"/>
      <c r="V20" s="27"/>
      <c r="W20" s="27"/>
      <c r="X20" s="27"/>
      <c r="Y20" s="27"/>
      <c r="Z20" s="27"/>
    </row>
    <row r="21" spans="1:27" ht="15.95" customHeight="1">
      <c r="A21" s="129"/>
      <c r="B21" s="71" t="s">
        <v>62</v>
      </c>
      <c r="C21" s="53"/>
      <c r="D21" s="53"/>
      <c r="E21" s="65" t="s">
        <v>155</v>
      </c>
      <c r="F21" s="116">
        <v>768.08249999999998</v>
      </c>
      <c r="G21" s="117">
        <v>270</v>
      </c>
      <c r="H21" s="116">
        <v>478.60700000000003</v>
      </c>
      <c r="I21" s="117">
        <v>179.33799999999999</v>
      </c>
      <c r="J21" s="116">
        <v>343.58383400000002</v>
      </c>
      <c r="K21" s="117">
        <v>1011.549038</v>
      </c>
      <c r="L21" s="116">
        <v>0</v>
      </c>
      <c r="M21" s="117">
        <v>0</v>
      </c>
      <c r="N21" s="116">
        <f>832+309</f>
        <v>1141</v>
      </c>
      <c r="O21" s="76">
        <v>1548</v>
      </c>
      <c r="P21" s="116">
        <v>2424</v>
      </c>
      <c r="Q21" s="76">
        <v>3750</v>
      </c>
      <c r="R21" s="27"/>
      <c r="S21" s="27"/>
      <c r="T21" s="27"/>
      <c r="U21" s="27"/>
      <c r="V21" s="27"/>
      <c r="W21" s="27"/>
      <c r="X21" s="27"/>
      <c r="Y21" s="27"/>
      <c r="Z21" s="27"/>
    </row>
    <row r="22" spans="1:27" ht="15.95" customHeight="1">
      <c r="A22" s="129"/>
      <c r="B22" s="60" t="s">
        <v>63</v>
      </c>
      <c r="C22" s="53"/>
      <c r="D22" s="53"/>
      <c r="E22" s="65" t="s">
        <v>156</v>
      </c>
      <c r="F22" s="116">
        <v>2132.9371310000001</v>
      </c>
      <c r="G22" s="117">
        <v>1640.6217919999999</v>
      </c>
      <c r="H22" s="116">
        <v>1190.339862</v>
      </c>
      <c r="I22" s="117">
        <v>716.81821300000001</v>
      </c>
      <c r="J22" s="116">
        <v>2624.2063579999999</v>
      </c>
      <c r="K22" s="117">
        <v>2530.7100829999999</v>
      </c>
      <c r="L22" s="116">
        <v>44.662999999999997</v>
      </c>
      <c r="M22" s="117">
        <v>44.447000000000003</v>
      </c>
      <c r="N22" s="116">
        <f>2979+310</f>
        <v>3289</v>
      </c>
      <c r="O22" s="76">
        <v>3523</v>
      </c>
      <c r="P22" s="116">
        <v>2983</v>
      </c>
      <c r="Q22" s="76">
        <v>4524</v>
      </c>
      <c r="R22" s="27"/>
      <c r="S22" s="27"/>
      <c r="T22" s="27"/>
      <c r="U22" s="27"/>
      <c r="V22" s="27"/>
      <c r="W22" s="27"/>
      <c r="X22" s="27"/>
      <c r="Y22" s="27"/>
      <c r="Z22" s="27"/>
    </row>
    <row r="23" spans="1:27" ht="15.95" customHeight="1">
      <c r="A23" s="129"/>
      <c r="B23" s="61" t="s">
        <v>64</v>
      </c>
      <c r="C23" s="53" t="s">
        <v>65</v>
      </c>
      <c r="D23" s="53"/>
      <c r="E23" s="65"/>
      <c r="F23" s="116">
        <v>264.92478299999999</v>
      </c>
      <c r="G23" s="117">
        <v>289.22454900000002</v>
      </c>
      <c r="H23" s="116">
        <v>329.40389800000003</v>
      </c>
      <c r="I23" s="117">
        <v>369.69719400000002</v>
      </c>
      <c r="J23" s="116">
        <v>151.9811</v>
      </c>
      <c r="K23" s="117">
        <v>168.93210199999999</v>
      </c>
      <c r="L23" s="116">
        <v>0</v>
      </c>
      <c r="M23" s="117">
        <v>0</v>
      </c>
      <c r="N23" s="116">
        <f>2223+276</f>
        <v>2499</v>
      </c>
      <c r="O23" s="76">
        <v>2574</v>
      </c>
      <c r="P23" s="116">
        <v>1041</v>
      </c>
      <c r="Q23" s="76">
        <v>1021</v>
      </c>
      <c r="R23" s="27"/>
      <c r="S23" s="27"/>
      <c r="T23" s="27"/>
      <c r="U23" s="27"/>
      <c r="V23" s="27"/>
      <c r="W23" s="27"/>
      <c r="X23" s="27"/>
      <c r="Y23" s="27"/>
      <c r="Z23" s="27"/>
    </row>
    <row r="24" spans="1:27" ht="15.95" customHeight="1">
      <c r="A24" s="129"/>
      <c r="B24" s="53" t="s">
        <v>157</v>
      </c>
      <c r="C24" s="53"/>
      <c r="D24" s="53"/>
      <c r="E24" s="65" t="s">
        <v>158</v>
      </c>
      <c r="F24" s="116">
        <f>F21-F22</f>
        <v>-1364.8546310000002</v>
      </c>
      <c r="G24" s="117">
        <f t="shared" ref="G24:N24" si="4">G21-G22</f>
        <v>-1370.6217919999999</v>
      </c>
      <c r="H24" s="116">
        <f t="shared" si="4"/>
        <v>-711.73286200000007</v>
      </c>
      <c r="I24" s="117">
        <f t="shared" si="4"/>
        <v>-537.48021300000005</v>
      </c>
      <c r="J24" s="116">
        <f t="shared" si="4"/>
        <v>-2280.6225239999999</v>
      </c>
      <c r="K24" s="117">
        <f t="shared" si="4"/>
        <v>-1519.1610449999998</v>
      </c>
      <c r="L24" s="116">
        <f t="shared" si="4"/>
        <v>-44.662999999999997</v>
      </c>
      <c r="M24" s="117">
        <f t="shared" si="4"/>
        <v>-44.447000000000003</v>
      </c>
      <c r="N24" s="116">
        <f t="shared" si="4"/>
        <v>-2148</v>
      </c>
      <c r="O24" s="76">
        <f t="shared" ref="O24:Q24" si="5">O21-O22</f>
        <v>-1975</v>
      </c>
      <c r="P24" s="116">
        <f t="shared" si="5"/>
        <v>-559</v>
      </c>
      <c r="Q24" s="76">
        <f t="shared" si="5"/>
        <v>-774</v>
      </c>
      <c r="R24" s="27"/>
      <c r="S24" s="27"/>
      <c r="T24" s="27"/>
      <c r="U24" s="27"/>
      <c r="V24" s="27"/>
      <c r="W24" s="27"/>
      <c r="X24" s="27"/>
      <c r="Y24" s="27"/>
      <c r="Z24" s="27"/>
    </row>
    <row r="25" spans="1:27" ht="15.95" customHeight="1">
      <c r="A25" s="129"/>
      <c r="B25" s="60" t="s">
        <v>66</v>
      </c>
      <c r="C25" s="60"/>
      <c r="D25" s="60"/>
      <c r="E25" s="133" t="s">
        <v>159</v>
      </c>
      <c r="F25" s="141">
        <v>1364.8546309999999</v>
      </c>
      <c r="G25" s="127">
        <v>1370.6217919999999</v>
      </c>
      <c r="H25" s="125">
        <v>711.73286199999995</v>
      </c>
      <c r="I25" s="127">
        <v>537.48021300000005</v>
      </c>
      <c r="J25" s="125">
        <v>2280.6225239999999</v>
      </c>
      <c r="K25" s="127">
        <v>1519.1610450000001</v>
      </c>
      <c r="L25" s="125">
        <v>44.662999999999997</v>
      </c>
      <c r="M25" s="127">
        <v>44.447000000000003</v>
      </c>
      <c r="N25" s="125">
        <v>2148</v>
      </c>
      <c r="O25" s="143">
        <v>1801</v>
      </c>
      <c r="P25" s="125">
        <v>559</v>
      </c>
      <c r="Q25" s="127">
        <v>774</v>
      </c>
      <c r="R25" s="27"/>
      <c r="S25" s="27"/>
      <c r="T25" s="27"/>
      <c r="U25" s="27"/>
      <c r="V25" s="27"/>
      <c r="W25" s="27"/>
      <c r="X25" s="27"/>
      <c r="Y25" s="27"/>
      <c r="Z25" s="27"/>
    </row>
    <row r="26" spans="1:27" ht="15.95" customHeight="1">
      <c r="A26" s="129"/>
      <c r="B26" s="71" t="s">
        <v>67</v>
      </c>
      <c r="C26" s="71"/>
      <c r="D26" s="71"/>
      <c r="E26" s="134"/>
      <c r="F26" s="142"/>
      <c r="G26" s="128"/>
      <c r="H26" s="126"/>
      <c r="I26" s="128"/>
      <c r="J26" s="126"/>
      <c r="K26" s="128"/>
      <c r="L26" s="126"/>
      <c r="M26" s="128"/>
      <c r="N26" s="126"/>
      <c r="O26" s="144">
        <v>0</v>
      </c>
      <c r="P26" s="126"/>
      <c r="Q26" s="128"/>
      <c r="R26" s="27"/>
      <c r="S26" s="27"/>
      <c r="T26" s="27"/>
      <c r="U26" s="27"/>
      <c r="V26" s="27"/>
      <c r="W26" s="27"/>
      <c r="X26" s="27"/>
      <c r="Y26" s="27"/>
      <c r="Z26" s="27"/>
    </row>
    <row r="27" spans="1:27" ht="15.95" customHeight="1">
      <c r="A27" s="129"/>
      <c r="B27" s="53" t="s">
        <v>160</v>
      </c>
      <c r="C27" s="53"/>
      <c r="D27" s="53"/>
      <c r="E27" s="65" t="s">
        <v>161</v>
      </c>
      <c r="F27" s="116">
        <f t="shared" ref="F27:N27" si="6">F24+F25</f>
        <v>0</v>
      </c>
      <c r="G27" s="117">
        <f t="shared" si="6"/>
        <v>0</v>
      </c>
      <c r="H27" s="116">
        <f t="shared" si="6"/>
        <v>0</v>
      </c>
      <c r="I27" s="117">
        <f t="shared" si="6"/>
        <v>0</v>
      </c>
      <c r="J27" s="116">
        <f t="shared" si="6"/>
        <v>0</v>
      </c>
      <c r="K27" s="117">
        <f t="shared" si="6"/>
        <v>0</v>
      </c>
      <c r="L27" s="116">
        <f t="shared" si="6"/>
        <v>0</v>
      </c>
      <c r="M27" s="117">
        <f t="shared" si="6"/>
        <v>0</v>
      </c>
      <c r="N27" s="116">
        <f t="shared" si="6"/>
        <v>0</v>
      </c>
      <c r="O27" s="76">
        <f t="shared" ref="O27:Q27" si="7">O24+O25</f>
        <v>-174</v>
      </c>
      <c r="P27" s="116">
        <f t="shared" si="7"/>
        <v>0</v>
      </c>
      <c r="Q27" s="76">
        <f t="shared" si="7"/>
        <v>0</v>
      </c>
      <c r="R27" s="27"/>
      <c r="S27" s="27"/>
      <c r="T27" s="27"/>
      <c r="U27" s="27"/>
      <c r="V27" s="27"/>
      <c r="W27" s="27"/>
      <c r="X27" s="27"/>
      <c r="Y27" s="27"/>
      <c r="Z27" s="27"/>
    </row>
    <row r="28" spans="1:27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5.95" customHeight="1">
      <c r="A29" s="12"/>
      <c r="F29" s="27"/>
      <c r="G29" s="27"/>
      <c r="H29" s="27"/>
      <c r="I29" s="27"/>
      <c r="J29" s="28"/>
      <c r="K29" s="28" t="s">
        <v>106</v>
      </c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1:27" ht="15.95" customHeight="1">
      <c r="A30" s="132" t="s">
        <v>68</v>
      </c>
      <c r="B30" s="132"/>
      <c r="C30" s="132"/>
      <c r="D30" s="132"/>
      <c r="E30" s="132"/>
      <c r="F30" s="145" t="s">
        <v>255</v>
      </c>
      <c r="G30" s="145"/>
      <c r="H30" s="145" t="s">
        <v>256</v>
      </c>
      <c r="I30" s="145"/>
      <c r="J30" s="145" t="s">
        <v>257</v>
      </c>
      <c r="K30" s="145"/>
      <c r="L30" s="29"/>
      <c r="M30" s="27"/>
      <c r="N30" s="29"/>
      <c r="O30" s="27"/>
      <c r="P30" s="29"/>
      <c r="Q30" s="27"/>
      <c r="R30" s="29"/>
      <c r="S30" s="27"/>
      <c r="T30" s="29"/>
      <c r="U30" s="27"/>
    </row>
    <row r="31" spans="1:27" ht="15.95" customHeight="1">
      <c r="A31" s="132"/>
      <c r="B31" s="132"/>
      <c r="C31" s="132"/>
      <c r="D31" s="132"/>
      <c r="E31" s="132"/>
      <c r="F31" s="51" t="s">
        <v>236</v>
      </c>
      <c r="G31" s="72" t="s">
        <v>235</v>
      </c>
      <c r="H31" s="51" t="s">
        <v>236</v>
      </c>
      <c r="I31" s="72" t="s">
        <v>235</v>
      </c>
      <c r="J31" s="51" t="s">
        <v>236</v>
      </c>
      <c r="K31" s="72" t="s">
        <v>235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7" ht="15.95" customHeight="1">
      <c r="A32" s="129" t="s">
        <v>84</v>
      </c>
      <c r="B32" s="60" t="s">
        <v>49</v>
      </c>
      <c r="C32" s="53"/>
      <c r="D32" s="53"/>
      <c r="E32" s="65" t="s">
        <v>40</v>
      </c>
      <c r="F32" s="116">
        <v>746</v>
      </c>
      <c r="G32" s="76">
        <v>194.2</v>
      </c>
      <c r="H32" s="90">
        <v>2</v>
      </c>
      <c r="I32" s="88">
        <v>2</v>
      </c>
      <c r="J32" s="116">
        <v>870</v>
      </c>
      <c r="K32" s="76">
        <v>791</v>
      </c>
      <c r="L32" s="31"/>
      <c r="M32" s="31"/>
      <c r="N32" s="31"/>
      <c r="O32" s="32"/>
      <c r="P32" s="32"/>
      <c r="Q32" s="31"/>
      <c r="R32" s="31"/>
      <c r="S32" s="32"/>
      <c r="T32" s="32"/>
    </row>
    <row r="33" spans="1:20" ht="15.95" customHeight="1">
      <c r="A33" s="135"/>
      <c r="B33" s="62"/>
      <c r="C33" s="60" t="s">
        <v>69</v>
      </c>
      <c r="D33" s="53"/>
      <c r="E33" s="65"/>
      <c r="F33" s="116">
        <v>641</v>
      </c>
      <c r="G33" s="76">
        <v>74.2</v>
      </c>
      <c r="H33" s="90">
        <v>2</v>
      </c>
      <c r="I33" s="88">
        <v>2</v>
      </c>
      <c r="J33" s="116">
        <v>564</v>
      </c>
      <c r="K33" s="76">
        <v>527</v>
      </c>
      <c r="L33" s="31"/>
      <c r="M33" s="31"/>
      <c r="N33" s="31"/>
      <c r="O33" s="32"/>
      <c r="P33" s="32"/>
      <c r="Q33" s="31"/>
      <c r="R33" s="31"/>
      <c r="S33" s="32"/>
      <c r="T33" s="32"/>
    </row>
    <row r="34" spans="1:20" ht="15.95" customHeight="1">
      <c r="A34" s="135"/>
      <c r="B34" s="62"/>
      <c r="C34" s="61"/>
      <c r="D34" s="53" t="s">
        <v>70</v>
      </c>
      <c r="E34" s="65"/>
      <c r="F34" s="116">
        <v>564</v>
      </c>
      <c r="G34" s="76">
        <v>0</v>
      </c>
      <c r="H34" s="90">
        <v>2</v>
      </c>
      <c r="I34" s="88">
        <v>2</v>
      </c>
      <c r="J34" s="116">
        <v>564</v>
      </c>
      <c r="K34" s="76">
        <v>527</v>
      </c>
      <c r="L34" s="31"/>
      <c r="M34" s="31"/>
      <c r="N34" s="31"/>
      <c r="O34" s="32"/>
      <c r="P34" s="32"/>
      <c r="Q34" s="31"/>
      <c r="R34" s="31"/>
      <c r="S34" s="32"/>
      <c r="T34" s="32"/>
    </row>
    <row r="35" spans="1:20" ht="15.95" customHeight="1">
      <c r="A35" s="135"/>
      <c r="B35" s="61"/>
      <c r="C35" s="71" t="s">
        <v>71</v>
      </c>
      <c r="D35" s="53"/>
      <c r="E35" s="65"/>
      <c r="F35" s="116">
        <v>105</v>
      </c>
      <c r="G35" s="76">
        <v>120</v>
      </c>
      <c r="H35" s="90">
        <v>0</v>
      </c>
      <c r="I35" s="88">
        <v>0</v>
      </c>
      <c r="J35" s="81">
        <v>306</v>
      </c>
      <c r="K35" s="82">
        <v>264</v>
      </c>
      <c r="L35" s="31"/>
      <c r="M35" s="31"/>
      <c r="N35" s="31"/>
      <c r="O35" s="32"/>
      <c r="P35" s="32"/>
      <c r="Q35" s="31"/>
      <c r="R35" s="31"/>
      <c r="S35" s="32"/>
      <c r="T35" s="32"/>
    </row>
    <row r="36" spans="1:20" ht="15.95" customHeight="1">
      <c r="A36" s="135"/>
      <c r="B36" s="60" t="s">
        <v>52</v>
      </c>
      <c r="C36" s="53"/>
      <c r="D36" s="53"/>
      <c r="E36" s="65" t="s">
        <v>41</v>
      </c>
      <c r="F36" s="116">
        <v>2</v>
      </c>
      <c r="G36" s="76">
        <v>1.7</v>
      </c>
      <c r="H36" s="90">
        <v>0</v>
      </c>
      <c r="I36" s="88">
        <v>0</v>
      </c>
      <c r="J36" s="116">
        <v>324</v>
      </c>
      <c r="K36" s="76">
        <v>309</v>
      </c>
      <c r="L36" s="31"/>
      <c r="M36" s="31"/>
      <c r="N36" s="31"/>
      <c r="O36" s="31"/>
      <c r="P36" s="31"/>
      <c r="Q36" s="31"/>
      <c r="R36" s="31"/>
      <c r="S36" s="32"/>
      <c r="T36" s="32"/>
    </row>
    <row r="37" spans="1:20" ht="15.95" customHeight="1">
      <c r="A37" s="135"/>
      <c r="B37" s="62"/>
      <c r="C37" s="53" t="s">
        <v>72</v>
      </c>
      <c r="D37" s="53"/>
      <c r="E37" s="65"/>
      <c r="F37" s="116">
        <v>2</v>
      </c>
      <c r="G37" s="76">
        <v>1.7</v>
      </c>
      <c r="H37" s="90">
        <v>0</v>
      </c>
      <c r="I37" s="88">
        <v>0</v>
      </c>
      <c r="J37" s="116">
        <v>246</v>
      </c>
      <c r="K37" s="76">
        <v>223</v>
      </c>
      <c r="L37" s="31"/>
      <c r="M37" s="31"/>
      <c r="N37" s="31"/>
      <c r="O37" s="31"/>
      <c r="P37" s="31"/>
      <c r="Q37" s="31"/>
      <c r="R37" s="31"/>
      <c r="S37" s="32"/>
      <c r="T37" s="32"/>
    </row>
    <row r="38" spans="1:20" ht="15.95" customHeight="1">
      <c r="A38" s="135"/>
      <c r="B38" s="61"/>
      <c r="C38" s="53" t="s">
        <v>73</v>
      </c>
      <c r="D38" s="53"/>
      <c r="E38" s="65"/>
      <c r="F38" s="116">
        <v>0</v>
      </c>
      <c r="G38" s="76">
        <v>0</v>
      </c>
      <c r="H38" s="90">
        <v>0</v>
      </c>
      <c r="I38" s="88">
        <v>0</v>
      </c>
      <c r="J38" s="116">
        <v>78</v>
      </c>
      <c r="K38" s="76">
        <v>86</v>
      </c>
      <c r="L38" s="31"/>
      <c r="M38" s="32"/>
      <c r="N38" s="32"/>
      <c r="O38" s="31"/>
      <c r="P38" s="31"/>
      <c r="Q38" s="31"/>
      <c r="R38" s="31"/>
      <c r="S38" s="32"/>
      <c r="T38" s="32"/>
    </row>
    <row r="39" spans="1:20" ht="15.95" customHeight="1">
      <c r="A39" s="135"/>
      <c r="B39" s="47" t="s">
        <v>74</v>
      </c>
      <c r="C39" s="47"/>
      <c r="D39" s="47"/>
      <c r="E39" s="65" t="s">
        <v>162</v>
      </c>
      <c r="F39" s="116">
        <f t="shared" ref="F39" si="8">F32-F36</f>
        <v>744</v>
      </c>
      <c r="G39" s="76">
        <v>192.5</v>
      </c>
      <c r="H39" s="90">
        <f t="shared" ref="H39" si="9">H32-H36</f>
        <v>2</v>
      </c>
      <c r="I39" s="88">
        <f t="shared" ref="I39:K39" si="10">I32-I36</f>
        <v>2</v>
      </c>
      <c r="J39" s="116">
        <f t="shared" si="10"/>
        <v>546</v>
      </c>
      <c r="K39" s="76">
        <f t="shared" si="10"/>
        <v>482</v>
      </c>
      <c r="L39" s="31"/>
      <c r="M39" s="31"/>
      <c r="N39" s="31"/>
      <c r="O39" s="31"/>
      <c r="P39" s="31"/>
      <c r="Q39" s="31"/>
      <c r="R39" s="31"/>
      <c r="S39" s="32"/>
      <c r="T39" s="32"/>
    </row>
    <row r="40" spans="1:20" ht="15.95" customHeight="1">
      <c r="A40" s="129" t="s">
        <v>85</v>
      </c>
      <c r="B40" s="60" t="s">
        <v>75</v>
      </c>
      <c r="C40" s="53"/>
      <c r="D40" s="53"/>
      <c r="E40" s="65" t="s">
        <v>43</v>
      </c>
      <c r="F40" s="116">
        <v>0</v>
      </c>
      <c r="G40" s="76">
        <v>0</v>
      </c>
      <c r="H40" s="90">
        <v>0</v>
      </c>
      <c r="I40" s="88">
        <v>0</v>
      </c>
      <c r="J40" s="116">
        <v>1212</v>
      </c>
      <c r="K40" s="76">
        <v>677</v>
      </c>
      <c r="L40" s="31"/>
      <c r="M40" s="31"/>
      <c r="N40" s="31"/>
      <c r="O40" s="32"/>
      <c r="P40" s="32"/>
      <c r="Q40" s="32"/>
      <c r="R40" s="32"/>
      <c r="S40" s="31"/>
      <c r="T40" s="31"/>
    </row>
    <row r="41" spans="1:20" ht="15.95" customHeight="1">
      <c r="A41" s="130"/>
      <c r="B41" s="61"/>
      <c r="C41" s="53" t="s">
        <v>76</v>
      </c>
      <c r="D41" s="53"/>
      <c r="E41" s="65"/>
      <c r="F41" s="81">
        <v>0</v>
      </c>
      <c r="G41" s="82">
        <v>0</v>
      </c>
      <c r="H41" s="81">
        <v>0</v>
      </c>
      <c r="I41" s="89">
        <v>0</v>
      </c>
      <c r="J41" s="116">
        <v>1212</v>
      </c>
      <c r="K41" s="76">
        <v>677</v>
      </c>
      <c r="L41" s="32"/>
      <c r="M41" s="32"/>
      <c r="N41" s="32"/>
      <c r="O41" s="32"/>
      <c r="P41" s="32"/>
      <c r="Q41" s="32"/>
      <c r="R41" s="32"/>
      <c r="S41" s="31"/>
      <c r="T41" s="31"/>
    </row>
    <row r="42" spans="1:20" ht="15.95" customHeight="1">
      <c r="A42" s="130"/>
      <c r="B42" s="60" t="s">
        <v>63</v>
      </c>
      <c r="C42" s="53"/>
      <c r="D42" s="53"/>
      <c r="E42" s="65" t="s">
        <v>44</v>
      </c>
      <c r="F42" s="116">
        <v>115</v>
      </c>
      <c r="G42" s="76">
        <v>128.80000000000001</v>
      </c>
      <c r="H42" s="90">
        <v>2</v>
      </c>
      <c r="I42" s="88">
        <v>2</v>
      </c>
      <c r="J42" s="116">
        <v>1786</v>
      </c>
      <c r="K42" s="76">
        <v>1160</v>
      </c>
      <c r="L42" s="31"/>
      <c r="M42" s="31"/>
      <c r="N42" s="31"/>
      <c r="O42" s="32"/>
      <c r="P42" s="32"/>
      <c r="Q42" s="31"/>
      <c r="R42" s="31"/>
      <c r="S42" s="31"/>
      <c r="T42" s="31"/>
    </row>
    <row r="43" spans="1:20" ht="15.95" customHeight="1">
      <c r="A43" s="130"/>
      <c r="B43" s="61"/>
      <c r="C43" s="53" t="s">
        <v>77</v>
      </c>
      <c r="D43" s="53"/>
      <c r="E43" s="65"/>
      <c r="F43" s="116">
        <v>103</v>
      </c>
      <c r="G43" s="76">
        <v>118</v>
      </c>
      <c r="H43" s="90">
        <v>0</v>
      </c>
      <c r="I43" s="88">
        <v>0</v>
      </c>
      <c r="J43" s="81">
        <v>1075</v>
      </c>
      <c r="K43" s="82">
        <v>970</v>
      </c>
      <c r="L43" s="31"/>
      <c r="M43" s="32"/>
      <c r="N43" s="31"/>
      <c r="O43" s="32"/>
      <c r="P43" s="32"/>
      <c r="Q43" s="31"/>
      <c r="R43" s="31"/>
      <c r="S43" s="32"/>
      <c r="T43" s="32"/>
    </row>
    <row r="44" spans="1:20" ht="15.95" customHeight="1">
      <c r="A44" s="130"/>
      <c r="B44" s="53" t="s">
        <v>74</v>
      </c>
      <c r="C44" s="53"/>
      <c r="D44" s="53"/>
      <c r="E44" s="65" t="s">
        <v>163</v>
      </c>
      <c r="F44" s="81">
        <f t="shared" ref="F44" si="11">F40-F42</f>
        <v>-115</v>
      </c>
      <c r="G44" s="82">
        <v>-128.80000000000001</v>
      </c>
      <c r="H44" s="81">
        <f t="shared" ref="H44" si="12">H40-H42</f>
        <v>-2</v>
      </c>
      <c r="I44" s="89">
        <f t="shared" ref="I44:K44" si="13">I40-I42</f>
        <v>-2</v>
      </c>
      <c r="J44" s="81">
        <f t="shared" si="13"/>
        <v>-574</v>
      </c>
      <c r="K44" s="82">
        <f t="shared" si="13"/>
        <v>-483</v>
      </c>
      <c r="L44" s="32"/>
      <c r="M44" s="31"/>
      <c r="N44" s="31"/>
      <c r="O44" s="32"/>
      <c r="P44" s="32"/>
      <c r="Q44" s="31"/>
      <c r="R44" s="31"/>
      <c r="S44" s="31"/>
      <c r="T44" s="31"/>
    </row>
    <row r="45" spans="1:20" ht="15.95" customHeight="1">
      <c r="A45" s="129" t="s">
        <v>86</v>
      </c>
      <c r="B45" s="47" t="s">
        <v>78</v>
      </c>
      <c r="C45" s="47"/>
      <c r="D45" s="47"/>
      <c r="E45" s="65" t="s">
        <v>164</v>
      </c>
      <c r="F45" s="116">
        <f t="shared" ref="F45" si="14">F39+F44</f>
        <v>629</v>
      </c>
      <c r="G45" s="76">
        <v>63.699999999999989</v>
      </c>
      <c r="H45" s="90">
        <f t="shared" ref="H45" si="15">H39+H44</f>
        <v>0</v>
      </c>
      <c r="I45" s="88">
        <f t="shared" ref="I45:K45" si="16">I39+I44</f>
        <v>0</v>
      </c>
      <c r="J45" s="116">
        <f t="shared" si="16"/>
        <v>-28</v>
      </c>
      <c r="K45" s="76">
        <f t="shared" si="16"/>
        <v>-1</v>
      </c>
      <c r="L45" s="31"/>
      <c r="M45" s="31"/>
      <c r="N45" s="31"/>
      <c r="O45" s="31"/>
      <c r="P45" s="31"/>
      <c r="Q45" s="31"/>
      <c r="R45" s="31"/>
      <c r="S45" s="31"/>
      <c r="T45" s="31"/>
    </row>
    <row r="46" spans="1:20" ht="15.95" customHeight="1">
      <c r="A46" s="130"/>
      <c r="B46" s="53" t="s">
        <v>79</v>
      </c>
      <c r="C46" s="53"/>
      <c r="D46" s="53"/>
      <c r="E46" s="53"/>
      <c r="F46" s="81">
        <v>0</v>
      </c>
      <c r="G46" s="82">
        <v>0</v>
      </c>
      <c r="H46" s="81">
        <v>0</v>
      </c>
      <c r="I46" s="89">
        <v>0</v>
      </c>
      <c r="J46" s="81"/>
      <c r="K46" s="82">
        <v>0</v>
      </c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5.95" customHeight="1">
      <c r="A47" s="130"/>
      <c r="B47" s="53" t="s">
        <v>80</v>
      </c>
      <c r="C47" s="53"/>
      <c r="D47" s="53"/>
      <c r="E47" s="53"/>
      <c r="F47" s="116">
        <v>2094</v>
      </c>
      <c r="G47" s="76">
        <v>1464</v>
      </c>
      <c r="H47" s="90">
        <v>90</v>
      </c>
      <c r="I47" s="88">
        <v>93</v>
      </c>
      <c r="J47" s="116">
        <v>651</v>
      </c>
      <c r="K47" s="76">
        <v>679</v>
      </c>
      <c r="L47" s="31"/>
      <c r="M47" s="31"/>
      <c r="N47" s="31"/>
      <c r="O47" s="31"/>
      <c r="P47" s="31"/>
      <c r="Q47" s="31"/>
      <c r="R47" s="31"/>
      <c r="S47" s="31"/>
      <c r="T47" s="31"/>
    </row>
    <row r="48" spans="1:20" ht="15.95" customHeight="1">
      <c r="A48" s="130"/>
      <c r="B48" s="53" t="s">
        <v>81</v>
      </c>
      <c r="C48" s="53"/>
      <c r="D48" s="53"/>
      <c r="E48" s="53"/>
      <c r="F48" s="116">
        <v>2094</v>
      </c>
      <c r="G48" s="76">
        <v>1464</v>
      </c>
      <c r="H48" s="90">
        <v>0</v>
      </c>
      <c r="I48" s="88">
        <v>0</v>
      </c>
      <c r="J48" s="116">
        <v>607</v>
      </c>
      <c r="K48" s="76">
        <v>639</v>
      </c>
      <c r="L48" s="31"/>
      <c r="M48" s="31"/>
      <c r="N48" s="31"/>
      <c r="O48" s="31"/>
      <c r="P48" s="31"/>
      <c r="Q48" s="31"/>
      <c r="R48" s="31"/>
      <c r="S48" s="31"/>
      <c r="T48" s="31"/>
    </row>
    <row r="49" spans="1:1" ht="15.95" customHeight="1">
      <c r="A49" s="8" t="s">
        <v>165</v>
      </c>
    </row>
    <row r="50" spans="1:1" ht="15.95" customHeight="1">
      <c r="A50" s="8"/>
    </row>
  </sheetData>
  <mergeCells count="29">
    <mergeCell ref="A32:A39"/>
    <mergeCell ref="A40:A44"/>
    <mergeCell ref="A45:A48"/>
    <mergeCell ref="Q25:Q26"/>
    <mergeCell ref="A30:E31"/>
    <mergeCell ref="F30:G30"/>
    <mergeCell ref="H30:I30"/>
    <mergeCell ref="J30:K30"/>
    <mergeCell ref="P6:Q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N25:N26"/>
    <mergeCell ref="O25:O26"/>
    <mergeCell ref="P25:P26"/>
    <mergeCell ref="A6:E7"/>
    <mergeCell ref="F6:G6"/>
    <mergeCell ref="H6:I6"/>
    <mergeCell ref="L6:M6"/>
    <mergeCell ref="L25:L26"/>
    <mergeCell ref="M25:M26"/>
    <mergeCell ref="J6:K6"/>
    <mergeCell ref="N6:O6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7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Normal="100" zoomScaleSheetLayoutView="100" workbookViewId="0">
      <selection activeCell="K15" sqref="K15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3" t="s">
        <v>0</v>
      </c>
      <c r="B1" s="33"/>
      <c r="C1" s="41" t="s">
        <v>258</v>
      </c>
      <c r="D1" s="42"/>
    </row>
    <row r="3" spans="1:14" ht="15" customHeight="1">
      <c r="A3" s="14" t="s">
        <v>166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247</v>
      </c>
      <c r="C5" s="43"/>
      <c r="D5" s="43"/>
      <c r="H5" s="15"/>
      <c r="L5" s="15"/>
      <c r="N5" s="15" t="s">
        <v>167</v>
      </c>
    </row>
    <row r="6" spans="1:14" ht="15" customHeight="1">
      <c r="A6" s="44"/>
      <c r="B6" s="45"/>
      <c r="C6" s="45"/>
      <c r="D6" s="78"/>
      <c r="E6" s="146" t="s">
        <v>260</v>
      </c>
      <c r="F6" s="147"/>
      <c r="G6" s="146" t="s">
        <v>261</v>
      </c>
      <c r="H6" s="147"/>
      <c r="I6" s="149"/>
      <c r="J6" s="150"/>
      <c r="K6" s="148"/>
      <c r="L6" s="148"/>
      <c r="M6" s="148"/>
      <c r="N6" s="148"/>
    </row>
    <row r="7" spans="1:14" ht="15" customHeight="1">
      <c r="A7" s="18"/>
      <c r="B7" s="19"/>
      <c r="C7" s="19"/>
      <c r="D7" s="59"/>
      <c r="E7" s="36" t="s">
        <v>236</v>
      </c>
      <c r="F7" s="36" t="s">
        <v>235</v>
      </c>
      <c r="G7" s="36" t="s">
        <v>236</v>
      </c>
      <c r="H7" s="36" t="s">
        <v>235</v>
      </c>
      <c r="I7" s="36" t="s">
        <v>236</v>
      </c>
      <c r="J7" s="36" t="s">
        <v>235</v>
      </c>
      <c r="K7" s="36" t="s">
        <v>236</v>
      </c>
      <c r="L7" s="36" t="s">
        <v>235</v>
      </c>
      <c r="M7" s="36" t="s">
        <v>236</v>
      </c>
      <c r="N7" s="36" t="s">
        <v>235</v>
      </c>
    </row>
    <row r="8" spans="1:14" ht="18" customHeight="1">
      <c r="A8" s="120" t="s">
        <v>168</v>
      </c>
      <c r="B8" s="73" t="s">
        <v>169</v>
      </c>
      <c r="C8" s="74"/>
      <c r="D8" s="74"/>
      <c r="E8" s="111">
        <v>1</v>
      </c>
      <c r="F8" s="112">
        <v>1</v>
      </c>
      <c r="G8" s="111">
        <v>41</v>
      </c>
      <c r="H8" s="112">
        <v>41</v>
      </c>
      <c r="I8" s="75"/>
      <c r="J8" s="75"/>
      <c r="K8" s="75"/>
      <c r="L8" s="75"/>
      <c r="M8" s="75"/>
      <c r="N8" s="75"/>
    </row>
    <row r="9" spans="1:14" ht="18" customHeight="1">
      <c r="A9" s="120"/>
      <c r="B9" s="120" t="s">
        <v>170</v>
      </c>
      <c r="C9" s="53" t="s">
        <v>171</v>
      </c>
      <c r="D9" s="53"/>
      <c r="E9" s="111">
        <v>5745</v>
      </c>
      <c r="F9" s="112">
        <v>5745</v>
      </c>
      <c r="G9" s="111">
        <v>4000</v>
      </c>
      <c r="H9" s="112">
        <v>4000</v>
      </c>
      <c r="I9" s="75"/>
      <c r="J9" s="75"/>
      <c r="K9" s="75"/>
      <c r="L9" s="75"/>
      <c r="M9" s="75"/>
      <c r="N9" s="75"/>
    </row>
    <row r="10" spans="1:14" ht="18" customHeight="1">
      <c r="A10" s="120"/>
      <c r="B10" s="120"/>
      <c r="C10" s="53" t="s">
        <v>172</v>
      </c>
      <c r="D10" s="53"/>
      <c r="E10" s="111">
        <v>5745</v>
      </c>
      <c r="F10" s="112">
        <v>5745</v>
      </c>
      <c r="G10" s="111">
        <v>2520</v>
      </c>
      <c r="H10" s="112">
        <v>2520</v>
      </c>
      <c r="I10" s="75"/>
      <c r="J10" s="75"/>
      <c r="K10" s="75"/>
      <c r="L10" s="75"/>
      <c r="M10" s="75"/>
      <c r="N10" s="75"/>
    </row>
    <row r="11" spans="1:14" ht="18" customHeight="1">
      <c r="A11" s="120"/>
      <c r="B11" s="120"/>
      <c r="C11" s="53" t="s">
        <v>173</v>
      </c>
      <c r="D11" s="53"/>
      <c r="E11" s="111">
        <v>0</v>
      </c>
      <c r="F11" s="113">
        <v>0</v>
      </c>
      <c r="G11" s="111">
        <v>1080</v>
      </c>
      <c r="H11" s="112">
        <v>1080</v>
      </c>
      <c r="I11" s="75"/>
      <c r="J11" s="75"/>
      <c r="K11" s="75"/>
      <c r="L11" s="75"/>
      <c r="M11" s="75"/>
      <c r="N11" s="75"/>
    </row>
    <row r="12" spans="1:14" ht="18" customHeight="1">
      <c r="A12" s="120"/>
      <c r="B12" s="120"/>
      <c r="C12" s="53" t="s">
        <v>174</v>
      </c>
      <c r="D12" s="53"/>
      <c r="E12" s="111">
        <v>0</v>
      </c>
      <c r="F12" s="112">
        <v>0</v>
      </c>
      <c r="G12" s="111">
        <v>400</v>
      </c>
      <c r="H12" s="112">
        <v>400</v>
      </c>
      <c r="I12" s="75"/>
      <c r="J12" s="75"/>
      <c r="K12" s="75"/>
      <c r="L12" s="75"/>
      <c r="M12" s="75"/>
      <c r="N12" s="75"/>
    </row>
    <row r="13" spans="1:14" ht="18" customHeight="1">
      <c r="A13" s="120"/>
      <c r="B13" s="120"/>
      <c r="C13" s="53" t="s">
        <v>175</v>
      </c>
      <c r="D13" s="53"/>
      <c r="E13" s="111">
        <v>0</v>
      </c>
      <c r="F13" s="112">
        <v>0</v>
      </c>
      <c r="G13" s="111">
        <v>0</v>
      </c>
      <c r="H13" s="112">
        <v>0</v>
      </c>
      <c r="I13" s="75"/>
      <c r="J13" s="75"/>
      <c r="K13" s="75"/>
      <c r="L13" s="75"/>
      <c r="M13" s="75"/>
      <c r="N13" s="75"/>
    </row>
    <row r="14" spans="1:14" ht="18" customHeight="1">
      <c r="A14" s="120"/>
      <c r="B14" s="120"/>
      <c r="C14" s="53" t="s">
        <v>176</v>
      </c>
      <c r="D14" s="53"/>
      <c r="E14" s="111">
        <v>0</v>
      </c>
      <c r="F14" s="112">
        <v>0</v>
      </c>
      <c r="G14" s="111">
        <v>0</v>
      </c>
      <c r="H14" s="112">
        <v>0</v>
      </c>
      <c r="I14" s="75"/>
      <c r="J14" s="75"/>
      <c r="K14" s="75"/>
      <c r="L14" s="75"/>
      <c r="M14" s="75"/>
      <c r="N14" s="75"/>
    </row>
    <row r="15" spans="1:14" ht="18" customHeight="1">
      <c r="A15" s="120" t="s">
        <v>177</v>
      </c>
      <c r="B15" s="120" t="s">
        <v>178</v>
      </c>
      <c r="C15" s="53" t="s">
        <v>179</v>
      </c>
      <c r="D15" s="53"/>
      <c r="E15" s="116">
        <v>685</v>
      </c>
      <c r="F15" s="76">
        <v>720</v>
      </c>
      <c r="G15" s="116">
        <v>2984</v>
      </c>
      <c r="H15" s="76">
        <v>3683</v>
      </c>
      <c r="I15" s="54"/>
      <c r="J15" s="54"/>
      <c r="K15" s="54"/>
      <c r="L15" s="54"/>
      <c r="M15" s="54"/>
      <c r="N15" s="54"/>
    </row>
    <row r="16" spans="1:14" ht="18" customHeight="1">
      <c r="A16" s="120"/>
      <c r="B16" s="120"/>
      <c r="C16" s="53" t="s">
        <v>180</v>
      </c>
      <c r="D16" s="53"/>
      <c r="E16" s="116">
        <v>21680</v>
      </c>
      <c r="F16" s="76">
        <v>21699</v>
      </c>
      <c r="G16" s="116">
        <v>4327</v>
      </c>
      <c r="H16" s="76">
        <v>4043</v>
      </c>
      <c r="I16" s="54"/>
      <c r="J16" s="54"/>
      <c r="K16" s="54"/>
      <c r="L16" s="54"/>
      <c r="M16" s="54"/>
      <c r="N16" s="54"/>
    </row>
    <row r="17" spans="1:15" ht="18" customHeight="1">
      <c r="A17" s="120"/>
      <c r="B17" s="120"/>
      <c r="C17" s="53" t="s">
        <v>181</v>
      </c>
      <c r="D17" s="53"/>
      <c r="E17" s="116">
        <v>0</v>
      </c>
      <c r="F17" s="76">
        <v>0</v>
      </c>
      <c r="G17" s="116">
        <v>0</v>
      </c>
      <c r="H17" s="76">
        <v>0</v>
      </c>
      <c r="I17" s="54"/>
      <c r="J17" s="54"/>
      <c r="K17" s="54"/>
      <c r="L17" s="54"/>
      <c r="M17" s="54"/>
      <c r="N17" s="54"/>
    </row>
    <row r="18" spans="1:15" ht="18" customHeight="1">
      <c r="A18" s="120"/>
      <c r="B18" s="120"/>
      <c r="C18" s="53" t="s">
        <v>182</v>
      </c>
      <c r="D18" s="53"/>
      <c r="E18" s="116">
        <v>22365</v>
      </c>
      <c r="F18" s="76">
        <v>22419</v>
      </c>
      <c r="G18" s="116">
        <v>7311</v>
      </c>
      <c r="H18" s="76">
        <v>7726</v>
      </c>
      <c r="I18" s="54"/>
      <c r="J18" s="54"/>
      <c r="K18" s="54"/>
      <c r="L18" s="54"/>
      <c r="M18" s="54"/>
      <c r="N18" s="54"/>
    </row>
    <row r="19" spans="1:15" ht="18" customHeight="1">
      <c r="A19" s="120"/>
      <c r="B19" s="120" t="s">
        <v>183</v>
      </c>
      <c r="C19" s="53" t="s">
        <v>184</v>
      </c>
      <c r="D19" s="53"/>
      <c r="E19" s="116">
        <v>1043</v>
      </c>
      <c r="F19" s="76">
        <v>1095</v>
      </c>
      <c r="G19" s="116">
        <v>2475</v>
      </c>
      <c r="H19" s="76">
        <v>3235</v>
      </c>
      <c r="I19" s="54"/>
      <c r="J19" s="54"/>
      <c r="K19" s="54"/>
      <c r="L19" s="54"/>
      <c r="M19" s="54"/>
      <c r="N19" s="54"/>
    </row>
    <row r="20" spans="1:15" ht="18" customHeight="1">
      <c r="A20" s="120"/>
      <c r="B20" s="120"/>
      <c r="C20" s="53" t="s">
        <v>185</v>
      </c>
      <c r="D20" s="53"/>
      <c r="E20" s="116">
        <v>7043</v>
      </c>
      <c r="F20" s="76">
        <v>7178</v>
      </c>
      <c r="G20" s="116">
        <v>958</v>
      </c>
      <c r="H20" s="76">
        <v>624</v>
      </c>
      <c r="I20" s="54"/>
      <c r="J20" s="54"/>
      <c r="K20" s="54"/>
      <c r="L20" s="54"/>
      <c r="M20" s="54"/>
      <c r="N20" s="54"/>
    </row>
    <row r="21" spans="1:15" ht="18" customHeight="1">
      <c r="A21" s="120"/>
      <c r="B21" s="120"/>
      <c r="C21" s="53" t="s">
        <v>186</v>
      </c>
      <c r="D21" s="53"/>
      <c r="E21" s="116">
        <v>8534</v>
      </c>
      <c r="F21" s="76">
        <v>8401</v>
      </c>
      <c r="G21" s="116">
        <v>0</v>
      </c>
      <c r="H21" s="76">
        <v>0</v>
      </c>
      <c r="I21" s="76"/>
      <c r="J21" s="76"/>
      <c r="K21" s="76"/>
      <c r="L21" s="76"/>
      <c r="M21" s="76"/>
      <c r="N21" s="76"/>
    </row>
    <row r="22" spans="1:15" ht="18" customHeight="1">
      <c r="A22" s="120"/>
      <c r="B22" s="120"/>
      <c r="C22" s="47" t="s">
        <v>187</v>
      </c>
      <c r="D22" s="47"/>
      <c r="E22" s="116">
        <v>16620</v>
      </c>
      <c r="F22" s="76">
        <v>16674</v>
      </c>
      <c r="G22" s="116">
        <v>3433</v>
      </c>
      <c r="H22" s="76">
        <v>3859</v>
      </c>
      <c r="I22" s="54"/>
      <c r="J22" s="54"/>
      <c r="K22" s="54"/>
      <c r="L22" s="54"/>
      <c r="M22" s="54"/>
      <c r="N22" s="54"/>
    </row>
    <row r="23" spans="1:15" ht="18" customHeight="1">
      <c r="A23" s="120"/>
      <c r="B23" s="120" t="s">
        <v>188</v>
      </c>
      <c r="C23" s="53" t="s">
        <v>189</v>
      </c>
      <c r="D23" s="53"/>
      <c r="E23" s="116">
        <v>5745</v>
      </c>
      <c r="F23" s="76">
        <v>5745</v>
      </c>
      <c r="G23" s="116">
        <v>4000</v>
      </c>
      <c r="H23" s="76">
        <v>4000</v>
      </c>
      <c r="I23" s="54"/>
      <c r="J23" s="54"/>
      <c r="K23" s="54"/>
      <c r="L23" s="54"/>
      <c r="M23" s="54"/>
      <c r="N23" s="54"/>
    </row>
    <row r="24" spans="1:15" ht="18" customHeight="1">
      <c r="A24" s="120"/>
      <c r="B24" s="120"/>
      <c r="C24" s="53" t="s">
        <v>190</v>
      </c>
      <c r="D24" s="53"/>
      <c r="E24" s="116">
        <v>0</v>
      </c>
      <c r="F24" s="76">
        <v>0</v>
      </c>
      <c r="G24" s="116">
        <v>-122</v>
      </c>
      <c r="H24" s="76">
        <v>-133</v>
      </c>
      <c r="I24" s="54"/>
      <c r="J24" s="54"/>
      <c r="K24" s="54"/>
      <c r="L24" s="54"/>
      <c r="M24" s="54"/>
      <c r="N24" s="54"/>
    </row>
    <row r="25" spans="1:15" ht="18" customHeight="1">
      <c r="A25" s="120"/>
      <c r="B25" s="120"/>
      <c r="C25" s="53" t="s">
        <v>191</v>
      </c>
      <c r="D25" s="53"/>
      <c r="E25" s="116">
        <v>0</v>
      </c>
      <c r="F25" s="76">
        <v>0</v>
      </c>
      <c r="G25" s="116">
        <v>0</v>
      </c>
      <c r="H25" s="76">
        <v>0</v>
      </c>
      <c r="I25" s="54"/>
      <c r="J25" s="54"/>
      <c r="K25" s="54"/>
      <c r="L25" s="54"/>
      <c r="M25" s="54"/>
      <c r="N25" s="54"/>
    </row>
    <row r="26" spans="1:15" ht="18" customHeight="1">
      <c r="A26" s="120"/>
      <c r="B26" s="120"/>
      <c r="C26" s="53" t="s">
        <v>192</v>
      </c>
      <c r="D26" s="53"/>
      <c r="E26" s="116">
        <v>5745</v>
      </c>
      <c r="F26" s="76">
        <v>5745</v>
      </c>
      <c r="G26" s="116">
        <v>3878</v>
      </c>
      <c r="H26" s="76">
        <v>3867</v>
      </c>
      <c r="I26" s="54"/>
      <c r="J26" s="54"/>
      <c r="K26" s="54"/>
      <c r="L26" s="54"/>
      <c r="M26" s="54"/>
      <c r="N26" s="54"/>
    </row>
    <row r="27" spans="1:15" ht="18" customHeight="1">
      <c r="A27" s="120"/>
      <c r="B27" s="53" t="s">
        <v>193</v>
      </c>
      <c r="C27" s="53"/>
      <c r="D27" s="53"/>
      <c r="E27" s="116">
        <v>22365</v>
      </c>
      <c r="F27" s="76">
        <v>22419</v>
      </c>
      <c r="G27" s="116">
        <v>7311</v>
      </c>
      <c r="H27" s="76">
        <v>7726</v>
      </c>
      <c r="I27" s="54"/>
      <c r="J27" s="54"/>
      <c r="K27" s="54"/>
      <c r="L27" s="54"/>
      <c r="M27" s="54"/>
      <c r="N27" s="54"/>
    </row>
    <row r="28" spans="1:15" ht="18" customHeight="1">
      <c r="A28" s="120" t="s">
        <v>194</v>
      </c>
      <c r="B28" s="120" t="s">
        <v>195</v>
      </c>
      <c r="C28" s="53" t="s">
        <v>196</v>
      </c>
      <c r="D28" s="77" t="s">
        <v>40</v>
      </c>
      <c r="E28" s="116">
        <v>979</v>
      </c>
      <c r="F28" s="76">
        <v>842</v>
      </c>
      <c r="G28" s="116">
        <v>5402</v>
      </c>
      <c r="H28" s="76">
        <v>5015</v>
      </c>
      <c r="I28" s="54"/>
      <c r="J28" s="54"/>
      <c r="K28" s="54"/>
      <c r="L28" s="54"/>
      <c r="M28" s="54"/>
      <c r="N28" s="54"/>
    </row>
    <row r="29" spans="1:15" ht="18" customHeight="1">
      <c r="A29" s="120"/>
      <c r="B29" s="120"/>
      <c r="C29" s="53" t="s">
        <v>197</v>
      </c>
      <c r="D29" s="77" t="s">
        <v>41</v>
      </c>
      <c r="E29" s="116">
        <v>978</v>
      </c>
      <c r="F29" s="76">
        <v>792</v>
      </c>
      <c r="G29" s="116">
        <v>5634</v>
      </c>
      <c r="H29" s="76">
        <v>5527</v>
      </c>
      <c r="I29" s="54"/>
      <c r="J29" s="54"/>
      <c r="K29" s="54"/>
      <c r="L29" s="54"/>
      <c r="M29" s="54"/>
      <c r="N29" s="54"/>
    </row>
    <row r="30" spans="1:15" ht="18" customHeight="1">
      <c r="A30" s="120"/>
      <c r="B30" s="120"/>
      <c r="C30" s="53" t="s">
        <v>198</v>
      </c>
      <c r="D30" s="77" t="s">
        <v>199</v>
      </c>
      <c r="E30" s="116">
        <v>0</v>
      </c>
      <c r="F30" s="76">
        <v>0</v>
      </c>
      <c r="G30" s="116">
        <v>0</v>
      </c>
      <c r="H30" s="76">
        <v>0</v>
      </c>
      <c r="I30" s="54"/>
      <c r="J30" s="54"/>
      <c r="K30" s="54"/>
      <c r="L30" s="54"/>
      <c r="M30" s="54"/>
      <c r="N30" s="54"/>
    </row>
    <row r="31" spans="1:15" ht="18" customHeight="1">
      <c r="A31" s="120"/>
      <c r="B31" s="120"/>
      <c r="C31" s="47" t="s">
        <v>200</v>
      </c>
      <c r="D31" s="77" t="s">
        <v>201</v>
      </c>
      <c r="E31" s="116">
        <f t="shared" ref="E31" si="0">E28-E29-E30</f>
        <v>1</v>
      </c>
      <c r="F31" s="76">
        <f>F28-F29-F30</f>
        <v>50</v>
      </c>
      <c r="G31" s="116">
        <f t="shared" ref="G31" si="1">G28-G29-G30</f>
        <v>-232</v>
      </c>
      <c r="H31" s="76">
        <f t="shared" ref="H31:N31" si="2">H28-H29-H30</f>
        <v>-512</v>
      </c>
      <c r="I31" s="54">
        <f t="shared" si="2"/>
        <v>0</v>
      </c>
      <c r="J31" s="54">
        <f t="shared" si="2"/>
        <v>0</v>
      </c>
      <c r="K31" s="54">
        <f t="shared" si="2"/>
        <v>0</v>
      </c>
      <c r="L31" s="54">
        <f t="shared" si="2"/>
        <v>0</v>
      </c>
      <c r="M31" s="54">
        <f t="shared" si="2"/>
        <v>0</v>
      </c>
      <c r="N31" s="54">
        <f t="shared" si="2"/>
        <v>0</v>
      </c>
      <c r="O31" s="7"/>
    </row>
    <row r="32" spans="1:15" ht="18" customHeight="1">
      <c r="A32" s="120"/>
      <c r="B32" s="120"/>
      <c r="C32" s="53" t="s">
        <v>202</v>
      </c>
      <c r="D32" s="77" t="s">
        <v>203</v>
      </c>
      <c r="E32" s="116">
        <v>232</v>
      </c>
      <c r="F32" s="76">
        <v>197</v>
      </c>
      <c r="G32" s="116">
        <v>332</v>
      </c>
      <c r="H32" s="76">
        <v>122</v>
      </c>
      <c r="I32" s="54"/>
      <c r="J32" s="54"/>
      <c r="K32" s="54"/>
      <c r="L32" s="54"/>
      <c r="M32" s="54"/>
      <c r="N32" s="54"/>
    </row>
    <row r="33" spans="1:14" ht="18" customHeight="1">
      <c r="A33" s="120"/>
      <c r="B33" s="120"/>
      <c r="C33" s="53" t="s">
        <v>204</v>
      </c>
      <c r="D33" s="77" t="s">
        <v>205</v>
      </c>
      <c r="E33" s="116">
        <v>233</v>
      </c>
      <c r="F33" s="76">
        <v>247</v>
      </c>
      <c r="G33" s="116">
        <v>276</v>
      </c>
      <c r="H33" s="76">
        <v>97</v>
      </c>
      <c r="I33" s="54"/>
      <c r="J33" s="54"/>
      <c r="K33" s="54"/>
      <c r="L33" s="54"/>
      <c r="M33" s="54"/>
      <c r="N33" s="54"/>
    </row>
    <row r="34" spans="1:14" ht="18" customHeight="1">
      <c r="A34" s="120"/>
      <c r="B34" s="120"/>
      <c r="C34" s="47" t="s">
        <v>206</v>
      </c>
      <c r="D34" s="77" t="s">
        <v>207</v>
      </c>
      <c r="E34" s="116">
        <f t="shared" ref="E34" si="3">E31+E32-E33</f>
        <v>0</v>
      </c>
      <c r="F34" s="76">
        <f>F31+F32-F33</f>
        <v>0</v>
      </c>
      <c r="G34" s="116">
        <f t="shared" ref="G34" si="4">G31+G32-G33</f>
        <v>-176</v>
      </c>
      <c r="H34" s="76">
        <f t="shared" ref="H34:N34" si="5">H31+H32-H33</f>
        <v>-487</v>
      </c>
      <c r="I34" s="54">
        <f t="shared" si="5"/>
        <v>0</v>
      </c>
      <c r="J34" s="54">
        <f t="shared" si="5"/>
        <v>0</v>
      </c>
      <c r="K34" s="54">
        <f t="shared" si="5"/>
        <v>0</v>
      </c>
      <c r="L34" s="54">
        <f t="shared" si="5"/>
        <v>0</v>
      </c>
      <c r="M34" s="54">
        <f t="shared" si="5"/>
        <v>0</v>
      </c>
      <c r="N34" s="54">
        <f t="shared" si="5"/>
        <v>0</v>
      </c>
    </row>
    <row r="35" spans="1:14" ht="18" customHeight="1">
      <c r="A35" s="120"/>
      <c r="B35" s="120" t="s">
        <v>208</v>
      </c>
      <c r="C35" s="53" t="s">
        <v>209</v>
      </c>
      <c r="D35" s="77" t="s">
        <v>210</v>
      </c>
      <c r="E35" s="116">
        <v>0</v>
      </c>
      <c r="F35" s="76">
        <v>0</v>
      </c>
      <c r="G35" s="116">
        <v>1927</v>
      </c>
      <c r="H35" s="76">
        <v>3317</v>
      </c>
      <c r="I35" s="54"/>
      <c r="J35" s="54"/>
      <c r="K35" s="54"/>
      <c r="L35" s="54"/>
      <c r="M35" s="54"/>
      <c r="N35" s="54"/>
    </row>
    <row r="36" spans="1:14" ht="18" customHeight="1">
      <c r="A36" s="120"/>
      <c r="B36" s="120"/>
      <c r="C36" s="53" t="s">
        <v>211</v>
      </c>
      <c r="D36" s="77" t="s">
        <v>212</v>
      </c>
      <c r="E36" s="116">
        <v>0</v>
      </c>
      <c r="F36" s="76">
        <v>0</v>
      </c>
      <c r="G36" s="116">
        <v>1706</v>
      </c>
      <c r="H36" s="76">
        <v>2801</v>
      </c>
      <c r="I36" s="54"/>
      <c r="J36" s="54"/>
      <c r="K36" s="54"/>
      <c r="L36" s="54"/>
      <c r="M36" s="54"/>
      <c r="N36" s="54"/>
    </row>
    <row r="37" spans="1:14" ht="18" customHeight="1">
      <c r="A37" s="120"/>
      <c r="B37" s="120"/>
      <c r="C37" s="53" t="s">
        <v>213</v>
      </c>
      <c r="D37" s="77" t="s">
        <v>214</v>
      </c>
      <c r="E37" s="116">
        <f t="shared" ref="E37" si="6">E34+E35-E36</f>
        <v>0</v>
      </c>
      <c r="F37" s="76">
        <f t="shared" ref="F37:N37" si="7">F34+F35-F36</f>
        <v>0</v>
      </c>
      <c r="G37" s="116">
        <f t="shared" si="7"/>
        <v>45</v>
      </c>
      <c r="H37" s="76">
        <f t="shared" si="7"/>
        <v>29</v>
      </c>
      <c r="I37" s="54">
        <f t="shared" si="7"/>
        <v>0</v>
      </c>
      <c r="J37" s="54">
        <f t="shared" si="7"/>
        <v>0</v>
      </c>
      <c r="K37" s="54">
        <f t="shared" si="7"/>
        <v>0</v>
      </c>
      <c r="L37" s="54">
        <f t="shared" si="7"/>
        <v>0</v>
      </c>
      <c r="M37" s="54">
        <f t="shared" si="7"/>
        <v>0</v>
      </c>
      <c r="N37" s="54">
        <f t="shared" si="7"/>
        <v>0</v>
      </c>
    </row>
    <row r="38" spans="1:14" ht="18" customHeight="1">
      <c r="A38" s="120"/>
      <c r="B38" s="120"/>
      <c r="C38" s="53" t="s">
        <v>215</v>
      </c>
      <c r="D38" s="77" t="s">
        <v>216</v>
      </c>
      <c r="E38" s="116">
        <v>0</v>
      </c>
      <c r="F38" s="76">
        <v>0</v>
      </c>
      <c r="G38" s="116">
        <v>0</v>
      </c>
      <c r="H38" s="76">
        <v>0</v>
      </c>
      <c r="I38" s="54"/>
      <c r="J38" s="54"/>
      <c r="K38" s="54"/>
      <c r="L38" s="54"/>
      <c r="M38" s="54"/>
      <c r="N38" s="54"/>
    </row>
    <row r="39" spans="1:14" ht="18" customHeight="1">
      <c r="A39" s="120"/>
      <c r="B39" s="120"/>
      <c r="C39" s="53" t="s">
        <v>217</v>
      </c>
      <c r="D39" s="77" t="s">
        <v>218</v>
      </c>
      <c r="E39" s="116">
        <v>0</v>
      </c>
      <c r="F39" s="76">
        <v>0</v>
      </c>
      <c r="G39" s="116">
        <v>0</v>
      </c>
      <c r="H39" s="76">
        <v>0</v>
      </c>
      <c r="I39" s="54"/>
      <c r="J39" s="54"/>
      <c r="K39" s="54"/>
      <c r="L39" s="54"/>
      <c r="M39" s="54"/>
      <c r="N39" s="54"/>
    </row>
    <row r="40" spans="1:14" ht="18" customHeight="1">
      <c r="A40" s="120"/>
      <c r="B40" s="120"/>
      <c r="C40" s="53" t="s">
        <v>219</v>
      </c>
      <c r="D40" s="77" t="s">
        <v>220</v>
      </c>
      <c r="E40" s="116">
        <v>0</v>
      </c>
      <c r="F40" s="76">
        <v>0</v>
      </c>
      <c r="G40" s="116">
        <v>33</v>
      </c>
      <c r="H40" s="76">
        <v>23</v>
      </c>
      <c r="I40" s="54"/>
      <c r="J40" s="54"/>
      <c r="K40" s="54"/>
      <c r="L40" s="54"/>
      <c r="M40" s="54"/>
      <c r="N40" s="54"/>
    </row>
    <row r="41" spans="1:14" ht="18" customHeight="1">
      <c r="A41" s="120"/>
      <c r="B41" s="120"/>
      <c r="C41" s="47" t="s">
        <v>221</v>
      </c>
      <c r="D41" s="77" t="s">
        <v>222</v>
      </c>
      <c r="E41" s="116">
        <f t="shared" ref="E41" si="8">E34+E35-E36-E40</f>
        <v>0</v>
      </c>
      <c r="F41" s="76">
        <f t="shared" ref="F41:N41" si="9">F34+F35-F36-F40</f>
        <v>0</v>
      </c>
      <c r="G41" s="116">
        <f t="shared" si="9"/>
        <v>12</v>
      </c>
      <c r="H41" s="76">
        <f t="shared" si="9"/>
        <v>6</v>
      </c>
      <c r="I41" s="54">
        <f t="shared" si="9"/>
        <v>0</v>
      </c>
      <c r="J41" s="54">
        <f t="shared" si="9"/>
        <v>0</v>
      </c>
      <c r="K41" s="54">
        <f t="shared" si="9"/>
        <v>0</v>
      </c>
      <c r="L41" s="54">
        <f t="shared" si="9"/>
        <v>0</v>
      </c>
      <c r="M41" s="54">
        <f t="shared" si="9"/>
        <v>0</v>
      </c>
      <c r="N41" s="54">
        <f t="shared" si="9"/>
        <v>0</v>
      </c>
    </row>
    <row r="42" spans="1:14" ht="18" customHeight="1">
      <c r="A42" s="120"/>
      <c r="B42" s="120"/>
      <c r="C42" s="151" t="s">
        <v>223</v>
      </c>
      <c r="D42" s="151"/>
      <c r="E42" s="116">
        <f t="shared" ref="E42" si="10">E37+E38-E39-E40</f>
        <v>0</v>
      </c>
      <c r="F42" s="76">
        <f t="shared" ref="F42:N42" si="11">F37+F38-F39-F40</f>
        <v>0</v>
      </c>
      <c r="G42" s="116">
        <f t="shared" si="11"/>
        <v>12</v>
      </c>
      <c r="H42" s="76">
        <f t="shared" si="11"/>
        <v>6</v>
      </c>
      <c r="I42" s="54">
        <f t="shared" si="11"/>
        <v>0</v>
      </c>
      <c r="J42" s="54">
        <f t="shared" si="11"/>
        <v>0</v>
      </c>
      <c r="K42" s="54">
        <f t="shared" si="11"/>
        <v>0</v>
      </c>
      <c r="L42" s="54">
        <f t="shared" si="11"/>
        <v>0</v>
      </c>
      <c r="M42" s="54">
        <f t="shared" si="11"/>
        <v>0</v>
      </c>
      <c r="N42" s="54">
        <f t="shared" si="11"/>
        <v>0</v>
      </c>
    </row>
    <row r="43" spans="1:14" ht="18" customHeight="1">
      <c r="A43" s="120"/>
      <c r="B43" s="120"/>
      <c r="C43" s="53" t="s">
        <v>224</v>
      </c>
      <c r="D43" s="77" t="s">
        <v>225</v>
      </c>
      <c r="E43" s="116">
        <v>0</v>
      </c>
      <c r="F43" s="76">
        <v>0</v>
      </c>
      <c r="G43" s="116">
        <v>0</v>
      </c>
      <c r="H43" s="76">
        <v>0</v>
      </c>
      <c r="I43" s="54"/>
      <c r="J43" s="54"/>
      <c r="K43" s="54"/>
      <c r="L43" s="54"/>
      <c r="M43" s="54"/>
      <c r="N43" s="54"/>
    </row>
    <row r="44" spans="1:14" ht="18" customHeight="1">
      <c r="A44" s="120"/>
      <c r="B44" s="120"/>
      <c r="C44" s="47" t="s">
        <v>226</v>
      </c>
      <c r="D44" s="65" t="s">
        <v>227</v>
      </c>
      <c r="E44" s="116">
        <f t="shared" ref="E44" si="12">E41+E43</f>
        <v>0</v>
      </c>
      <c r="F44" s="76">
        <f t="shared" ref="F44:N44" si="13">F41+F43</f>
        <v>0</v>
      </c>
      <c r="G44" s="116">
        <f t="shared" si="13"/>
        <v>12</v>
      </c>
      <c r="H44" s="76">
        <f t="shared" si="13"/>
        <v>6</v>
      </c>
      <c r="I44" s="54">
        <f t="shared" si="13"/>
        <v>0</v>
      </c>
      <c r="J44" s="54">
        <f t="shared" si="13"/>
        <v>0</v>
      </c>
      <c r="K44" s="54">
        <f t="shared" si="13"/>
        <v>0</v>
      </c>
      <c r="L44" s="54">
        <f t="shared" si="13"/>
        <v>0</v>
      </c>
      <c r="M44" s="54">
        <f t="shared" si="13"/>
        <v>0</v>
      </c>
      <c r="N44" s="54">
        <f t="shared" si="13"/>
        <v>0</v>
      </c>
    </row>
    <row r="45" spans="1:14" ht="14.1" customHeight="1">
      <c r="A45" s="8" t="s">
        <v>228</v>
      </c>
    </row>
    <row r="46" spans="1:14" ht="14.1" customHeight="1">
      <c r="A46" s="8" t="s">
        <v>229</v>
      </c>
    </row>
    <row r="47" spans="1:14">
      <c r="A47" s="46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6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2024-08-28T07:19:07Z</cp:lastPrinted>
  <dcterms:modified xsi:type="dcterms:W3CDTF">2024-08-28T07:25:41Z</dcterms:modified>
</cp:coreProperties>
</file>