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00321745\Desktop\未処理\0830〆都道府県及び指定都市の財政状況について\05_回答\"/>
    </mc:Choice>
  </mc:AlternateContent>
  <xr:revisionPtr revIDLastSave="0" documentId="13_ncr:1_{9F1313D2-7B97-4378-AFAE-F0EF730AA24B}" xr6:coauthVersionLast="47" xr6:coauthVersionMax="47" xr10:uidLastSave="{00000000-0000-0000-0000-000000000000}"/>
  <bookViews>
    <workbookView xWindow="-108" yWindow="-108" windowWidth="23256" windowHeight="12456" tabRatio="663" firstSheet="2" activeTab="4" xr2:uid="{00000000-000D-0000-FFFF-FFFF00000000}"/>
  </bookViews>
  <sheets>
    <sheet name="1.普通会計予算(R5-6年度)" sheetId="2" r:id="rId1"/>
    <sheet name="2.公営企業会計予算(R5-6年度)" sheetId="4" r:id="rId2"/>
    <sheet name="3.(1)普通会計決算（R3-4年度)" sheetId="5" r:id="rId3"/>
    <sheet name="3.(2)財政指標等（H30‐R4年度）" sheetId="6" r:id="rId4"/>
    <sheet name="4.公営企業会計決算（R3-4年度）" sheetId="7" r:id="rId5"/>
    <sheet name="5.三セク決算（R3-4年度）" sheetId="8" r:id="rId6"/>
  </sheets>
  <definedNames>
    <definedName name="_xlnm.Print_Area" localSheetId="0">'1.普通会計予算(R5-6年度)'!$A$1:$I$47</definedName>
    <definedName name="_xlnm.Print_Area" localSheetId="1">'2.公営企業会計予算(R5-6年度)'!$A$1:$O$49</definedName>
    <definedName name="_xlnm.Print_Area" localSheetId="2">'3.(1)普通会計決算（R3-4年度)'!$A$1:$I$47</definedName>
    <definedName name="_xlnm.Print_Area" localSheetId="3">'3.(2)財政指標等（H30‐R4年度）'!$A$1:$I$35</definedName>
    <definedName name="_xlnm.Print_Area" localSheetId="4">'4.公営企業会計決算（R3-4年度）'!$A$1:$O$49</definedName>
    <definedName name="_xlnm.Print_Area" localSheetId="5">'5.三セク決算（R3-4年度）'!$A$1:$N$46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8" l="1"/>
  <c r="J34" i="8"/>
  <c r="J41" i="8" s="1"/>
  <c r="J44" i="8" s="1"/>
  <c r="H34" i="8"/>
  <c r="H41" i="8" s="1"/>
  <c r="H44" i="8" s="1"/>
  <c r="F34" i="8"/>
  <c r="F41" i="8" s="1"/>
  <c r="F44" i="8" s="1"/>
  <c r="F44" i="7"/>
  <c r="F39" i="7"/>
  <c r="F45" i="7" s="1"/>
  <c r="J37" i="8" l="1"/>
  <c r="J42" i="8" s="1"/>
  <c r="H37" i="8"/>
  <c r="H42" i="8" s="1"/>
  <c r="F37" i="8"/>
  <c r="F42" i="8" s="1"/>
  <c r="L24" i="7"/>
  <c r="L27" i="7" s="1"/>
  <c r="L16" i="7"/>
  <c r="L15" i="7"/>
  <c r="L14" i="7"/>
  <c r="J24" i="7" l="1"/>
  <c r="J27" i="7" s="1"/>
  <c r="J16" i="7"/>
  <c r="J15" i="7"/>
  <c r="J14" i="7"/>
  <c r="H24" i="7"/>
  <c r="H27" i="7" s="1"/>
  <c r="H16" i="7"/>
  <c r="H15" i="7"/>
  <c r="H14" i="7"/>
  <c r="F27" i="7"/>
  <c r="F24" i="7"/>
  <c r="F16" i="7"/>
  <c r="F15" i="7"/>
  <c r="F14" i="7"/>
  <c r="M24" i="7" l="1"/>
  <c r="M27" i="7" s="1"/>
  <c r="M16" i="7"/>
  <c r="M15" i="7"/>
  <c r="M14" i="7"/>
  <c r="K24" i="7"/>
  <c r="K16" i="7"/>
  <c r="K15" i="7"/>
  <c r="K14" i="7"/>
  <c r="K11" i="7"/>
  <c r="K8" i="7"/>
  <c r="I24" i="7"/>
  <c r="I16" i="7"/>
  <c r="I15" i="7"/>
  <c r="I14" i="7"/>
  <c r="I11" i="7"/>
  <c r="I8" i="7"/>
  <c r="G24" i="7"/>
  <c r="G16" i="7"/>
  <c r="G15" i="7"/>
  <c r="G14" i="7"/>
  <c r="G11" i="7"/>
  <c r="G8" i="7"/>
  <c r="I20" i="6"/>
  <c r="I21" i="6"/>
  <c r="I24" i="6"/>
  <c r="H24" i="6"/>
  <c r="H22" i="6" s="1"/>
  <c r="F24" i="6"/>
  <c r="F22" i="6" s="1"/>
  <c r="G22" i="6"/>
  <c r="E22" i="6"/>
  <c r="H21" i="6"/>
  <c r="G21" i="6"/>
  <c r="F21" i="6"/>
  <c r="H20" i="6"/>
  <c r="G20" i="6"/>
  <c r="F20" i="6"/>
  <c r="E20" i="6"/>
  <c r="H19" i="6"/>
  <c r="H23" i="6" s="1"/>
  <c r="G19" i="6"/>
  <c r="G23" i="6" s="1"/>
  <c r="F19" i="6"/>
  <c r="F23" i="6" s="1"/>
  <c r="E19" i="6"/>
  <c r="E21" i="6" s="1"/>
  <c r="F32" i="5"/>
  <c r="F28" i="5"/>
  <c r="F27" i="5"/>
  <c r="H32" i="5"/>
  <c r="H28" i="5"/>
  <c r="H45" i="5" s="1"/>
  <c r="H27" i="5"/>
  <c r="F44" i="4"/>
  <c r="F39" i="4"/>
  <c r="F45" i="4" s="1"/>
  <c r="K27" i="7" l="1"/>
  <c r="K25" i="7"/>
  <c r="I25" i="7"/>
  <c r="I27" i="7" s="1"/>
  <c r="G27" i="7"/>
  <c r="G25" i="7"/>
  <c r="E23" i="6"/>
  <c r="F45" i="5"/>
  <c r="L24" i="4"/>
  <c r="L27" i="4" s="1"/>
  <c r="L16" i="4"/>
  <c r="L15" i="4"/>
  <c r="L14" i="4"/>
  <c r="J27" i="4" l="1"/>
  <c r="J24" i="4"/>
  <c r="J16" i="4"/>
  <c r="J15" i="4"/>
  <c r="J14" i="4"/>
  <c r="H27" i="4"/>
  <c r="H24" i="4"/>
  <c r="H16" i="4"/>
  <c r="H15" i="4"/>
  <c r="H14" i="4"/>
  <c r="F24" i="4"/>
  <c r="F27" i="4" s="1"/>
  <c r="F16" i="4"/>
  <c r="F15" i="4"/>
  <c r="F14" i="4"/>
  <c r="G24" i="4" l="1"/>
  <c r="G16" i="4"/>
  <c r="G15" i="4"/>
  <c r="G12" i="4"/>
  <c r="G11" i="4"/>
  <c r="G9" i="4"/>
  <c r="G14" i="4" s="1"/>
  <c r="G8" i="4"/>
  <c r="I24" i="4"/>
  <c r="I16" i="4"/>
  <c r="I15" i="4"/>
  <c r="I14" i="4"/>
  <c r="I11" i="4"/>
  <c r="I8" i="4"/>
  <c r="K25" i="4"/>
  <c r="K27" i="4" s="1"/>
  <c r="K24" i="4"/>
  <c r="K15" i="4"/>
  <c r="K11" i="4"/>
  <c r="K9" i="4"/>
  <c r="K14" i="4" s="1"/>
  <c r="K8" i="4"/>
  <c r="K16" i="4" s="1"/>
  <c r="M24" i="4"/>
  <c r="M27" i="4" s="1"/>
  <c r="M16" i="4"/>
  <c r="M15" i="4"/>
  <c r="M14" i="4"/>
  <c r="G44" i="4"/>
  <c r="G39" i="4"/>
  <c r="G45" i="4" s="1"/>
  <c r="F45" i="2"/>
  <c r="F32" i="2"/>
  <c r="F28" i="2"/>
  <c r="H28" i="2"/>
  <c r="H45" i="2"/>
  <c r="H32" i="2"/>
  <c r="G25" i="4" l="1"/>
  <c r="G27" i="4" s="1"/>
  <c r="I25" i="4"/>
  <c r="I27" i="4" s="1"/>
  <c r="I9" i="2"/>
  <c r="G45" i="2"/>
  <c r="F27" i="2"/>
  <c r="G27" i="2" s="1"/>
  <c r="G44" i="5"/>
  <c r="G19" i="5"/>
  <c r="H27" i="2"/>
  <c r="N31" i="8"/>
  <c r="N34" i="8" s="1"/>
  <c r="M31" i="8"/>
  <c r="M34" i="8" s="1"/>
  <c r="L31" i="8"/>
  <c r="L34" i="8"/>
  <c r="L37" i="8" s="1"/>
  <c r="L42" i="8" s="1"/>
  <c r="K31" i="8"/>
  <c r="K34" i="8" s="1"/>
  <c r="I34" i="8"/>
  <c r="I37" i="8" s="1"/>
  <c r="I42" i="8" s="1"/>
  <c r="G31" i="8"/>
  <c r="G34" i="8" s="1"/>
  <c r="G41" i="8" s="1"/>
  <c r="G44" i="8" s="1"/>
  <c r="E34" i="8"/>
  <c r="O44" i="7"/>
  <c r="N44" i="7"/>
  <c r="M44" i="7"/>
  <c r="M45" i="7" s="1"/>
  <c r="L44" i="7"/>
  <c r="K44" i="7"/>
  <c r="J44" i="7"/>
  <c r="I44" i="7"/>
  <c r="H44" i="7"/>
  <c r="O39" i="7"/>
  <c r="N39" i="7"/>
  <c r="M39" i="7"/>
  <c r="L39" i="7"/>
  <c r="K39" i="7"/>
  <c r="J39" i="7"/>
  <c r="I39" i="7"/>
  <c r="H39" i="7"/>
  <c r="O24" i="7"/>
  <c r="O27" i="7" s="1"/>
  <c r="N24" i="7"/>
  <c r="N27" i="7" s="1"/>
  <c r="O16" i="7"/>
  <c r="N16" i="7"/>
  <c r="O15" i="7"/>
  <c r="N15" i="7"/>
  <c r="O14" i="7"/>
  <c r="N14" i="7"/>
  <c r="I19" i="6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I19" i="2"/>
  <c r="O39" i="4"/>
  <c r="O44" i="4"/>
  <c r="N39" i="4"/>
  <c r="N44" i="4"/>
  <c r="M39" i="4"/>
  <c r="M44" i="4"/>
  <c r="M45" i="4" s="1"/>
  <c r="L39" i="4"/>
  <c r="L44" i="4"/>
  <c r="L45" i="4"/>
  <c r="K39" i="4"/>
  <c r="K45" i="4" s="1"/>
  <c r="K44" i="4"/>
  <c r="J39" i="4"/>
  <c r="J44" i="4"/>
  <c r="I39" i="4"/>
  <c r="I44" i="4"/>
  <c r="I45" i="4" s="1"/>
  <c r="H39" i="4"/>
  <c r="H44" i="4"/>
  <c r="O24" i="4"/>
  <c r="O27" i="4" s="1"/>
  <c r="N24" i="4"/>
  <c r="N27" i="4" s="1"/>
  <c r="O16" i="4"/>
  <c r="N16" i="4"/>
  <c r="O15" i="4"/>
  <c r="N15" i="4"/>
  <c r="O14" i="4"/>
  <c r="N14" i="4"/>
  <c r="G35" i="5"/>
  <c r="G41" i="5"/>
  <c r="G33" i="5"/>
  <c r="G37" i="5"/>
  <c r="G42" i="5"/>
  <c r="G29" i="2" l="1"/>
  <c r="G41" i="2"/>
  <c r="G14" i="2"/>
  <c r="G40" i="5"/>
  <c r="G30" i="5"/>
  <c r="G38" i="5"/>
  <c r="G34" i="5"/>
  <c r="N45" i="4"/>
  <c r="G28" i="5"/>
  <c r="O45" i="7"/>
  <c r="G39" i="5"/>
  <c r="I45" i="5"/>
  <c r="G45" i="5"/>
  <c r="G29" i="5"/>
  <c r="G28" i="2"/>
  <c r="H45" i="4"/>
  <c r="G21" i="2"/>
  <c r="G43" i="5"/>
  <c r="G16" i="2"/>
  <c r="G18" i="2"/>
  <c r="J45" i="7"/>
  <c r="G36" i="5"/>
  <c r="G31" i="5"/>
  <c r="K45" i="7"/>
  <c r="G32" i="5"/>
  <c r="G9" i="2"/>
  <c r="J45" i="4"/>
  <c r="O45" i="4"/>
  <c r="G37" i="8"/>
  <c r="G42" i="8" s="1"/>
  <c r="G19" i="2"/>
  <c r="G25" i="2"/>
  <c r="G24" i="2"/>
  <c r="G36" i="2"/>
  <c r="L45" i="7"/>
  <c r="G12" i="2"/>
  <c r="G39" i="2"/>
  <c r="G11" i="2"/>
  <c r="G38" i="2"/>
  <c r="I27" i="2"/>
  <c r="G22" i="2"/>
  <c r="G15" i="2"/>
  <c r="G43" i="2"/>
  <c r="G23" i="2"/>
  <c r="G30" i="2"/>
  <c r="H45" i="7"/>
  <c r="G26" i="2"/>
  <c r="G32" i="2"/>
  <c r="G13" i="2"/>
  <c r="G40" i="2"/>
  <c r="I45" i="7"/>
  <c r="G20" i="2"/>
  <c r="G17" i="2"/>
  <c r="G10" i="2"/>
  <c r="G31" i="2"/>
  <c r="N45" i="7"/>
  <c r="I23" i="6"/>
  <c r="E41" i="8"/>
  <c r="E44" i="8" s="1"/>
  <c r="E42" i="8"/>
  <c r="K37" i="8"/>
  <c r="K42" i="8" s="1"/>
  <c r="K41" i="8"/>
  <c r="K44" i="8" s="1"/>
  <c r="M41" i="8"/>
  <c r="M44" i="8" s="1"/>
  <c r="M37" i="8"/>
  <c r="M42" i="8" s="1"/>
  <c r="N37" i="8"/>
  <c r="N42" i="8" s="1"/>
  <c r="N41" i="8"/>
  <c r="N44" i="8" s="1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L41" i="8"/>
  <c r="L44" i="8" s="1"/>
  <c r="G37" i="2"/>
  <c r="G20" i="5"/>
  <c r="G44" i="2"/>
  <c r="G17" i="5"/>
  <c r="I41" i="8"/>
  <c r="I44" i="8" s="1"/>
  <c r="G42" i="2"/>
  <c r="I45" i="2"/>
  <c r="G18" i="5"/>
  <c r="G35" i="2"/>
  <c r="G25" i="5"/>
  <c r="G16" i="5"/>
  <c r="G13" i="5"/>
  <c r="G14" i="5"/>
  <c r="I22" i="6" l="1"/>
</calcChain>
</file>

<file path=xl/sharedStrings.xml><?xml version="1.0" encoding="utf-8"?>
<sst xmlns="http://schemas.openxmlformats.org/spreadsheetml/2006/main" count="438" uniqueCount="267">
  <si>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</si>
  <si>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</si>
  <si>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</si>
  <si>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</si>
  <si>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</si>
  <si>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</si>
  <si>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</si>
  <si>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</si>
  <si>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</si>
  <si>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</si>
  <si>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</si>
  <si>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</si>
  <si>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</si>
  <si>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</si>
  <si>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</si>
  <si>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</si>
  <si>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</si>
  <si>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</si>
  <si>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</si>
  <si>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</si>
  <si>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</si>
  <si>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</si>
  <si>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</si>
  <si>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</si>
  <si>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</si>
  <si>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</si>
  <si>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</si>
  <si>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</si>
  <si>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</si>
  <si>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</si>
  <si>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</si>
  <si>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</si>
  <si>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</si>
  <si>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</si>
  <si>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</si>
  <si>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</si>
  <si>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</si>
  <si>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</si>
  <si>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</si>
  <si>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</si>
  <si>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</si>
  <si>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</si>
  <si>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</si>
  <si>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</si>
  <si>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</si>
  <si>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</si>
  <si>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</si>
  <si>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</si>
  <si>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</si>
  <si>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</si>
  <si>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</si>
  <si>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</si>
  <si>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</si>
  <si>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</si>
  <si>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</si>
  <si>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</si>
  <si>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</si>
  <si>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</si>
  <si>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</si>
  <si>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</si>
  <si>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</si>
  <si>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</si>
  <si>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</si>
  <si>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</si>
  <si>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</si>
  <si>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</si>
  <si>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</si>
  <si>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</si>
  <si>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</si>
  <si>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</si>
  <si>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</si>
  <si>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</si>
  <si>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</si>
  <si>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</si>
  <si>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</si>
  <si>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</si>
  <si>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</si>
  <si>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</si>
  <si>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</si>
  <si>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</si>
  <si>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</si>
  <si>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</si>
  <si>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</si>
  <si>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</si>
  <si>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</si>
  <si>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</si>
  <si>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</si>
  <si>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</si>
  <si>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</si>
  <si>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</si>
  <si>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</si>
  <si>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</si>
  <si>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</si>
  <si>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</si>
  <si>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</si>
  <si>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</si>
  <si>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</si>
  <si>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</si>
  <si>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</si>
  <si>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</si>
  <si>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</si>
  <si>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</si>
  <si>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</si>
  <si>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</si>
  <si>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</si>
  <si>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</si>
  <si>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</si>
  <si>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</si>
  <si>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</si>
  <si>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</si>
  <si>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</si>
  <si>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</si>
  <si>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</si>
  <si>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</si>
  <si>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</si>
  <si>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</si>
  <si>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</si>
  <si>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</si>
  <si>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</si>
  <si>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</si>
  <si>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</si>
  <si>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</si>
  <si>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</si>
  <si>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</si>
  <si>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</si>
  <si>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</si>
  <si>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</si>
  <si>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</si>
  <si>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</si>
  <si>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</si>
  <si>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</si>
  <si>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</si>
  <si>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</si>
  <si>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</si>
  <si>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</si>
  <si>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</si>
  <si>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</si>
  <si>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</si>
  <si>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</si>
  <si>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</si>
  <si>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</si>
  <si>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</si>
  <si>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</si>
  <si>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</si>
  <si>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</si>
  <si>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</si>
  <si>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</si>
  <si>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</si>
  <si>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</si>
  <si>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</si>
  <si>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</si>
  <si>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</si>
  <si>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</si>
  <si>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</si>
  <si>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</si>
  <si>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</si>
  <si>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</si>
  <si>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</si>
  <si>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</si>
  <si>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</si>
  <si>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</si>
  <si>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</si>
  <si>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</si>
  <si>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</si>
  <si>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</si>
  <si>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</si>
  <si>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</si>
  <si>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</si>
  <si>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</si>
  <si>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</si>
  <si>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</si>
  <si>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</si>
  <si>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</si>
  <si>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</si>
  <si>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</si>
  <si>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</si>
  <si>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</si>
  <si>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</si>
  <si>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</si>
  <si>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</si>
  <si>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</si>
  <si>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</si>
  <si>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</si>
  <si>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</si>
  <si>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</si>
  <si>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</si>
  <si>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</si>
  <si>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</si>
  <si>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</si>
  <si>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</si>
  <si>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</si>
  <si>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</si>
  <si>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</si>
  <si>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</si>
  <si>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</si>
  <si>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</si>
  <si>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</si>
  <si>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</si>
  <si>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</si>
  <si>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</si>
  <si>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</si>
  <si>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</si>
  <si>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</si>
  <si>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</si>
  <si>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</si>
  <si>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</si>
  <si>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</si>
  <si>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</si>
  <si>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</si>
  <si>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</si>
  <si>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</si>
  <si>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</si>
  <si>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</si>
  <si>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</si>
  <si>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</si>
  <si>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</si>
  <si>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</si>
  <si>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</si>
  <si>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</si>
  <si>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</si>
  <si>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</si>
  <si>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</si>
  <si>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</si>
  <si>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</si>
  <si>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</si>
  <si>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</si>
  <si>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</si>
  <si>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</si>
  <si>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</si>
  <si>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</si>
  <si>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</si>
  <si>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18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</si>
  <si>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</si>
  <si>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</si>
  <si>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</si>
  <si>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</si>
  <si>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</si>
  <si>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令和３年度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</si>
  <si>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</si>
  <si>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</si>
  <si>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9"/>
  </si>
  <si>
    <t>令和６年度</t>
  </si>
  <si>
    <t>令和６年度</t>
    <rPh sb="3" eb="5">
      <t>ネンド</t>
    </rPh>
    <phoneticPr fontId="18"/>
  </si>
  <si>
    <t>(令和６年度予算ﾍﾞｰｽ）</t>
    <rPh sb="6" eb="8">
      <t>ヨサン</t>
    </rPh>
    <phoneticPr fontId="14"/>
  </si>
  <si>
    <t>令和６年度</t>
    <phoneticPr fontId="18"/>
  </si>
  <si>
    <t>（1）令和４年度普通会計決算の状況</t>
    <phoneticPr fontId="16"/>
  </si>
  <si>
    <t>令和３年度</t>
    <phoneticPr fontId="18"/>
  </si>
  <si>
    <t>４年度</t>
    <rPh sb="1" eb="3">
      <t>ネンド</t>
    </rPh>
    <phoneticPr fontId="18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</si>
  <si>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</si>
  <si>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phoneticPr fontId="16"/>
  </si>
  <si>
    <t>(令和４年度決算額）</t>
    <phoneticPr fontId="16"/>
  </si>
  <si>
    <t>山梨県</t>
    <rPh sb="0" eb="3">
      <t>ヤマナシケン</t>
    </rPh>
    <phoneticPr fontId="9"/>
  </si>
  <si>
    <t>山梨県</t>
    <rPh sb="0" eb="3">
      <t>ヤマナシケン</t>
    </rPh>
    <phoneticPr fontId="16"/>
  </si>
  <si>
    <t>電気事業</t>
    <rPh sb="0" eb="2">
      <t>デンキ</t>
    </rPh>
    <rPh sb="2" eb="4">
      <t>ジギョウ</t>
    </rPh>
    <phoneticPr fontId="3"/>
  </si>
  <si>
    <t>観光事業（地域振興事業）</t>
    <rPh sb="0" eb="2">
      <t>カンコウ</t>
    </rPh>
    <rPh sb="2" eb="4">
      <t>ジギョウ</t>
    </rPh>
    <rPh sb="5" eb="7">
      <t>チイキ</t>
    </rPh>
    <rPh sb="7" eb="9">
      <t>シンコウ</t>
    </rPh>
    <rPh sb="9" eb="11">
      <t>ジギョウ</t>
    </rPh>
    <phoneticPr fontId="3"/>
  </si>
  <si>
    <t>その他事業（温泉事業）</t>
    <rPh sb="2" eb="3">
      <t>タ</t>
    </rPh>
    <rPh sb="3" eb="5">
      <t>ジギョウ</t>
    </rPh>
    <rPh sb="6" eb="8">
      <t>オンセン</t>
    </rPh>
    <rPh sb="8" eb="10">
      <t>ジギョウ</t>
    </rPh>
    <phoneticPr fontId="3"/>
  </si>
  <si>
    <t>下水道事業</t>
    <rPh sb="0" eb="3">
      <t>ゲスイドウ</t>
    </rPh>
    <rPh sb="3" eb="5">
      <t>ジギョウ</t>
    </rPh>
    <phoneticPr fontId="8"/>
  </si>
  <si>
    <t>観光事業（清里）</t>
    <rPh sb="0" eb="2">
      <t>カンコウ</t>
    </rPh>
    <rPh sb="2" eb="4">
      <t>ジギョウ</t>
    </rPh>
    <rPh sb="5" eb="7">
      <t>キヨサト</t>
    </rPh>
    <phoneticPr fontId="8"/>
  </si>
  <si>
    <t>電気事業</t>
    <rPh sb="0" eb="2">
      <t>デンキ</t>
    </rPh>
    <rPh sb="2" eb="4">
      <t>ジギョウ</t>
    </rPh>
    <phoneticPr fontId="4"/>
  </si>
  <si>
    <t>観光事業（地域振興事業）</t>
    <rPh sb="0" eb="2">
      <t>カンコウ</t>
    </rPh>
    <rPh sb="2" eb="4">
      <t>ジギョウ</t>
    </rPh>
    <rPh sb="5" eb="7">
      <t>チイキ</t>
    </rPh>
    <rPh sb="7" eb="9">
      <t>シンコウ</t>
    </rPh>
    <rPh sb="9" eb="11">
      <t>ジギョウ</t>
    </rPh>
    <phoneticPr fontId="4"/>
  </si>
  <si>
    <t>その他事業（温泉事業）</t>
    <rPh sb="2" eb="3">
      <t>タ</t>
    </rPh>
    <rPh sb="3" eb="5">
      <t>ジギョウ</t>
    </rPh>
    <rPh sb="6" eb="8">
      <t>オンセン</t>
    </rPh>
    <rPh sb="8" eb="10">
      <t>ジギョウ</t>
    </rPh>
    <phoneticPr fontId="4"/>
  </si>
  <si>
    <t>下水道事業</t>
    <rPh sb="0" eb="3">
      <t>ゲスイドウ</t>
    </rPh>
    <rPh sb="3" eb="5">
      <t>ジギョウ</t>
    </rPh>
    <phoneticPr fontId="9"/>
  </si>
  <si>
    <t>観光事業（清里）</t>
    <rPh sb="0" eb="2">
      <t>カンコウ</t>
    </rPh>
    <rPh sb="2" eb="4">
      <t>ジギョウ</t>
    </rPh>
    <rPh sb="5" eb="7">
      <t>キヨサト</t>
    </rPh>
    <phoneticPr fontId="9"/>
  </si>
  <si>
    <t>－</t>
    <phoneticPr fontId="14"/>
  </si>
  <si>
    <t>土地開発公社</t>
    <rPh sb="0" eb="2">
      <t>トチ</t>
    </rPh>
    <rPh sb="2" eb="4">
      <t>カイハツ</t>
    </rPh>
    <rPh sb="4" eb="6">
      <t>コウシャ</t>
    </rPh>
    <phoneticPr fontId="19"/>
  </si>
  <si>
    <t>道路公社</t>
    <rPh sb="0" eb="2">
      <t>ドウロ</t>
    </rPh>
    <rPh sb="2" eb="4">
      <t>コウシャ</t>
    </rPh>
    <phoneticPr fontId="19"/>
  </si>
  <si>
    <t>住宅供給公社</t>
    <rPh sb="0" eb="2">
      <t>ジュウタク</t>
    </rPh>
    <rPh sb="2" eb="4">
      <t>キョウキュウ</t>
    </rPh>
    <rPh sb="4" eb="6">
      <t>コウシャ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</si>
</sst>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4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b/>
      <sz val="12"/>
      <name val="ＭＳ Ｐゴシック"/>
      <family val="1"/>
      <charset val="128"/>
    </font>
    <font>
      <b/>
      <sz val="11"/>
      <name val="ＭＳ Ｐゴシック"/>
      <family val="1"/>
      <charset val="128"/>
    </font>
    <font>
      <sz val="11"/>
      <name val="ＭＳ Ｐ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21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horizontal="right"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177" fontId="2" fillId="0" borderId="10" xfId="1" applyNumberFormat="1" applyBorder="1" applyAlignment="1">
      <alignment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0" fontId="21" fillId="0" borderId="5" xfId="0" applyFont="1" applyBorder="1" applyAlignment="1">
      <alignment horizontal="distributed" vertical="center" justifyLastLine="1"/>
    </xf>
    <xf numFmtId="0" fontId="22" fillId="0" borderId="5" xfId="0" applyFont="1" applyBorder="1" applyAlignment="1">
      <alignment horizontal="distributed" vertical="center" justifyLastLine="1"/>
    </xf>
    <xf numFmtId="41" fontId="21" fillId="0" borderId="5" xfId="0" applyNumberFormat="1" applyFont="1" applyBorder="1" applyAlignment="1">
      <alignment horizontal="distributed" vertical="center" justifyLastLine="1"/>
    </xf>
    <xf numFmtId="177" fontId="0" fillId="0" borderId="10" xfId="1" applyNumberFormat="1" applyFont="1" applyFill="1" applyBorder="1" applyAlignment="1">
      <alignment vertical="center"/>
    </xf>
    <xf numFmtId="177" fontId="2" fillId="0" borderId="10" xfId="1" quotePrefix="1" applyNumberFormat="1" applyFont="1" applyFill="1" applyBorder="1" applyAlignment="1">
      <alignment horizontal="right" vertical="center"/>
    </xf>
    <xf numFmtId="177" fontId="2" fillId="2" borderId="10" xfId="1" applyNumberFormat="1" applyFill="1" applyBorder="1" applyAlignment="1">
      <alignment vertical="center"/>
    </xf>
    <xf numFmtId="177" fontId="2" fillId="2" borderId="10" xfId="1" quotePrefix="1" applyNumberFormat="1" applyFont="1" applyFill="1" applyBorder="1" applyAlignment="1">
      <alignment horizontal="right" vertical="center"/>
    </xf>
    <xf numFmtId="177" fontId="0" fillId="2" borderId="10" xfId="0" quotePrefix="1" applyNumberFormat="1" applyFill="1" applyBorder="1" applyAlignment="1">
      <alignment horizontal="right" vertical="center"/>
    </xf>
    <xf numFmtId="177" fontId="23" fillId="0" borderId="10" xfId="1" applyNumberFormat="1" applyFont="1" applyBorder="1" applyAlignment="1">
      <alignment horizontal="right" vertical="center"/>
    </xf>
    <xf numFmtId="177" fontId="23" fillId="2" borderId="10" xfId="1" applyNumberFormat="1" applyFont="1" applyFill="1" applyBorder="1" applyAlignment="1">
      <alignment vertical="center"/>
    </xf>
    <xf numFmtId="177" fontId="23" fillId="2" borderId="10" xfId="1" quotePrefix="1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0" fontId="2" fillId="0" borderId="10" xfId="0" applyFont="1" applyBorder="1" applyAlignment="1">
      <alignment horizontal="center" vertical="center"/>
    </xf>
    <xf numFmtId="177" fontId="2" fillId="2" borderId="10" xfId="1" applyNumberFormat="1" applyFill="1" applyBorder="1" applyAlignment="1">
      <alignment vertical="center"/>
    </xf>
    <xf numFmtId="177" fontId="0" fillId="2" borderId="10" xfId="0" applyNumberFormat="1" applyFill="1" applyBorder="1" applyAlignment="1">
      <alignment vertical="center"/>
    </xf>
    <xf numFmtId="177" fontId="2" fillId="0" borderId="10" xfId="1" applyNumberFormat="1" applyFill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17" fillId="0" borderId="10" xfId="0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view="pageBreakPreview" zoomScaleNormal="100" zoomScaleSheetLayoutView="100" workbookViewId="0">
      <pane xSplit="5" ySplit="8" topLeftCell="F35" activePane="bottomRight" state="frozen"/>
      <selection pane="topRight" activeCell="F1" sqref="F1"/>
      <selection pane="bottomLeft" activeCell="A9" sqref="A9"/>
      <selection pane="bottomRight" activeCell="F44" sqref="F44"/>
    </sheetView>
  </sheetViews>
  <sheetFormatPr defaultColWidth="9" defaultRowHeight="13.2"/>
  <cols>
    <col min="1" max="2" width="3.6640625" style="2" customWidth="1"/>
    <col min="3" max="4" width="1.6640625" style="2" customWidth="1"/>
    <col min="5" max="5" width="32.6640625" style="2" customWidth="1"/>
    <col min="6" max="6" width="15.6640625" style="2" customWidth="1"/>
    <col min="7" max="7" width="10.6640625" style="2" customWidth="1"/>
    <col min="8" max="8" width="15.6640625" style="2" customWidth="1"/>
    <col min="9" max="9" width="10.6640625" style="2" customWidth="1"/>
    <col min="10" max="11" width="9" style="2"/>
    <col min="12" max="12" width="9.88671875" style="2" customWidth="1"/>
    <col min="13" max="16384" width="9" style="2"/>
  </cols>
  <sheetData>
    <row r="1" spans="1:11" ht="33.9" customHeight="1">
      <c r="A1" s="16" t="s">
        <v>0</v>
      </c>
      <c r="B1" s="16"/>
      <c r="C1" s="16"/>
      <c r="D1" s="16"/>
      <c r="E1" s="88" t="s">
        <v>251</v>
      </c>
      <c r="F1" s="1"/>
    </row>
    <row r="3" spans="1:11" ht="14.4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.4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5"/>
      <c r="F7" s="45" t="s">
        <v>242</v>
      </c>
      <c r="G7" s="45"/>
      <c r="H7" s="45" t="s">
        <v>236</v>
      </c>
      <c r="I7" s="46" t="s">
        <v>21</v>
      </c>
    </row>
    <row r="8" spans="1:11" ht="17.100000000000001" customHeight="1">
      <c r="A8" s="18"/>
      <c r="B8" s="19"/>
      <c r="C8" s="19"/>
      <c r="D8" s="19"/>
      <c r="E8" s="56"/>
      <c r="F8" s="48" t="s">
        <v>90</v>
      </c>
      <c r="G8" s="48" t="s">
        <v>2</v>
      </c>
      <c r="H8" s="48" t="s">
        <v>234</v>
      </c>
      <c r="I8" s="49"/>
    </row>
    <row r="9" spans="1:11" ht="18" customHeight="1">
      <c r="A9" s="99" t="s">
        <v>87</v>
      </c>
      <c r="B9" s="99" t="s">
        <v>89</v>
      </c>
      <c r="C9" s="57" t="s">
        <v>3</v>
      </c>
      <c r="D9" s="50"/>
      <c r="E9" s="50"/>
      <c r="F9" s="51">
        <v>129102</v>
      </c>
      <c r="G9" s="52">
        <f>F9/$F$27*100</f>
        <v>25.224940064829632</v>
      </c>
      <c r="H9" s="51">
        <v>129978</v>
      </c>
      <c r="I9" s="52">
        <f>(F9/H9-1)*100</f>
        <v>-0.67396020865069239</v>
      </c>
      <c r="K9" s="23"/>
    </row>
    <row r="10" spans="1:11" ht="18" customHeight="1">
      <c r="A10" s="99"/>
      <c r="B10" s="99"/>
      <c r="C10" s="59"/>
      <c r="D10" s="61" t="s">
        <v>22</v>
      </c>
      <c r="E10" s="50"/>
      <c r="F10" s="51">
        <v>32672</v>
      </c>
      <c r="G10" s="52">
        <f t="shared" ref="G10:G26" si="0">F10/$F$27*100</f>
        <v>6.383706230717678</v>
      </c>
      <c r="H10" s="51">
        <v>34288</v>
      </c>
      <c r="I10" s="52">
        <f t="shared" ref="I10:I27" si="1">(F10/H10-1)*100</f>
        <v>-4.7130191320578607</v>
      </c>
    </row>
    <row r="11" spans="1:11" ht="18" customHeight="1">
      <c r="A11" s="99"/>
      <c r="B11" s="99"/>
      <c r="C11" s="59"/>
      <c r="D11" s="59"/>
      <c r="E11" s="44" t="s">
        <v>23</v>
      </c>
      <c r="F11" s="51">
        <v>27180</v>
      </c>
      <c r="G11" s="52">
        <f t="shared" si="0"/>
        <v>5.3106371006031621</v>
      </c>
      <c r="H11" s="51">
        <v>28803.1</v>
      </c>
      <c r="I11" s="52">
        <f t="shared" si="1"/>
        <v>-5.6351573268155093</v>
      </c>
    </row>
    <row r="12" spans="1:11" ht="18" customHeight="1">
      <c r="A12" s="99"/>
      <c r="B12" s="99"/>
      <c r="C12" s="59"/>
      <c r="D12" s="59"/>
      <c r="E12" s="44" t="s">
        <v>24</v>
      </c>
      <c r="F12" s="51">
        <v>1426</v>
      </c>
      <c r="G12" s="52">
        <f t="shared" si="0"/>
        <v>0.27862282948712691</v>
      </c>
      <c r="H12" s="51">
        <v>1555.9</v>
      </c>
      <c r="I12" s="52">
        <f t="shared" si="1"/>
        <v>-8.3488656083295929</v>
      </c>
    </row>
    <row r="13" spans="1:11" ht="18" customHeight="1">
      <c r="A13" s="99"/>
      <c r="B13" s="99"/>
      <c r="C13" s="59"/>
      <c r="D13" s="60"/>
      <c r="E13" s="44" t="s">
        <v>25</v>
      </c>
      <c r="F13" s="51">
        <v>60</v>
      </c>
      <c r="G13" s="52">
        <f t="shared" si="0"/>
        <v>1.1723260707733248E-2</v>
      </c>
      <c r="H13" s="51">
        <v>70.099999999999994</v>
      </c>
      <c r="I13" s="52">
        <f t="shared" si="1"/>
        <v>-14.407988587731801</v>
      </c>
    </row>
    <row r="14" spans="1:11" ht="18" customHeight="1">
      <c r="A14" s="99"/>
      <c r="B14" s="99"/>
      <c r="C14" s="59"/>
      <c r="D14" s="57" t="s">
        <v>26</v>
      </c>
      <c r="E14" s="50"/>
      <c r="F14" s="51">
        <v>29405</v>
      </c>
      <c r="G14" s="52">
        <f t="shared" si="0"/>
        <v>5.745374685181603</v>
      </c>
      <c r="H14" s="51">
        <v>27618</v>
      </c>
      <c r="I14" s="52">
        <f t="shared" si="1"/>
        <v>6.4704178434354498</v>
      </c>
    </row>
    <row r="15" spans="1:11" ht="18" customHeight="1">
      <c r="A15" s="99"/>
      <c r="B15" s="99"/>
      <c r="C15" s="59"/>
      <c r="D15" s="59"/>
      <c r="E15" s="44" t="s">
        <v>27</v>
      </c>
      <c r="F15" s="51">
        <v>1286</v>
      </c>
      <c r="G15" s="52">
        <f t="shared" si="0"/>
        <v>0.25126855450241598</v>
      </c>
      <c r="H15" s="51">
        <v>1183</v>
      </c>
      <c r="I15" s="52">
        <f t="shared" si="1"/>
        <v>8.7066779374471714</v>
      </c>
    </row>
    <row r="16" spans="1:11" ht="18" customHeight="1">
      <c r="A16" s="99"/>
      <c r="B16" s="99"/>
      <c r="C16" s="59"/>
      <c r="D16" s="60"/>
      <c r="E16" s="44" t="s">
        <v>28</v>
      </c>
      <c r="F16" s="51">
        <v>28119</v>
      </c>
      <c r="G16" s="52">
        <f t="shared" si="0"/>
        <v>5.494106130679187</v>
      </c>
      <c r="H16" s="51">
        <v>26435</v>
      </c>
      <c r="I16" s="52">
        <f t="shared" si="1"/>
        <v>6.37034234915832</v>
      </c>
      <c r="K16" s="24"/>
    </row>
    <row r="17" spans="1:26" ht="18" customHeight="1">
      <c r="A17" s="99"/>
      <c r="B17" s="99"/>
      <c r="C17" s="59"/>
      <c r="D17" s="100" t="s">
        <v>29</v>
      </c>
      <c r="E17" s="101"/>
      <c r="F17" s="51">
        <v>42586</v>
      </c>
      <c r="G17" s="52">
        <f t="shared" si="0"/>
        <v>8.3207796749921368</v>
      </c>
      <c r="H17" s="51">
        <v>43945</v>
      </c>
      <c r="I17" s="52">
        <f t="shared" si="1"/>
        <v>-3.0925019911252738</v>
      </c>
    </row>
    <row r="18" spans="1:26" ht="18" customHeight="1">
      <c r="A18" s="99"/>
      <c r="B18" s="99"/>
      <c r="C18" s="59"/>
      <c r="D18" s="100" t="s">
        <v>93</v>
      </c>
      <c r="E18" s="102"/>
      <c r="F18" s="51">
        <v>1884</v>
      </c>
      <c r="G18" s="52">
        <f t="shared" si="0"/>
        <v>0.36811038622282399</v>
      </c>
      <c r="H18" s="51">
        <v>1757</v>
      </c>
      <c r="I18" s="52">
        <f t="shared" si="1"/>
        <v>7.2282299373932934</v>
      </c>
    </row>
    <row r="19" spans="1:26" ht="18" customHeight="1">
      <c r="A19" s="99"/>
      <c r="B19" s="99"/>
      <c r="C19" s="58"/>
      <c r="D19" s="100" t="s">
        <v>94</v>
      </c>
      <c r="E19" s="102"/>
      <c r="F19" s="84">
        <v>0</v>
      </c>
      <c r="G19" s="52">
        <f t="shared" si="0"/>
        <v>0</v>
      </c>
      <c r="H19" s="51">
        <v>0</v>
      </c>
      <c r="I19" s="52" t="e">
        <f t="shared" si="1"/>
        <v>#DIV/0!</v>
      </c>
      <c r="Z19" s="2" t="s">
        <v>95</v>
      </c>
    </row>
    <row r="20" spans="1:26" ht="18" customHeight="1">
      <c r="A20" s="99"/>
      <c r="B20" s="99"/>
      <c r="C20" s="50" t="s">
        <v>4</v>
      </c>
      <c r="D20" s="50"/>
      <c r="E20" s="50"/>
      <c r="F20" s="51">
        <v>16355</v>
      </c>
      <c r="G20" s="52">
        <f t="shared" si="0"/>
        <v>3.1955654812496217</v>
      </c>
      <c r="H20" s="51">
        <v>15612</v>
      </c>
      <c r="I20" s="52">
        <f t="shared" si="1"/>
        <v>4.7591596208045095</v>
      </c>
    </row>
    <row r="21" spans="1:26" ht="18" customHeight="1">
      <c r="A21" s="99"/>
      <c r="B21" s="99"/>
      <c r="C21" s="50" t="s">
        <v>5</v>
      </c>
      <c r="D21" s="50"/>
      <c r="E21" s="50"/>
      <c r="F21" s="51">
        <v>136074</v>
      </c>
      <c r="G21" s="52">
        <f t="shared" si="0"/>
        <v>26.587182959068233</v>
      </c>
      <c r="H21" s="51">
        <v>140539</v>
      </c>
      <c r="I21" s="52">
        <f t="shared" si="1"/>
        <v>-3.1770540561694594</v>
      </c>
    </row>
    <row r="22" spans="1:26" ht="18" customHeight="1">
      <c r="A22" s="99"/>
      <c r="B22" s="99"/>
      <c r="C22" s="50" t="s">
        <v>30</v>
      </c>
      <c r="D22" s="50"/>
      <c r="E22" s="50"/>
      <c r="F22" s="51">
        <v>9171</v>
      </c>
      <c r="G22" s="52">
        <f t="shared" si="0"/>
        <v>1.791900399177027</v>
      </c>
      <c r="H22" s="51">
        <v>8999</v>
      </c>
      <c r="I22" s="52">
        <f t="shared" si="1"/>
        <v>1.9113234803867174</v>
      </c>
    </row>
    <row r="23" spans="1:26" ht="18" customHeight="1">
      <c r="A23" s="99"/>
      <c r="B23" s="99"/>
      <c r="C23" s="50" t="s">
        <v>6</v>
      </c>
      <c r="D23" s="50"/>
      <c r="E23" s="50"/>
      <c r="F23" s="51">
        <v>49991</v>
      </c>
      <c r="G23" s="52">
        <f t="shared" si="0"/>
        <v>9.7676254340048807</v>
      </c>
      <c r="H23" s="51">
        <v>84945</v>
      </c>
      <c r="I23" s="52">
        <f t="shared" si="1"/>
        <v>-41.148978750956502</v>
      </c>
    </row>
    <row r="24" spans="1:26" ht="18" customHeight="1">
      <c r="A24" s="99"/>
      <c r="B24" s="99"/>
      <c r="C24" s="50" t="s">
        <v>31</v>
      </c>
      <c r="D24" s="50"/>
      <c r="E24" s="50"/>
      <c r="F24" s="51">
        <v>3267</v>
      </c>
      <c r="G24" s="52">
        <f t="shared" si="0"/>
        <v>0.63833154553607541</v>
      </c>
      <c r="H24" s="51">
        <v>3088</v>
      </c>
      <c r="I24" s="52">
        <f t="shared" si="1"/>
        <v>5.79663212435233</v>
      </c>
    </row>
    <row r="25" spans="1:26" ht="18" customHeight="1">
      <c r="A25" s="99"/>
      <c r="B25" s="99"/>
      <c r="C25" s="50" t="s">
        <v>7</v>
      </c>
      <c r="D25" s="50"/>
      <c r="E25" s="50"/>
      <c r="F25" s="51">
        <v>50451</v>
      </c>
      <c r="G25" s="52">
        <f t="shared" si="0"/>
        <v>9.8575037660975031</v>
      </c>
      <c r="H25" s="51">
        <v>51183</v>
      </c>
      <c r="I25" s="52">
        <f t="shared" si="1"/>
        <v>-1.4301623585956325</v>
      </c>
    </row>
    <row r="26" spans="1:26" ht="18" customHeight="1">
      <c r="A26" s="99"/>
      <c r="B26" s="99"/>
      <c r="C26" s="50" t="s">
        <v>8</v>
      </c>
      <c r="D26" s="50"/>
      <c r="E26" s="50"/>
      <c r="F26" s="51">
        <v>117392</v>
      </c>
      <c r="G26" s="52">
        <f t="shared" si="0"/>
        <v>22.936950350037026</v>
      </c>
      <c r="H26" s="51">
        <v>111127</v>
      </c>
      <c r="I26" s="52">
        <f t="shared" si="1"/>
        <v>5.6376938097852047</v>
      </c>
    </row>
    <row r="27" spans="1:26" ht="18" customHeight="1">
      <c r="A27" s="99"/>
      <c r="B27" s="99"/>
      <c r="C27" s="50" t="s">
        <v>9</v>
      </c>
      <c r="D27" s="50"/>
      <c r="E27" s="50"/>
      <c r="F27" s="51">
        <f>SUM(F9,F20:F26)</f>
        <v>511803</v>
      </c>
      <c r="G27" s="52">
        <f>F27/$F$27*100</f>
        <v>100</v>
      </c>
      <c r="H27" s="51">
        <f>SUM(H9,H20:H26)</f>
        <v>545471</v>
      </c>
      <c r="I27" s="52">
        <f t="shared" si="1"/>
        <v>-6.1722804695391709</v>
      </c>
    </row>
    <row r="28" spans="1:26" ht="18" customHeight="1">
      <c r="A28" s="99"/>
      <c r="B28" s="99" t="s">
        <v>88</v>
      </c>
      <c r="C28" s="57" t="s">
        <v>10</v>
      </c>
      <c r="D28" s="50"/>
      <c r="E28" s="50"/>
      <c r="F28" s="51">
        <f>SUM(F29:F31)</f>
        <v>194638</v>
      </c>
      <c r="G28" s="52">
        <f>F28/$F$45*100</f>
        <v>38.029866960529738</v>
      </c>
      <c r="H28" s="83">
        <f>SUM(H29:H31)</f>
        <v>189496</v>
      </c>
      <c r="I28" s="52">
        <f>(F28/H28-1)*100</f>
        <v>2.713513741714868</v>
      </c>
    </row>
    <row r="29" spans="1:26" ht="18" customHeight="1">
      <c r="A29" s="99"/>
      <c r="B29" s="99"/>
      <c r="C29" s="59"/>
      <c r="D29" s="50" t="s">
        <v>11</v>
      </c>
      <c r="E29" s="50"/>
      <c r="F29" s="51">
        <v>116579</v>
      </c>
      <c r="G29" s="52">
        <f t="shared" ref="G29:G44" si="2">F29/$F$45*100</f>
        <v>22.778100167447242</v>
      </c>
      <c r="H29" s="83">
        <v>110027</v>
      </c>
      <c r="I29" s="52">
        <f t="shared" ref="I29:I45" si="3">(F29/H29-1)*100</f>
        <v>5.9549019786052426</v>
      </c>
    </row>
    <row r="30" spans="1:26" ht="18" customHeight="1">
      <c r="A30" s="99"/>
      <c r="B30" s="99"/>
      <c r="C30" s="59"/>
      <c r="D30" s="50" t="s">
        <v>32</v>
      </c>
      <c r="E30" s="50"/>
      <c r="F30" s="51">
        <v>8306</v>
      </c>
      <c r="G30" s="52">
        <f t="shared" si="2"/>
        <v>1.622890057307206</v>
      </c>
      <c r="H30" s="83">
        <v>8624</v>
      </c>
      <c r="I30" s="52">
        <f t="shared" si="3"/>
        <v>-3.6873840445268979</v>
      </c>
    </row>
    <row r="31" spans="1:26" ht="18" customHeight="1">
      <c r="A31" s="99"/>
      <c r="B31" s="99"/>
      <c r="C31" s="58"/>
      <c r="D31" s="50" t="s">
        <v>12</v>
      </c>
      <c r="E31" s="50"/>
      <c r="F31" s="51">
        <v>69753</v>
      </c>
      <c r="G31" s="52">
        <f t="shared" si="2"/>
        <v>13.62887673577529</v>
      </c>
      <c r="H31" s="83">
        <v>70845</v>
      </c>
      <c r="I31" s="52">
        <f t="shared" si="3"/>
        <v>-1.5413931822993887</v>
      </c>
    </row>
    <row r="32" spans="1:26" ht="18" customHeight="1">
      <c r="A32" s="99"/>
      <c r="B32" s="99"/>
      <c r="C32" s="57" t="s">
        <v>13</v>
      </c>
      <c r="D32" s="50"/>
      <c r="E32" s="50"/>
      <c r="F32" s="51">
        <f>F33+F34+F35+F36+F37+F38+501</f>
        <v>227591</v>
      </c>
      <c r="G32" s="52">
        <f t="shared" si="2"/>
        <v>44.468477128895294</v>
      </c>
      <c r="H32" s="83">
        <f>H33+H34+H35+H36+H37+H38+501</f>
        <v>251110</v>
      </c>
      <c r="I32" s="52">
        <f t="shared" si="3"/>
        <v>-9.3660148938712098</v>
      </c>
    </row>
    <row r="33" spans="1:9" ht="18" customHeight="1">
      <c r="A33" s="99"/>
      <c r="B33" s="99"/>
      <c r="C33" s="59"/>
      <c r="D33" s="50" t="s">
        <v>14</v>
      </c>
      <c r="E33" s="50"/>
      <c r="F33" s="51">
        <v>25335</v>
      </c>
      <c r="G33" s="52">
        <f t="shared" si="2"/>
        <v>4.9501468338403649</v>
      </c>
      <c r="H33" s="83">
        <v>33401</v>
      </c>
      <c r="I33" s="52">
        <f t="shared" si="3"/>
        <v>-24.148977575521691</v>
      </c>
    </row>
    <row r="34" spans="1:9" ht="18" customHeight="1">
      <c r="A34" s="99"/>
      <c r="B34" s="99"/>
      <c r="C34" s="59"/>
      <c r="D34" s="50" t="s">
        <v>33</v>
      </c>
      <c r="E34" s="50"/>
      <c r="F34" s="51">
        <v>2245</v>
      </c>
      <c r="G34" s="52">
        <f t="shared" si="2"/>
        <v>0.43864533814768575</v>
      </c>
      <c r="H34" s="83">
        <v>2601</v>
      </c>
      <c r="I34" s="52">
        <f t="shared" si="3"/>
        <v>-13.687043444828916</v>
      </c>
    </row>
    <row r="35" spans="1:9" ht="18" customHeight="1">
      <c r="A35" s="99"/>
      <c r="B35" s="99"/>
      <c r="C35" s="59"/>
      <c r="D35" s="50" t="s">
        <v>34</v>
      </c>
      <c r="E35" s="50"/>
      <c r="F35" s="51">
        <v>100369</v>
      </c>
      <c r="G35" s="52">
        <f t="shared" si="2"/>
        <v>19.610865899574641</v>
      </c>
      <c r="H35" s="83">
        <v>112801</v>
      </c>
      <c r="I35" s="52">
        <f t="shared" si="3"/>
        <v>-11.021178890258065</v>
      </c>
    </row>
    <row r="36" spans="1:9" ht="18" customHeight="1">
      <c r="A36" s="99"/>
      <c r="B36" s="99"/>
      <c r="C36" s="59"/>
      <c r="D36" s="50" t="s">
        <v>35</v>
      </c>
      <c r="E36" s="50"/>
      <c r="F36" s="51">
        <v>4996</v>
      </c>
      <c r="G36" s="52">
        <f t="shared" si="2"/>
        <v>0.97615684159725513</v>
      </c>
      <c r="H36" s="83">
        <v>4908</v>
      </c>
      <c r="I36" s="52">
        <f t="shared" si="3"/>
        <v>1.7929910350448219</v>
      </c>
    </row>
    <row r="37" spans="1:9" ht="18" customHeight="1">
      <c r="A37" s="99"/>
      <c r="B37" s="99"/>
      <c r="C37" s="59"/>
      <c r="D37" s="50" t="s">
        <v>15</v>
      </c>
      <c r="E37" s="50"/>
      <c r="F37" s="51">
        <v>3051</v>
      </c>
      <c r="G37" s="52">
        <f t="shared" si="2"/>
        <v>0.59612780698823575</v>
      </c>
      <c r="H37" s="83">
        <v>6714</v>
      </c>
      <c r="I37" s="52">
        <f t="shared" si="3"/>
        <v>-54.557640750670245</v>
      </c>
    </row>
    <row r="38" spans="1:9" ht="18" customHeight="1">
      <c r="A38" s="99"/>
      <c r="B38" s="99"/>
      <c r="C38" s="58"/>
      <c r="D38" s="50" t="s">
        <v>36</v>
      </c>
      <c r="E38" s="50"/>
      <c r="F38" s="51">
        <v>91094</v>
      </c>
      <c r="G38" s="52">
        <f t="shared" si="2"/>
        <v>17.798645181837543</v>
      </c>
      <c r="H38" s="83">
        <v>90184</v>
      </c>
      <c r="I38" s="52">
        <f t="shared" si="3"/>
        <v>1.0090481681894747</v>
      </c>
    </row>
    <row r="39" spans="1:9" ht="18" customHeight="1">
      <c r="A39" s="99"/>
      <c r="B39" s="99"/>
      <c r="C39" s="57" t="s">
        <v>16</v>
      </c>
      <c r="D39" s="50"/>
      <c r="E39" s="50"/>
      <c r="F39" s="51">
        <v>89574</v>
      </c>
      <c r="G39" s="52">
        <f t="shared" si="2"/>
        <v>17.501655910574968</v>
      </c>
      <c r="H39" s="83">
        <v>104865</v>
      </c>
      <c r="I39" s="52">
        <f t="shared" si="3"/>
        <v>-14.581604920612213</v>
      </c>
    </row>
    <row r="40" spans="1:9" ht="18" customHeight="1">
      <c r="A40" s="99"/>
      <c r="B40" s="99"/>
      <c r="C40" s="59"/>
      <c r="D40" s="57" t="s">
        <v>17</v>
      </c>
      <c r="E40" s="50"/>
      <c r="F40" s="51">
        <v>86618</v>
      </c>
      <c r="G40" s="52">
        <f t="shared" si="2"/>
        <v>16.924089933040641</v>
      </c>
      <c r="H40" s="83">
        <v>102021</v>
      </c>
      <c r="I40" s="52">
        <f t="shared" si="3"/>
        <v>-15.097872006743707</v>
      </c>
    </row>
    <row r="41" spans="1:9" ht="18" customHeight="1">
      <c r="A41" s="99"/>
      <c r="B41" s="99"/>
      <c r="C41" s="59"/>
      <c r="D41" s="59"/>
      <c r="E41" s="53" t="s">
        <v>91</v>
      </c>
      <c r="F41" s="51">
        <v>44710</v>
      </c>
      <c r="G41" s="52">
        <f t="shared" si="2"/>
        <v>8.7357831040458933</v>
      </c>
      <c r="H41" s="83">
        <v>60677</v>
      </c>
      <c r="I41" s="54">
        <f t="shared" si="3"/>
        <v>-26.314748586779181</v>
      </c>
    </row>
    <row r="42" spans="1:9" ht="18" customHeight="1">
      <c r="A42" s="99"/>
      <c r="B42" s="99"/>
      <c r="C42" s="59"/>
      <c r="D42" s="58"/>
      <c r="E42" s="44" t="s">
        <v>37</v>
      </c>
      <c r="F42" s="51">
        <v>41908</v>
      </c>
      <c r="G42" s="52">
        <f t="shared" si="2"/>
        <v>8.1883068289947492</v>
      </c>
      <c r="H42" s="83">
        <v>41344</v>
      </c>
      <c r="I42" s="54">
        <f t="shared" si="3"/>
        <v>1.3641640866873139</v>
      </c>
    </row>
    <row r="43" spans="1:9" ht="18" customHeight="1">
      <c r="A43" s="99"/>
      <c r="B43" s="99"/>
      <c r="C43" s="59"/>
      <c r="D43" s="50" t="s">
        <v>38</v>
      </c>
      <c r="E43" s="50"/>
      <c r="F43" s="51">
        <v>2956</v>
      </c>
      <c r="G43" s="52">
        <f t="shared" si="2"/>
        <v>0.5775659775343247</v>
      </c>
      <c r="H43" s="83">
        <v>2844</v>
      </c>
      <c r="I43" s="54">
        <f t="shared" si="3"/>
        <v>3.9381153305203975</v>
      </c>
    </row>
    <row r="44" spans="1:9" ht="18" customHeight="1">
      <c r="A44" s="99"/>
      <c r="B44" s="99"/>
      <c r="C44" s="58"/>
      <c r="D44" s="50" t="s">
        <v>39</v>
      </c>
      <c r="E44" s="50"/>
      <c r="F44" s="84">
        <v>0</v>
      </c>
      <c r="G44" s="52">
        <f t="shared" si="2"/>
        <v>0</v>
      </c>
      <c r="H44" s="83">
        <v>0</v>
      </c>
      <c r="I44" s="52" t="e">
        <f t="shared" si="3"/>
        <v>#DIV/0!</v>
      </c>
    </row>
    <row r="45" spans="1:9" ht="18" customHeight="1">
      <c r="A45" s="99"/>
      <c r="B45" s="99"/>
      <c r="C45" s="44" t="s">
        <v>18</v>
      </c>
      <c r="D45" s="44"/>
      <c r="E45" s="44"/>
      <c r="F45" s="51">
        <f>SUM(F28,F32,F39)</f>
        <v>511803</v>
      </c>
      <c r="G45" s="52">
        <f>F45/$F$45*100</f>
        <v>100</v>
      </c>
      <c r="H45" s="83">
        <f>SUM(H28,H32,H39)</f>
        <v>545471</v>
      </c>
      <c r="I45" s="52">
        <f t="shared" si="3"/>
        <v>-6.1722804695391709</v>
      </c>
    </row>
    <row r="46" spans="1:9">
      <c r="A46" s="21" t="s">
        <v>19</v>
      </c>
    </row>
    <row r="47" spans="1:9">
      <c r="A47" s="22" t="s">
        <v>20</v>
      </c>
    </row>
    <row r="48" spans="1:9">
      <c r="A48" s="22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Normal="100" zoomScaleSheetLayoutView="100" workbookViewId="0">
      <pane xSplit="5" ySplit="7" topLeftCell="F20" activePane="bottomRight" state="frozen"/>
      <selection activeCell="L8" sqref="L8"/>
      <selection pane="topRight" activeCell="L8" sqref="L8"/>
      <selection pane="bottomLeft" activeCell="L8" sqref="L8"/>
      <selection pane="bottomRight" activeCell="K15" sqref="K15"/>
    </sheetView>
  </sheetViews>
  <sheetFormatPr defaultColWidth="9" defaultRowHeight="13.2"/>
  <cols>
    <col min="1" max="1" width="3.6640625" style="2" customWidth="1"/>
    <col min="2" max="3" width="1.6640625" style="2" customWidth="1"/>
    <col min="4" max="4" width="22.6640625" style="2" customWidth="1"/>
    <col min="5" max="5" width="10.6640625" style="2" customWidth="1"/>
    <col min="6" max="21" width="13.6640625" style="2" customWidth="1"/>
    <col min="22" max="25" width="12" style="2" customWidth="1"/>
    <col min="26" max="16384" width="9" style="2"/>
  </cols>
  <sheetData>
    <row r="1" spans="1:25" ht="33.9" customHeight="1">
      <c r="A1" s="20" t="s">
        <v>0</v>
      </c>
      <c r="B1" s="11"/>
      <c r="C1" s="11"/>
      <c r="D1" s="89" t="s">
        <v>251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" customHeight="1">
      <c r="A5" s="12" t="s">
        <v>243</v>
      </c>
      <c r="B5" s="12"/>
      <c r="C5" s="12"/>
      <c r="D5" s="12"/>
      <c r="K5" s="15"/>
      <c r="O5" s="15" t="s">
        <v>47</v>
      </c>
    </row>
    <row r="6" spans="1:25" ht="15.9" customHeight="1">
      <c r="A6" s="105" t="s">
        <v>48</v>
      </c>
      <c r="B6" s="106"/>
      <c r="C6" s="106"/>
      <c r="D6" s="106"/>
      <c r="E6" s="106"/>
      <c r="F6" s="110" t="s">
        <v>253</v>
      </c>
      <c r="G6" s="110"/>
      <c r="H6" s="110" t="s">
        <v>254</v>
      </c>
      <c r="I6" s="110"/>
      <c r="J6" s="110" t="s">
        <v>255</v>
      </c>
      <c r="K6" s="110"/>
      <c r="L6" s="110" t="s">
        <v>256</v>
      </c>
      <c r="M6" s="110"/>
      <c r="N6" s="110"/>
      <c r="O6" s="110"/>
    </row>
    <row r="7" spans="1:25" ht="15.9" customHeight="1">
      <c r="A7" s="106"/>
      <c r="B7" s="106"/>
      <c r="C7" s="106"/>
      <c r="D7" s="106"/>
      <c r="E7" s="106"/>
      <c r="F7" s="48" t="s">
        <v>244</v>
      </c>
      <c r="G7" s="48" t="s">
        <v>236</v>
      </c>
      <c r="H7" s="48" t="s">
        <v>241</v>
      </c>
      <c r="I7" s="48" t="s">
        <v>236</v>
      </c>
      <c r="J7" s="48" t="s">
        <v>241</v>
      </c>
      <c r="K7" s="48" t="s">
        <v>236</v>
      </c>
      <c r="L7" s="48" t="s">
        <v>241</v>
      </c>
      <c r="M7" s="48" t="s">
        <v>236</v>
      </c>
      <c r="N7" s="48" t="s">
        <v>241</v>
      </c>
      <c r="O7" s="48" t="s">
        <v>236</v>
      </c>
    </row>
    <row r="8" spans="1:25" ht="15.9" customHeight="1">
      <c r="A8" s="103" t="s">
        <v>82</v>
      </c>
      <c r="B8" s="57" t="s">
        <v>49</v>
      </c>
      <c r="C8" s="50"/>
      <c r="D8" s="50"/>
      <c r="E8" s="62" t="s">
        <v>40</v>
      </c>
      <c r="F8" s="93">
        <v>9544</v>
      </c>
      <c r="G8" s="80">
        <f>+G9+G10</f>
        <v>5616</v>
      </c>
      <c r="H8" s="93">
        <v>145</v>
      </c>
      <c r="I8" s="80">
        <f>+I9+I10</f>
        <v>145</v>
      </c>
      <c r="J8" s="93">
        <v>122</v>
      </c>
      <c r="K8" s="80">
        <f>+K9+K10</f>
        <v>117</v>
      </c>
      <c r="L8" s="93">
        <v>8052</v>
      </c>
      <c r="M8" s="80">
        <v>8090</v>
      </c>
      <c r="N8" s="51"/>
      <c r="O8" s="51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15.9" customHeight="1">
      <c r="A9" s="103"/>
      <c r="B9" s="59"/>
      <c r="C9" s="50" t="s">
        <v>50</v>
      </c>
      <c r="D9" s="50"/>
      <c r="E9" s="62" t="s">
        <v>41</v>
      </c>
      <c r="F9" s="93">
        <v>9544</v>
      </c>
      <c r="G9" s="80">
        <f>4532+11+670</f>
        <v>5213</v>
      </c>
      <c r="H9" s="93">
        <v>145</v>
      </c>
      <c r="I9" s="80">
        <v>145</v>
      </c>
      <c r="J9" s="93">
        <v>122</v>
      </c>
      <c r="K9" s="91">
        <f>111+6</f>
        <v>117</v>
      </c>
      <c r="L9" s="93">
        <v>8052</v>
      </c>
      <c r="M9" s="80">
        <v>8090</v>
      </c>
      <c r="N9" s="51"/>
      <c r="O9" s="51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ht="15.9" customHeight="1">
      <c r="A10" s="103"/>
      <c r="B10" s="58"/>
      <c r="C10" s="50" t="s">
        <v>51</v>
      </c>
      <c r="D10" s="50"/>
      <c r="E10" s="62" t="s">
        <v>42</v>
      </c>
      <c r="F10" s="93">
        <v>0</v>
      </c>
      <c r="G10" s="80">
        <v>403</v>
      </c>
      <c r="H10" s="93">
        <v>0</v>
      </c>
      <c r="I10" s="80">
        <v>0</v>
      </c>
      <c r="J10" s="95">
        <v>0</v>
      </c>
      <c r="K10" s="63">
        <v>0</v>
      </c>
      <c r="L10" s="93">
        <v>0</v>
      </c>
      <c r="M10" s="80">
        <v>0</v>
      </c>
      <c r="N10" s="51"/>
      <c r="O10" s="51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 ht="15.9" customHeight="1">
      <c r="A11" s="103"/>
      <c r="B11" s="57" t="s">
        <v>52</v>
      </c>
      <c r="C11" s="50"/>
      <c r="D11" s="50"/>
      <c r="E11" s="62" t="s">
        <v>43</v>
      </c>
      <c r="F11" s="93">
        <v>6950</v>
      </c>
      <c r="G11" s="80">
        <f>+G12+G13</f>
        <v>5024</v>
      </c>
      <c r="H11" s="93">
        <v>98</v>
      </c>
      <c r="I11" s="80">
        <f>+I12+I13</f>
        <v>105</v>
      </c>
      <c r="J11" s="93">
        <v>131</v>
      </c>
      <c r="K11" s="80">
        <f>+K12+K13</f>
        <v>128.30000000000001</v>
      </c>
      <c r="L11" s="93">
        <v>8008</v>
      </c>
      <c r="M11" s="80">
        <v>8072</v>
      </c>
      <c r="N11" s="51"/>
      <c r="O11" s="51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ht="15.9" customHeight="1">
      <c r="A12" s="103"/>
      <c r="B12" s="59"/>
      <c r="C12" s="50" t="s">
        <v>53</v>
      </c>
      <c r="D12" s="50"/>
      <c r="E12" s="62" t="s">
        <v>44</v>
      </c>
      <c r="F12" s="93">
        <v>6950</v>
      </c>
      <c r="G12" s="80">
        <f>4048+2+761</f>
        <v>4811</v>
      </c>
      <c r="H12" s="93">
        <v>98</v>
      </c>
      <c r="I12" s="80">
        <v>105</v>
      </c>
      <c r="J12" s="93">
        <v>131</v>
      </c>
      <c r="K12" s="80">
        <v>128</v>
      </c>
      <c r="L12" s="93">
        <v>8008</v>
      </c>
      <c r="M12" s="80">
        <v>8072</v>
      </c>
      <c r="N12" s="51"/>
      <c r="O12" s="51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 ht="15.9" customHeight="1">
      <c r="A13" s="103"/>
      <c r="B13" s="58"/>
      <c r="C13" s="50" t="s">
        <v>54</v>
      </c>
      <c r="D13" s="50"/>
      <c r="E13" s="62" t="s">
        <v>45</v>
      </c>
      <c r="F13" s="93">
        <v>0</v>
      </c>
      <c r="G13" s="80">
        <v>213</v>
      </c>
      <c r="H13" s="95">
        <v>0</v>
      </c>
      <c r="I13" s="63">
        <v>0</v>
      </c>
      <c r="J13" s="95">
        <v>0</v>
      </c>
      <c r="K13" s="63">
        <v>0.3</v>
      </c>
      <c r="L13" s="93">
        <v>0</v>
      </c>
      <c r="M13" s="80">
        <v>0</v>
      </c>
      <c r="N13" s="51"/>
      <c r="O13" s="51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 ht="15.9" customHeight="1">
      <c r="A14" s="103"/>
      <c r="B14" s="50" t="s">
        <v>55</v>
      </c>
      <c r="C14" s="50"/>
      <c r="D14" s="50"/>
      <c r="E14" s="62" t="s">
        <v>96</v>
      </c>
      <c r="F14" s="93">
        <f t="shared" ref="F14:F15" si="0">F9-F12</f>
        <v>2594</v>
      </c>
      <c r="G14" s="80">
        <f t="shared" ref="G14:O15" si="1">G9-G12</f>
        <v>402</v>
      </c>
      <c r="H14" s="93">
        <f t="shared" si="1"/>
        <v>47</v>
      </c>
      <c r="I14" s="80">
        <f t="shared" si="1"/>
        <v>40</v>
      </c>
      <c r="J14" s="93">
        <f t="shared" si="1"/>
        <v>-9</v>
      </c>
      <c r="K14" s="80">
        <f t="shared" si="1"/>
        <v>-11</v>
      </c>
      <c r="L14" s="93">
        <f t="shared" si="1"/>
        <v>44</v>
      </c>
      <c r="M14" s="80">
        <f t="shared" si="1"/>
        <v>18</v>
      </c>
      <c r="N14" s="51">
        <f t="shared" si="1"/>
        <v>0</v>
      </c>
      <c r="O14" s="51">
        <f t="shared" si="1"/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ht="15.9" customHeight="1">
      <c r="A15" s="103"/>
      <c r="B15" s="50" t="s">
        <v>56</v>
      </c>
      <c r="C15" s="50"/>
      <c r="D15" s="50"/>
      <c r="E15" s="62" t="s">
        <v>97</v>
      </c>
      <c r="F15" s="93">
        <f t="shared" si="0"/>
        <v>0</v>
      </c>
      <c r="G15" s="80">
        <f t="shared" si="1"/>
        <v>190</v>
      </c>
      <c r="H15" s="93">
        <f t="shared" si="1"/>
        <v>0</v>
      </c>
      <c r="I15" s="80">
        <f t="shared" si="1"/>
        <v>0</v>
      </c>
      <c r="J15" s="93">
        <f t="shared" si="1"/>
        <v>0</v>
      </c>
      <c r="K15" s="80">
        <f t="shared" si="1"/>
        <v>-0.3</v>
      </c>
      <c r="L15" s="93">
        <f t="shared" si="1"/>
        <v>0</v>
      </c>
      <c r="M15" s="80">
        <f t="shared" si="1"/>
        <v>0</v>
      </c>
      <c r="N15" s="51">
        <f t="shared" ref="N15:O15" si="2">N10-N13</f>
        <v>0</v>
      </c>
      <c r="O15" s="51">
        <f t="shared" si="2"/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 ht="15.9" customHeight="1">
      <c r="A16" s="103"/>
      <c r="B16" s="50" t="s">
        <v>57</v>
      </c>
      <c r="C16" s="50"/>
      <c r="D16" s="50"/>
      <c r="E16" s="62" t="s">
        <v>98</v>
      </c>
      <c r="F16" s="93">
        <f t="shared" ref="F16" si="3">F8-F11</f>
        <v>2594</v>
      </c>
      <c r="G16" s="80">
        <f t="shared" ref="G16:O16" si="4">G8-G11</f>
        <v>592</v>
      </c>
      <c r="H16" s="93">
        <f t="shared" si="4"/>
        <v>47</v>
      </c>
      <c r="I16" s="80">
        <f t="shared" si="4"/>
        <v>40</v>
      </c>
      <c r="J16" s="93">
        <f t="shared" si="4"/>
        <v>-9</v>
      </c>
      <c r="K16" s="80">
        <f t="shared" si="4"/>
        <v>-11.300000000000011</v>
      </c>
      <c r="L16" s="93">
        <f t="shared" si="4"/>
        <v>44</v>
      </c>
      <c r="M16" s="80">
        <f t="shared" si="4"/>
        <v>18</v>
      </c>
      <c r="N16" s="51">
        <f t="shared" si="4"/>
        <v>0</v>
      </c>
      <c r="O16" s="51">
        <f t="shared" si="4"/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ht="15.9" customHeight="1">
      <c r="A17" s="103"/>
      <c r="B17" s="50" t="s">
        <v>58</v>
      </c>
      <c r="C17" s="50"/>
      <c r="D17" s="50"/>
      <c r="E17" s="48"/>
      <c r="F17" s="93">
        <v>0</v>
      </c>
      <c r="G17" s="80">
        <v>0</v>
      </c>
      <c r="H17" s="95">
        <v>3674</v>
      </c>
      <c r="I17" s="63">
        <v>3663</v>
      </c>
      <c r="J17" s="93">
        <v>0</v>
      </c>
      <c r="K17" s="80">
        <v>0</v>
      </c>
      <c r="L17" s="93">
        <v>0</v>
      </c>
      <c r="M17" s="80">
        <v>0</v>
      </c>
      <c r="N17" s="63"/>
      <c r="O17" s="64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ht="15.9" customHeight="1">
      <c r="A18" s="103"/>
      <c r="B18" s="50" t="s">
        <v>59</v>
      </c>
      <c r="C18" s="50"/>
      <c r="D18" s="50"/>
      <c r="E18" s="48"/>
      <c r="F18" s="94">
        <v>0</v>
      </c>
      <c r="G18" s="92">
        <v>0</v>
      </c>
      <c r="H18" s="94">
        <v>0</v>
      </c>
      <c r="I18" s="92">
        <v>0</v>
      </c>
      <c r="J18" s="94">
        <v>0</v>
      </c>
      <c r="K18" s="92">
        <v>0</v>
      </c>
      <c r="L18" s="94">
        <v>0</v>
      </c>
      <c r="M18" s="92">
        <v>0</v>
      </c>
      <c r="N18" s="64"/>
      <c r="O18" s="64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ht="15.9" customHeight="1">
      <c r="A19" s="103" t="s">
        <v>83</v>
      </c>
      <c r="B19" s="57" t="s">
        <v>60</v>
      </c>
      <c r="C19" s="50"/>
      <c r="D19" s="50"/>
      <c r="E19" s="62"/>
      <c r="F19" s="93">
        <v>831</v>
      </c>
      <c r="G19" s="80">
        <v>64</v>
      </c>
      <c r="H19" s="93">
        <v>0</v>
      </c>
      <c r="I19" s="80">
        <v>0</v>
      </c>
      <c r="J19" s="93">
        <v>0</v>
      </c>
      <c r="K19" s="80">
        <v>0</v>
      </c>
      <c r="L19" s="93">
        <v>2568</v>
      </c>
      <c r="M19" s="80">
        <v>1671</v>
      </c>
      <c r="N19" s="51"/>
      <c r="O19" s="51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1:25" ht="15.9" customHeight="1">
      <c r="A20" s="103"/>
      <c r="B20" s="58"/>
      <c r="C20" s="50" t="s">
        <v>61</v>
      </c>
      <c r="D20" s="50"/>
      <c r="E20" s="62"/>
      <c r="F20" s="93">
        <v>0</v>
      </c>
      <c r="G20" s="80">
        <v>0</v>
      </c>
      <c r="H20" s="93">
        <v>0</v>
      </c>
      <c r="I20" s="80">
        <v>0</v>
      </c>
      <c r="J20" s="93">
        <v>0</v>
      </c>
      <c r="K20" s="80">
        <v>0</v>
      </c>
      <c r="L20" s="93">
        <v>540</v>
      </c>
      <c r="M20" s="80">
        <v>366</v>
      </c>
      <c r="N20" s="51"/>
      <c r="O20" s="51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1:25" ht="15.9" customHeight="1">
      <c r="A21" s="103"/>
      <c r="B21" s="50" t="s">
        <v>62</v>
      </c>
      <c r="C21" s="50"/>
      <c r="D21" s="50"/>
      <c r="E21" s="62" t="s">
        <v>99</v>
      </c>
      <c r="F21" s="93">
        <v>831</v>
      </c>
      <c r="G21" s="80">
        <v>64</v>
      </c>
      <c r="H21" s="93">
        <v>0</v>
      </c>
      <c r="I21" s="80">
        <v>0</v>
      </c>
      <c r="J21" s="93">
        <v>0</v>
      </c>
      <c r="K21" s="80">
        <v>0</v>
      </c>
      <c r="L21" s="93">
        <v>2568</v>
      </c>
      <c r="M21" s="80">
        <v>1671</v>
      </c>
      <c r="N21" s="51"/>
      <c r="O21" s="51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15.9" customHeight="1">
      <c r="A22" s="103"/>
      <c r="B22" s="57" t="s">
        <v>63</v>
      </c>
      <c r="C22" s="50"/>
      <c r="D22" s="50"/>
      <c r="E22" s="62" t="s">
        <v>100</v>
      </c>
      <c r="F22" s="93">
        <v>6039</v>
      </c>
      <c r="G22" s="80">
        <v>2903</v>
      </c>
      <c r="H22" s="93">
        <v>65</v>
      </c>
      <c r="I22" s="80">
        <v>80</v>
      </c>
      <c r="J22" s="93">
        <v>47</v>
      </c>
      <c r="K22" s="80">
        <v>31</v>
      </c>
      <c r="L22" s="93">
        <v>3667</v>
      </c>
      <c r="M22" s="80">
        <v>2832</v>
      </c>
      <c r="N22" s="51"/>
      <c r="O22" s="51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ht="15.9" customHeight="1">
      <c r="A23" s="103"/>
      <c r="B23" s="58" t="s">
        <v>64</v>
      </c>
      <c r="C23" s="50" t="s">
        <v>65</v>
      </c>
      <c r="D23" s="50"/>
      <c r="E23" s="62"/>
      <c r="F23" s="93">
        <v>22</v>
      </c>
      <c r="G23" s="80">
        <v>21</v>
      </c>
      <c r="H23" s="93">
        <v>0</v>
      </c>
      <c r="I23" s="80">
        <v>0</v>
      </c>
      <c r="J23" s="93">
        <v>0</v>
      </c>
      <c r="K23" s="80">
        <v>0</v>
      </c>
      <c r="L23" s="93">
        <v>1086</v>
      </c>
      <c r="M23" s="80">
        <v>1161</v>
      </c>
      <c r="N23" s="51"/>
      <c r="O23" s="51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15.9" customHeight="1">
      <c r="A24" s="103"/>
      <c r="B24" s="50" t="s">
        <v>101</v>
      </c>
      <c r="C24" s="50"/>
      <c r="D24" s="50"/>
      <c r="E24" s="62" t="s">
        <v>102</v>
      </c>
      <c r="F24" s="93">
        <f t="shared" ref="F24" si="5">F21-F22</f>
        <v>-5208</v>
      </c>
      <c r="G24" s="80">
        <f t="shared" ref="G24:O24" si="6">G21-G22</f>
        <v>-2839</v>
      </c>
      <c r="H24" s="93">
        <f t="shared" si="6"/>
        <v>-65</v>
      </c>
      <c r="I24" s="80">
        <f t="shared" si="6"/>
        <v>-80</v>
      </c>
      <c r="J24" s="93">
        <f t="shared" si="6"/>
        <v>-47</v>
      </c>
      <c r="K24" s="80">
        <f t="shared" si="6"/>
        <v>-31</v>
      </c>
      <c r="L24" s="93">
        <f t="shared" si="6"/>
        <v>-1099</v>
      </c>
      <c r="M24" s="80">
        <f t="shared" si="6"/>
        <v>-1161</v>
      </c>
      <c r="N24" s="51">
        <f t="shared" si="6"/>
        <v>0</v>
      </c>
      <c r="O24" s="51">
        <f t="shared" si="6"/>
        <v>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ht="15.9" customHeight="1">
      <c r="A25" s="103"/>
      <c r="B25" s="57" t="s">
        <v>66</v>
      </c>
      <c r="C25" s="57"/>
      <c r="D25" s="57"/>
      <c r="E25" s="107" t="s">
        <v>103</v>
      </c>
      <c r="F25" s="111">
        <v>5208</v>
      </c>
      <c r="G25" s="113">
        <f>+G24*-1</f>
        <v>2839</v>
      </c>
      <c r="H25" s="111">
        <v>65</v>
      </c>
      <c r="I25" s="113">
        <f>+I24*-1</f>
        <v>80</v>
      </c>
      <c r="J25" s="111">
        <v>47</v>
      </c>
      <c r="K25" s="113">
        <f>+K24*-1</f>
        <v>31</v>
      </c>
      <c r="L25" s="111">
        <v>1099</v>
      </c>
      <c r="M25" s="113">
        <v>1161</v>
      </c>
      <c r="N25" s="116"/>
      <c r="O25" s="116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ht="15.9" customHeight="1">
      <c r="A26" s="103"/>
      <c r="B26" s="75" t="s">
        <v>67</v>
      </c>
      <c r="C26" s="75"/>
      <c r="D26" s="75"/>
      <c r="E26" s="108"/>
      <c r="F26" s="112"/>
      <c r="G26" s="114"/>
      <c r="H26" s="112"/>
      <c r="I26" s="114"/>
      <c r="J26" s="112"/>
      <c r="K26" s="114"/>
      <c r="L26" s="112"/>
      <c r="M26" s="114"/>
      <c r="N26" s="114"/>
      <c r="O26" s="114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ht="15.9" customHeight="1">
      <c r="A27" s="103"/>
      <c r="B27" s="50" t="s">
        <v>104</v>
      </c>
      <c r="C27" s="50"/>
      <c r="D27" s="50"/>
      <c r="E27" s="62" t="s">
        <v>105</v>
      </c>
      <c r="F27" s="93">
        <f>F24+F25</f>
        <v>0</v>
      </c>
      <c r="G27" s="80">
        <f>G24+G25</f>
        <v>0</v>
      </c>
      <c r="H27" s="93">
        <f t="shared" ref="H27" si="7">H24+H25</f>
        <v>0</v>
      </c>
      <c r="I27" s="80">
        <f t="shared" ref="I27:O27" si="8">I24+I25</f>
        <v>0</v>
      </c>
      <c r="J27" s="93">
        <f t="shared" si="8"/>
        <v>0</v>
      </c>
      <c r="K27" s="80">
        <f t="shared" si="8"/>
        <v>0</v>
      </c>
      <c r="L27" s="93">
        <f t="shared" si="8"/>
        <v>0</v>
      </c>
      <c r="M27" s="80">
        <f t="shared" si="8"/>
        <v>0</v>
      </c>
      <c r="N27" s="51">
        <f t="shared" si="8"/>
        <v>0</v>
      </c>
      <c r="O27" s="51">
        <f t="shared" si="8"/>
        <v>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5" ht="15.9" customHeight="1">
      <c r="A28" s="8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1:25" ht="15.9" customHeight="1">
      <c r="A29" s="12"/>
      <c r="F29" s="25"/>
      <c r="G29" s="25"/>
      <c r="H29" s="25"/>
      <c r="I29" s="25"/>
      <c r="J29" s="26"/>
      <c r="K29" s="26"/>
      <c r="L29" s="25"/>
      <c r="M29" s="25"/>
      <c r="N29" s="25"/>
      <c r="O29" s="26" t="s">
        <v>106</v>
      </c>
      <c r="P29" s="25"/>
      <c r="Q29" s="25"/>
      <c r="R29" s="25"/>
      <c r="S29" s="25"/>
      <c r="T29" s="25"/>
      <c r="U29" s="25"/>
      <c r="V29" s="25"/>
      <c r="W29" s="25"/>
      <c r="X29" s="25"/>
      <c r="Y29" s="26"/>
    </row>
    <row r="30" spans="1:25" ht="15.9" customHeight="1">
      <c r="A30" s="106" t="s">
        <v>68</v>
      </c>
      <c r="B30" s="106"/>
      <c r="C30" s="106"/>
      <c r="D30" s="106"/>
      <c r="E30" s="106"/>
      <c r="F30" s="115" t="s">
        <v>257</v>
      </c>
      <c r="G30" s="115"/>
      <c r="H30" s="115"/>
      <c r="I30" s="115"/>
      <c r="J30" s="115"/>
      <c r="K30" s="115"/>
      <c r="L30" s="115"/>
      <c r="M30" s="115"/>
      <c r="N30" s="115"/>
      <c r="O30" s="115"/>
      <c r="P30" s="27"/>
      <c r="Q30" s="25"/>
      <c r="R30" s="27"/>
      <c r="S30" s="25"/>
      <c r="T30" s="27"/>
      <c r="U30" s="25"/>
      <c r="V30" s="27"/>
      <c r="W30" s="25"/>
      <c r="X30" s="27"/>
      <c r="Y30" s="25"/>
    </row>
    <row r="31" spans="1:25" ht="15.9" customHeight="1">
      <c r="A31" s="106"/>
      <c r="B31" s="106"/>
      <c r="C31" s="106"/>
      <c r="D31" s="106"/>
      <c r="E31" s="106"/>
      <c r="F31" s="48" t="s">
        <v>241</v>
      </c>
      <c r="G31" s="48" t="s">
        <v>236</v>
      </c>
      <c r="H31" s="48" t="s">
        <v>241</v>
      </c>
      <c r="I31" s="48" t="s">
        <v>236</v>
      </c>
      <c r="J31" s="48" t="s">
        <v>241</v>
      </c>
      <c r="K31" s="48" t="s">
        <v>236</v>
      </c>
      <c r="L31" s="48" t="s">
        <v>241</v>
      </c>
      <c r="M31" s="48" t="s">
        <v>236</v>
      </c>
      <c r="N31" s="48" t="s">
        <v>241</v>
      </c>
      <c r="O31" s="48" t="s">
        <v>236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15.9" customHeight="1">
      <c r="A32" s="103" t="s">
        <v>84</v>
      </c>
      <c r="B32" s="57" t="s">
        <v>49</v>
      </c>
      <c r="C32" s="50"/>
      <c r="D32" s="50"/>
      <c r="E32" s="62" t="s">
        <v>40</v>
      </c>
      <c r="F32" s="93">
        <v>62</v>
      </c>
      <c r="G32" s="80">
        <v>61</v>
      </c>
      <c r="H32" s="51"/>
      <c r="I32" s="51"/>
      <c r="J32" s="51"/>
      <c r="K32" s="51"/>
      <c r="L32" s="51"/>
      <c r="M32" s="51"/>
      <c r="N32" s="51"/>
      <c r="O32" s="51"/>
      <c r="P32" s="29"/>
      <c r="Q32" s="29"/>
      <c r="R32" s="29"/>
      <c r="S32" s="29"/>
      <c r="T32" s="30"/>
      <c r="U32" s="30"/>
      <c r="V32" s="29"/>
      <c r="W32" s="29"/>
      <c r="X32" s="30"/>
      <c r="Y32" s="30"/>
    </row>
    <row r="33" spans="1:25" ht="15.9" customHeight="1">
      <c r="A33" s="109"/>
      <c r="B33" s="59"/>
      <c r="C33" s="57" t="s">
        <v>69</v>
      </c>
      <c r="D33" s="50"/>
      <c r="E33" s="62"/>
      <c r="F33" s="93">
        <v>62</v>
      </c>
      <c r="G33" s="80">
        <v>61</v>
      </c>
      <c r="H33" s="51"/>
      <c r="I33" s="51"/>
      <c r="J33" s="51"/>
      <c r="K33" s="51"/>
      <c r="L33" s="51"/>
      <c r="M33" s="51"/>
      <c r="N33" s="51"/>
      <c r="O33" s="51"/>
      <c r="P33" s="29"/>
      <c r="Q33" s="29"/>
      <c r="R33" s="29"/>
      <c r="S33" s="29"/>
      <c r="T33" s="30"/>
      <c r="U33" s="30"/>
      <c r="V33" s="29"/>
      <c r="W33" s="29"/>
      <c r="X33" s="30"/>
      <c r="Y33" s="30"/>
    </row>
    <row r="34" spans="1:25" ht="15.9" customHeight="1">
      <c r="A34" s="109"/>
      <c r="B34" s="59"/>
      <c r="C34" s="58"/>
      <c r="D34" s="50" t="s">
        <v>70</v>
      </c>
      <c r="E34" s="62"/>
      <c r="F34" s="93">
        <v>62</v>
      </c>
      <c r="G34" s="80">
        <v>61</v>
      </c>
      <c r="H34" s="51"/>
      <c r="I34" s="51"/>
      <c r="J34" s="51"/>
      <c r="K34" s="51"/>
      <c r="L34" s="51"/>
      <c r="M34" s="51"/>
      <c r="N34" s="51"/>
      <c r="O34" s="51"/>
      <c r="P34" s="29"/>
      <c r="Q34" s="29"/>
      <c r="R34" s="29"/>
      <c r="S34" s="29"/>
      <c r="T34" s="30"/>
      <c r="U34" s="30"/>
      <c r="V34" s="29"/>
      <c r="W34" s="29"/>
      <c r="X34" s="30"/>
      <c r="Y34" s="30"/>
    </row>
    <row r="35" spans="1:25" ht="15.9" customHeight="1">
      <c r="A35" s="109"/>
      <c r="B35" s="58"/>
      <c r="C35" s="50" t="s">
        <v>71</v>
      </c>
      <c r="D35" s="50"/>
      <c r="E35" s="62"/>
      <c r="F35" s="93">
        <v>0</v>
      </c>
      <c r="G35" s="91">
        <v>0</v>
      </c>
      <c r="H35" s="51"/>
      <c r="I35" s="51"/>
      <c r="J35" s="64"/>
      <c r="K35" s="64"/>
      <c r="L35" s="51"/>
      <c r="M35" s="51"/>
      <c r="N35" s="51"/>
      <c r="O35" s="51"/>
      <c r="P35" s="29"/>
      <c r="Q35" s="29"/>
      <c r="R35" s="29"/>
      <c r="S35" s="29"/>
      <c r="T35" s="30"/>
      <c r="U35" s="30"/>
      <c r="V35" s="29"/>
      <c r="W35" s="29"/>
      <c r="X35" s="30"/>
      <c r="Y35" s="30"/>
    </row>
    <row r="36" spans="1:25" ht="15.9" customHeight="1">
      <c r="A36" s="109"/>
      <c r="B36" s="57" t="s">
        <v>52</v>
      </c>
      <c r="C36" s="50"/>
      <c r="D36" s="50"/>
      <c r="E36" s="62" t="s">
        <v>41</v>
      </c>
      <c r="F36" s="93">
        <v>16</v>
      </c>
      <c r="G36" s="80">
        <v>20</v>
      </c>
      <c r="H36" s="51"/>
      <c r="I36" s="51"/>
      <c r="J36" s="51"/>
      <c r="K36" s="51"/>
      <c r="L36" s="51"/>
      <c r="M36" s="51"/>
      <c r="N36" s="51"/>
      <c r="O36" s="51"/>
      <c r="P36" s="29"/>
      <c r="Q36" s="29"/>
      <c r="R36" s="29"/>
      <c r="S36" s="29"/>
      <c r="T36" s="29"/>
      <c r="U36" s="29"/>
      <c r="V36" s="29"/>
      <c r="W36" s="29"/>
      <c r="X36" s="30"/>
      <c r="Y36" s="30"/>
    </row>
    <row r="37" spans="1:25" ht="15.9" customHeight="1">
      <c r="A37" s="109"/>
      <c r="B37" s="59"/>
      <c r="C37" s="50" t="s">
        <v>72</v>
      </c>
      <c r="D37" s="50"/>
      <c r="E37" s="62"/>
      <c r="F37" s="93">
        <v>16</v>
      </c>
      <c r="G37" s="80">
        <v>20</v>
      </c>
      <c r="H37" s="51"/>
      <c r="I37" s="51"/>
      <c r="J37" s="51"/>
      <c r="K37" s="51"/>
      <c r="L37" s="51"/>
      <c r="M37" s="51"/>
      <c r="N37" s="51"/>
      <c r="O37" s="51"/>
      <c r="P37" s="29"/>
      <c r="Q37" s="29"/>
      <c r="R37" s="29"/>
      <c r="S37" s="29"/>
      <c r="T37" s="29"/>
      <c r="U37" s="29"/>
      <c r="V37" s="29"/>
      <c r="W37" s="29"/>
      <c r="X37" s="30"/>
      <c r="Y37" s="30"/>
    </row>
    <row r="38" spans="1:25" ht="15.9" customHeight="1">
      <c r="A38" s="109"/>
      <c r="B38" s="58"/>
      <c r="C38" s="50" t="s">
        <v>73</v>
      </c>
      <c r="D38" s="50"/>
      <c r="E38" s="62"/>
      <c r="F38" s="93">
        <v>0</v>
      </c>
      <c r="G38" s="80">
        <v>0</v>
      </c>
      <c r="H38" s="51"/>
      <c r="I38" s="51"/>
      <c r="J38" s="51"/>
      <c r="K38" s="64"/>
      <c r="L38" s="51"/>
      <c r="M38" s="51"/>
      <c r="N38" s="51"/>
      <c r="O38" s="51"/>
      <c r="P38" s="29"/>
      <c r="Q38" s="29"/>
      <c r="R38" s="30"/>
      <c r="S38" s="30"/>
      <c r="T38" s="29"/>
      <c r="U38" s="29"/>
      <c r="V38" s="29"/>
      <c r="W38" s="29"/>
      <c r="X38" s="30"/>
      <c r="Y38" s="30"/>
    </row>
    <row r="39" spans="1:25" ht="15.9" customHeight="1">
      <c r="A39" s="109"/>
      <c r="B39" s="44" t="s">
        <v>74</v>
      </c>
      <c r="C39" s="44"/>
      <c r="D39" s="44"/>
      <c r="E39" s="62" t="s">
        <v>107</v>
      </c>
      <c r="F39" s="93">
        <f>F32-F36</f>
        <v>46</v>
      </c>
      <c r="G39" s="80">
        <f>G32-G36</f>
        <v>41</v>
      </c>
      <c r="H39" s="51">
        <f t="shared" ref="H39:O39" si="9">H32-H36</f>
        <v>0</v>
      </c>
      <c r="I39" s="51">
        <f t="shared" si="9"/>
        <v>0</v>
      </c>
      <c r="J39" s="51">
        <f t="shared" si="9"/>
        <v>0</v>
      </c>
      <c r="K39" s="51">
        <f t="shared" si="9"/>
        <v>0</v>
      </c>
      <c r="L39" s="51">
        <f t="shared" si="9"/>
        <v>0</v>
      </c>
      <c r="M39" s="51">
        <f t="shared" si="9"/>
        <v>0</v>
      </c>
      <c r="N39" s="51">
        <f t="shared" si="9"/>
        <v>0</v>
      </c>
      <c r="O39" s="51">
        <f t="shared" si="9"/>
        <v>0</v>
      </c>
      <c r="P39" s="29"/>
      <c r="Q39" s="29"/>
      <c r="R39" s="29"/>
      <c r="S39" s="29"/>
      <c r="T39" s="29"/>
      <c r="U39" s="29"/>
      <c r="V39" s="29"/>
      <c r="W39" s="29"/>
      <c r="X39" s="30"/>
      <c r="Y39" s="30"/>
    </row>
    <row r="40" spans="1:25" ht="15.9" customHeight="1">
      <c r="A40" s="103" t="s">
        <v>85</v>
      </c>
      <c r="B40" s="57" t="s">
        <v>75</v>
      </c>
      <c r="C40" s="50"/>
      <c r="D40" s="50"/>
      <c r="E40" s="62" t="s">
        <v>43</v>
      </c>
      <c r="F40" s="93">
        <v>0</v>
      </c>
      <c r="G40" s="80">
        <v>0</v>
      </c>
      <c r="H40" s="51"/>
      <c r="I40" s="51"/>
      <c r="J40" s="51"/>
      <c r="K40" s="51"/>
      <c r="L40" s="51"/>
      <c r="M40" s="51"/>
      <c r="N40" s="51"/>
      <c r="O40" s="51"/>
      <c r="P40" s="29"/>
      <c r="Q40" s="29"/>
      <c r="R40" s="29"/>
      <c r="S40" s="29"/>
      <c r="T40" s="30"/>
      <c r="U40" s="30"/>
      <c r="V40" s="30"/>
      <c r="W40" s="30"/>
      <c r="X40" s="29"/>
      <c r="Y40" s="29"/>
    </row>
    <row r="41" spans="1:25" ht="15.9" customHeight="1">
      <c r="A41" s="104"/>
      <c r="B41" s="58"/>
      <c r="C41" s="50" t="s">
        <v>76</v>
      </c>
      <c r="D41" s="50"/>
      <c r="E41" s="62"/>
      <c r="F41" s="94">
        <v>0</v>
      </c>
      <c r="G41" s="92">
        <v>0</v>
      </c>
      <c r="H41" s="64"/>
      <c r="I41" s="64"/>
      <c r="J41" s="51"/>
      <c r="K41" s="51"/>
      <c r="L41" s="51"/>
      <c r="M41" s="51"/>
      <c r="N41" s="51"/>
      <c r="O41" s="51"/>
      <c r="P41" s="30"/>
      <c r="Q41" s="30"/>
      <c r="R41" s="30"/>
      <c r="S41" s="30"/>
      <c r="T41" s="30"/>
      <c r="U41" s="30"/>
      <c r="V41" s="30"/>
      <c r="W41" s="30"/>
      <c r="X41" s="29"/>
      <c r="Y41" s="29"/>
    </row>
    <row r="42" spans="1:25" ht="15.9" customHeight="1">
      <c r="A42" s="104"/>
      <c r="B42" s="57" t="s">
        <v>63</v>
      </c>
      <c r="C42" s="50"/>
      <c r="D42" s="50"/>
      <c r="E42" s="62" t="s">
        <v>44</v>
      </c>
      <c r="F42" s="93">
        <v>1</v>
      </c>
      <c r="G42" s="80">
        <v>1</v>
      </c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30"/>
      <c r="U42" s="30"/>
      <c r="V42" s="29"/>
      <c r="W42" s="29"/>
      <c r="X42" s="29"/>
      <c r="Y42" s="29"/>
    </row>
    <row r="43" spans="1:25" ht="15.9" customHeight="1">
      <c r="A43" s="104"/>
      <c r="B43" s="58"/>
      <c r="C43" s="50" t="s">
        <v>77</v>
      </c>
      <c r="D43" s="50"/>
      <c r="E43" s="62"/>
      <c r="F43" s="93">
        <v>0</v>
      </c>
      <c r="G43" s="80">
        <v>0</v>
      </c>
      <c r="H43" s="51"/>
      <c r="I43" s="51"/>
      <c r="J43" s="64"/>
      <c r="K43" s="64"/>
      <c r="L43" s="51"/>
      <c r="M43" s="51"/>
      <c r="N43" s="51"/>
      <c r="O43" s="51"/>
      <c r="P43" s="29"/>
      <c r="Q43" s="29"/>
      <c r="R43" s="30"/>
      <c r="S43" s="29"/>
      <c r="T43" s="30"/>
      <c r="U43" s="30"/>
      <c r="V43" s="29"/>
      <c r="W43" s="29"/>
      <c r="X43" s="30"/>
      <c r="Y43" s="30"/>
    </row>
    <row r="44" spans="1:25" ht="15.9" customHeight="1">
      <c r="A44" s="104"/>
      <c r="B44" s="50" t="s">
        <v>74</v>
      </c>
      <c r="C44" s="50"/>
      <c r="D44" s="50"/>
      <c r="E44" s="62" t="s">
        <v>108</v>
      </c>
      <c r="F44" s="94">
        <f>F40-F42</f>
        <v>-1</v>
      </c>
      <c r="G44" s="92">
        <f>G40-G42</f>
        <v>-1</v>
      </c>
      <c r="H44" s="64">
        <f t="shared" ref="H44:O44" si="10">H40-H42</f>
        <v>0</v>
      </c>
      <c r="I44" s="64">
        <f t="shared" si="10"/>
        <v>0</v>
      </c>
      <c r="J44" s="64">
        <f t="shared" si="10"/>
        <v>0</v>
      </c>
      <c r="K44" s="64">
        <f t="shared" si="10"/>
        <v>0</v>
      </c>
      <c r="L44" s="64">
        <f t="shared" si="10"/>
        <v>0</v>
      </c>
      <c r="M44" s="64">
        <f t="shared" si="10"/>
        <v>0</v>
      </c>
      <c r="N44" s="64">
        <f t="shared" si="10"/>
        <v>0</v>
      </c>
      <c r="O44" s="64">
        <f t="shared" si="10"/>
        <v>0</v>
      </c>
      <c r="P44" s="30"/>
      <c r="Q44" s="30"/>
      <c r="R44" s="29"/>
      <c r="S44" s="29"/>
      <c r="T44" s="30"/>
      <c r="U44" s="30"/>
      <c r="V44" s="29"/>
      <c r="W44" s="29"/>
      <c r="X44" s="29"/>
      <c r="Y44" s="29"/>
    </row>
    <row r="45" spans="1:25" ht="15.9" customHeight="1">
      <c r="A45" s="103" t="s">
        <v>86</v>
      </c>
      <c r="B45" s="44" t="s">
        <v>78</v>
      </c>
      <c r="C45" s="44"/>
      <c r="D45" s="44"/>
      <c r="E45" s="62" t="s">
        <v>109</v>
      </c>
      <c r="F45" s="93">
        <f>F39+F44</f>
        <v>45</v>
      </c>
      <c r="G45" s="80">
        <f>G39+G44</f>
        <v>40</v>
      </c>
      <c r="H45" s="51">
        <f t="shared" ref="H45:O45" si="11">H39+H44</f>
        <v>0</v>
      </c>
      <c r="I45" s="51">
        <f t="shared" si="11"/>
        <v>0</v>
      </c>
      <c r="J45" s="51">
        <f t="shared" si="11"/>
        <v>0</v>
      </c>
      <c r="K45" s="51">
        <f t="shared" si="11"/>
        <v>0</v>
      </c>
      <c r="L45" s="51">
        <f t="shared" si="11"/>
        <v>0</v>
      </c>
      <c r="M45" s="51">
        <f t="shared" si="11"/>
        <v>0</v>
      </c>
      <c r="N45" s="51">
        <f t="shared" si="11"/>
        <v>0</v>
      </c>
      <c r="O45" s="51">
        <f t="shared" si="11"/>
        <v>0</v>
      </c>
      <c r="P45" s="29"/>
      <c r="Q45" s="29"/>
      <c r="R45" s="29"/>
      <c r="S45" s="29"/>
      <c r="T45" s="29"/>
      <c r="U45" s="29"/>
      <c r="V45" s="29"/>
      <c r="W45" s="29"/>
      <c r="X45" s="29"/>
      <c r="Y45" s="29"/>
    </row>
    <row r="46" spans="1:25" ht="15.9" customHeight="1">
      <c r="A46" s="104"/>
      <c r="B46" s="50" t="s">
        <v>79</v>
      </c>
      <c r="C46" s="50"/>
      <c r="D46" s="50"/>
      <c r="E46" s="50"/>
      <c r="F46" s="94">
        <v>0</v>
      </c>
      <c r="G46" s="92">
        <v>0</v>
      </c>
      <c r="H46" s="64"/>
      <c r="I46" s="64"/>
      <c r="J46" s="64"/>
      <c r="K46" s="64"/>
      <c r="L46" s="51"/>
      <c r="M46" s="51"/>
      <c r="N46" s="64"/>
      <c r="O46" s="64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 ht="15.9" customHeight="1">
      <c r="A47" s="104"/>
      <c r="B47" s="50" t="s">
        <v>80</v>
      </c>
      <c r="C47" s="50"/>
      <c r="D47" s="50"/>
      <c r="E47" s="50"/>
      <c r="F47" s="93">
        <v>45</v>
      </c>
      <c r="G47" s="80">
        <v>40</v>
      </c>
      <c r="H47" s="51"/>
      <c r="I47" s="51"/>
      <c r="J47" s="51"/>
      <c r="K47" s="51"/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 spans="1:25" ht="15.9" customHeight="1">
      <c r="A48" s="104"/>
      <c r="B48" s="50" t="s">
        <v>81</v>
      </c>
      <c r="C48" s="50"/>
      <c r="D48" s="50"/>
      <c r="E48" s="50"/>
      <c r="F48" s="93">
        <v>45</v>
      </c>
      <c r="G48" s="80">
        <v>40</v>
      </c>
      <c r="H48" s="51"/>
      <c r="I48" s="51"/>
      <c r="J48" s="51"/>
      <c r="K48" s="51"/>
      <c r="L48" s="51"/>
      <c r="M48" s="51"/>
      <c r="N48" s="51"/>
      <c r="O48" s="51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spans="1:1" ht="15.9" customHeight="1">
      <c r="A49" s="8" t="s">
        <v>110</v>
      </c>
    </row>
    <row r="50" spans="1:1" ht="15.9" customHeight="1">
      <c r="A50" s="8"/>
    </row>
  </sheetData>
  <mergeCells count="28">
    <mergeCell ref="N25:N26"/>
    <mergeCell ref="O25:O26"/>
    <mergeCell ref="N6:O6"/>
    <mergeCell ref="L6:M6"/>
    <mergeCell ref="J6:K6"/>
    <mergeCell ref="L25:L26"/>
    <mergeCell ref="M25:M26"/>
    <mergeCell ref="N30:O30"/>
    <mergeCell ref="F30:G30"/>
    <mergeCell ref="H30:I30"/>
    <mergeCell ref="J30:K30"/>
    <mergeCell ref="L30:M30"/>
    <mergeCell ref="F6:G6"/>
    <mergeCell ref="H6:I6"/>
    <mergeCell ref="J25:J26"/>
    <mergeCell ref="K25:K26"/>
    <mergeCell ref="F25:F26"/>
    <mergeCell ref="G25:G26"/>
    <mergeCell ref="H25:H26"/>
    <mergeCell ref="I25:I26"/>
    <mergeCell ref="A45:A48"/>
    <mergeCell ref="A6:E7"/>
    <mergeCell ref="A30:E31"/>
    <mergeCell ref="A8:A18"/>
    <mergeCell ref="A19:A27"/>
    <mergeCell ref="E25:E26"/>
    <mergeCell ref="A32:A39"/>
    <mergeCell ref="A40:A44"/>
  </mergeCells>
  <phoneticPr fontId="9"/>
  <printOptions horizontalCentered="1" gridLinesSet="0"/>
  <pageMargins left="0.78740157480314965" right="0.27" top="0.38" bottom="0.34" header="0.19685039370078741" footer="0.19685039370078741"/>
  <pageSetup paperSize="9" scale="73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view="pageBreakPreview" zoomScaleNormal="100" zoomScaleSheetLayoutView="100" workbookViewId="0">
      <pane xSplit="5" ySplit="8" topLeftCell="F9" activePane="bottomRight" state="frozen"/>
      <selection activeCell="L8" sqref="L8"/>
      <selection pane="topRight" activeCell="L8" sqref="L8"/>
      <selection pane="bottomLeft" activeCell="L8" sqref="L8"/>
      <selection pane="bottomRight" activeCell="H49" sqref="H49"/>
    </sheetView>
  </sheetViews>
  <sheetFormatPr defaultColWidth="9" defaultRowHeight="13.2"/>
  <cols>
    <col min="1" max="2" width="3.6640625" style="2" customWidth="1"/>
    <col min="3" max="4" width="1.6640625" style="2" customWidth="1"/>
    <col min="5" max="5" width="32.6640625" style="2" customWidth="1"/>
    <col min="6" max="6" width="15.6640625" style="2" customWidth="1"/>
    <col min="7" max="7" width="10.6640625" style="2" customWidth="1"/>
    <col min="8" max="8" width="15.6640625" style="2" customWidth="1"/>
    <col min="9" max="9" width="10.6640625" style="2" customWidth="1"/>
    <col min="10" max="11" width="9" style="2"/>
    <col min="12" max="12" width="9.88671875" style="2" customWidth="1"/>
    <col min="13" max="16384" width="9" style="2"/>
  </cols>
  <sheetData>
    <row r="1" spans="1:9" ht="33.9" customHeight="1">
      <c r="A1" s="16" t="s">
        <v>0</v>
      </c>
      <c r="B1" s="16"/>
      <c r="C1" s="16"/>
      <c r="D1" s="16"/>
      <c r="E1" s="88" t="s">
        <v>252</v>
      </c>
      <c r="F1" s="1"/>
    </row>
    <row r="3" spans="1:9" ht="14.4">
      <c r="A3" s="10" t="s">
        <v>111</v>
      </c>
    </row>
    <row r="5" spans="1:9">
      <c r="A5" s="17" t="s">
        <v>245</v>
      </c>
      <c r="B5" s="17"/>
      <c r="C5" s="17"/>
      <c r="D5" s="17"/>
      <c r="E5" s="17"/>
    </row>
    <row r="6" spans="1:9" ht="14.4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5"/>
      <c r="F7" s="45" t="s">
        <v>238</v>
      </c>
      <c r="G7" s="45"/>
      <c r="H7" s="45" t="s">
        <v>246</v>
      </c>
      <c r="I7" s="65" t="s">
        <v>21</v>
      </c>
    </row>
    <row r="8" spans="1:9" ht="17.100000000000001" customHeight="1">
      <c r="A8" s="18"/>
      <c r="B8" s="19"/>
      <c r="C8" s="19"/>
      <c r="D8" s="19"/>
      <c r="E8" s="56"/>
      <c r="F8" s="48" t="s">
        <v>235</v>
      </c>
      <c r="G8" s="48" t="s">
        <v>2</v>
      </c>
      <c r="H8" s="48" t="s">
        <v>235</v>
      </c>
      <c r="I8" s="49"/>
    </row>
    <row r="9" spans="1:9" ht="18" customHeight="1">
      <c r="A9" s="99" t="s">
        <v>87</v>
      </c>
      <c r="B9" s="99" t="s">
        <v>89</v>
      </c>
      <c r="C9" s="57" t="s">
        <v>3</v>
      </c>
      <c r="D9" s="50"/>
      <c r="E9" s="50"/>
      <c r="F9" s="51">
        <v>131446</v>
      </c>
      <c r="G9" s="52">
        <f>F9/$F$27*100</f>
        <v>21.429607831948939</v>
      </c>
      <c r="H9" s="84">
        <v>124825</v>
      </c>
      <c r="I9" s="52">
        <f t="shared" ref="I9:I45" si="0">(F9/H9-1)*100</f>
        <v>5.3042259162827898</v>
      </c>
    </row>
    <row r="10" spans="1:9" ht="18" customHeight="1">
      <c r="A10" s="99"/>
      <c r="B10" s="99"/>
      <c r="C10" s="59"/>
      <c r="D10" s="57" t="s">
        <v>22</v>
      </c>
      <c r="E10" s="50"/>
      <c r="F10" s="51">
        <v>34245</v>
      </c>
      <c r="G10" s="52">
        <f t="shared" ref="G10:G27" si="1">F10/$F$27*100</f>
        <v>5.5829536098861237</v>
      </c>
      <c r="H10" s="84">
        <v>33557</v>
      </c>
      <c r="I10" s="52">
        <f t="shared" si="0"/>
        <v>2.0502428703400133</v>
      </c>
    </row>
    <row r="11" spans="1:9" ht="18" customHeight="1">
      <c r="A11" s="99"/>
      <c r="B11" s="99"/>
      <c r="C11" s="59"/>
      <c r="D11" s="59"/>
      <c r="E11" s="44" t="s">
        <v>23</v>
      </c>
      <c r="F11" s="51">
        <v>28451</v>
      </c>
      <c r="G11" s="52">
        <f t="shared" si="1"/>
        <v>4.6383592686485651</v>
      </c>
      <c r="H11" s="84">
        <v>27477</v>
      </c>
      <c r="I11" s="52">
        <f t="shared" si="0"/>
        <v>3.5447829093423699</v>
      </c>
    </row>
    <row r="12" spans="1:9" ht="18" customHeight="1">
      <c r="A12" s="99"/>
      <c r="B12" s="99"/>
      <c r="C12" s="59"/>
      <c r="D12" s="59"/>
      <c r="E12" s="44" t="s">
        <v>24</v>
      </c>
      <c r="F12" s="51">
        <v>1862</v>
      </c>
      <c r="G12" s="52">
        <f t="shared" si="1"/>
        <v>0.30356138477465211</v>
      </c>
      <c r="H12" s="84">
        <v>1538</v>
      </c>
      <c r="I12" s="52">
        <f t="shared" si="0"/>
        <v>21.066319895968789</v>
      </c>
    </row>
    <row r="13" spans="1:9" ht="18" customHeight="1">
      <c r="A13" s="99"/>
      <c r="B13" s="99"/>
      <c r="C13" s="59"/>
      <c r="D13" s="58"/>
      <c r="E13" s="44" t="s">
        <v>25</v>
      </c>
      <c r="F13" s="51">
        <v>69</v>
      </c>
      <c r="G13" s="52">
        <f t="shared" si="1"/>
        <v>1.1249052389608483E-2</v>
      </c>
      <c r="H13" s="84">
        <v>132</v>
      </c>
      <c r="I13" s="52">
        <f t="shared" si="0"/>
        <v>-47.727272727272727</v>
      </c>
    </row>
    <row r="14" spans="1:9" ht="18" customHeight="1">
      <c r="A14" s="99"/>
      <c r="B14" s="99"/>
      <c r="C14" s="59"/>
      <c r="D14" s="57" t="s">
        <v>26</v>
      </c>
      <c r="E14" s="50"/>
      <c r="F14" s="51">
        <v>31025</v>
      </c>
      <c r="G14" s="52">
        <f t="shared" si="1"/>
        <v>5.0579978317043945</v>
      </c>
      <c r="H14" s="84">
        <v>26526</v>
      </c>
      <c r="I14" s="52">
        <f t="shared" si="0"/>
        <v>16.960717786322842</v>
      </c>
    </row>
    <row r="15" spans="1:9" ht="18" customHeight="1">
      <c r="A15" s="99"/>
      <c r="B15" s="99"/>
      <c r="C15" s="59"/>
      <c r="D15" s="59"/>
      <c r="E15" s="44" t="s">
        <v>27</v>
      </c>
      <c r="F15" s="51">
        <v>1210</v>
      </c>
      <c r="G15" s="52">
        <f t="shared" si="1"/>
        <v>0.19726599118009081</v>
      </c>
      <c r="H15" s="84">
        <v>1165</v>
      </c>
      <c r="I15" s="52">
        <f t="shared" si="0"/>
        <v>3.8626609442059978</v>
      </c>
    </row>
    <row r="16" spans="1:9" ht="18" customHeight="1">
      <c r="A16" s="99"/>
      <c r="B16" s="99"/>
      <c r="C16" s="59"/>
      <c r="D16" s="58"/>
      <c r="E16" s="44" t="s">
        <v>28</v>
      </c>
      <c r="F16" s="51">
        <v>29815</v>
      </c>
      <c r="G16" s="52">
        <f t="shared" si="1"/>
        <v>4.8607318405243038</v>
      </c>
      <c r="H16" s="84">
        <v>25361</v>
      </c>
      <c r="I16" s="52">
        <f t="shared" si="0"/>
        <v>17.562398959031576</v>
      </c>
    </row>
    <row r="17" spans="1:9" ht="18" customHeight="1">
      <c r="A17" s="99"/>
      <c r="B17" s="99"/>
      <c r="C17" s="59"/>
      <c r="D17" s="100" t="s">
        <v>29</v>
      </c>
      <c r="E17" s="101"/>
      <c r="F17" s="51">
        <v>41901</v>
      </c>
      <c r="G17" s="52">
        <f t="shared" si="1"/>
        <v>6.8311093358983346</v>
      </c>
      <c r="H17" s="84">
        <v>40706</v>
      </c>
      <c r="I17" s="52">
        <f t="shared" si="0"/>
        <v>2.9356851569793063</v>
      </c>
    </row>
    <row r="18" spans="1:9" ht="18" customHeight="1">
      <c r="A18" s="99"/>
      <c r="B18" s="99"/>
      <c r="C18" s="59"/>
      <c r="D18" s="100" t="s">
        <v>93</v>
      </c>
      <c r="E18" s="102"/>
      <c r="F18" s="51">
        <v>1723</v>
      </c>
      <c r="G18" s="52">
        <f t="shared" si="1"/>
        <v>0.28090025025065823</v>
      </c>
      <c r="H18" s="84">
        <v>1897</v>
      </c>
      <c r="I18" s="52">
        <f t="shared" si="0"/>
        <v>-9.1723774380600975</v>
      </c>
    </row>
    <row r="19" spans="1:9" ht="18" customHeight="1">
      <c r="A19" s="99"/>
      <c r="B19" s="99"/>
      <c r="C19" s="58"/>
      <c r="D19" s="100" t="s">
        <v>94</v>
      </c>
      <c r="E19" s="102"/>
      <c r="F19" s="84">
        <v>0</v>
      </c>
      <c r="G19" s="52">
        <f t="shared" si="1"/>
        <v>0</v>
      </c>
      <c r="H19" s="84">
        <v>0</v>
      </c>
      <c r="I19" s="52" t="e">
        <f t="shared" si="0"/>
        <v>#DIV/0!</v>
      </c>
    </row>
    <row r="20" spans="1:9" ht="18" customHeight="1">
      <c r="A20" s="99"/>
      <c r="B20" s="99"/>
      <c r="C20" s="50" t="s">
        <v>4</v>
      </c>
      <c r="D20" s="50"/>
      <c r="E20" s="50"/>
      <c r="F20" s="51">
        <v>16707</v>
      </c>
      <c r="G20" s="52">
        <f t="shared" si="1"/>
        <v>2.7237379459882454</v>
      </c>
      <c r="H20" s="84">
        <v>14689</v>
      </c>
      <c r="I20" s="52">
        <f t="shared" si="0"/>
        <v>13.73817142079108</v>
      </c>
    </row>
    <row r="21" spans="1:9" ht="18" customHeight="1">
      <c r="A21" s="99"/>
      <c r="B21" s="99"/>
      <c r="C21" s="50" t="s">
        <v>5</v>
      </c>
      <c r="D21" s="50"/>
      <c r="E21" s="50"/>
      <c r="F21" s="51">
        <v>151138</v>
      </c>
      <c r="G21" s="52">
        <f t="shared" si="1"/>
        <v>24.639989566096336</v>
      </c>
      <c r="H21" s="84">
        <v>155668</v>
      </c>
      <c r="I21" s="52">
        <f t="shared" si="0"/>
        <v>-2.9100393144384173</v>
      </c>
    </row>
    <row r="22" spans="1:9" ht="18" customHeight="1">
      <c r="A22" s="99"/>
      <c r="B22" s="99"/>
      <c r="C22" s="50" t="s">
        <v>30</v>
      </c>
      <c r="D22" s="50"/>
      <c r="E22" s="50"/>
      <c r="F22" s="51">
        <v>8932</v>
      </c>
      <c r="G22" s="52">
        <f t="shared" si="1"/>
        <v>1.4561816803475796</v>
      </c>
      <c r="H22" s="84">
        <v>8966</v>
      </c>
      <c r="I22" s="52">
        <f t="shared" si="0"/>
        <v>-0.37921035021191152</v>
      </c>
    </row>
    <row r="23" spans="1:9" ht="18" customHeight="1">
      <c r="A23" s="99"/>
      <c r="B23" s="99"/>
      <c r="C23" s="50" t="s">
        <v>6</v>
      </c>
      <c r="D23" s="50"/>
      <c r="E23" s="50"/>
      <c r="F23" s="51">
        <v>132204</v>
      </c>
      <c r="G23" s="52">
        <f t="shared" si="1"/>
        <v>21.553184378489856</v>
      </c>
      <c r="H23" s="84">
        <v>107449</v>
      </c>
      <c r="I23" s="52">
        <f t="shared" si="0"/>
        <v>23.038837029660584</v>
      </c>
    </row>
    <row r="24" spans="1:9" ht="18" customHeight="1">
      <c r="A24" s="99"/>
      <c r="B24" s="99"/>
      <c r="C24" s="50" t="s">
        <v>31</v>
      </c>
      <c r="D24" s="50"/>
      <c r="E24" s="50"/>
      <c r="F24" s="51">
        <v>3146</v>
      </c>
      <c r="G24" s="52">
        <f t="shared" si="1"/>
        <v>0.51289157706823607</v>
      </c>
      <c r="H24" s="84">
        <v>2996</v>
      </c>
      <c r="I24" s="52">
        <f t="shared" si="0"/>
        <v>5.0066755674232244</v>
      </c>
    </row>
    <row r="25" spans="1:9" ht="18" customHeight="1">
      <c r="A25" s="99"/>
      <c r="B25" s="99"/>
      <c r="C25" s="50" t="s">
        <v>7</v>
      </c>
      <c r="D25" s="50"/>
      <c r="E25" s="50"/>
      <c r="F25" s="51">
        <v>49542</v>
      </c>
      <c r="G25" s="52">
        <f t="shared" si="1"/>
        <v>8.0768196157388914</v>
      </c>
      <c r="H25" s="84">
        <v>63908</v>
      </c>
      <c r="I25" s="52">
        <f t="shared" si="0"/>
        <v>-22.479188833948804</v>
      </c>
    </row>
    <row r="26" spans="1:9" ht="18" customHeight="1">
      <c r="A26" s="99"/>
      <c r="B26" s="99"/>
      <c r="C26" s="50" t="s">
        <v>8</v>
      </c>
      <c r="D26" s="50"/>
      <c r="E26" s="50"/>
      <c r="F26" s="51">
        <v>120270</v>
      </c>
      <c r="G26" s="52">
        <f t="shared" si="1"/>
        <v>19.607587404321919</v>
      </c>
      <c r="H26" s="84">
        <v>121545</v>
      </c>
      <c r="I26" s="52">
        <f t="shared" si="0"/>
        <v>-1.0489941996791319</v>
      </c>
    </row>
    <row r="27" spans="1:9" ht="18" customHeight="1">
      <c r="A27" s="99"/>
      <c r="B27" s="99"/>
      <c r="C27" s="50" t="s">
        <v>9</v>
      </c>
      <c r="D27" s="50"/>
      <c r="E27" s="50"/>
      <c r="F27" s="51">
        <f>SUM(F9,F20:F26)</f>
        <v>613385</v>
      </c>
      <c r="G27" s="52">
        <f t="shared" si="1"/>
        <v>100</v>
      </c>
      <c r="H27" s="84">
        <f>SUM(H9,H20:H26)</f>
        <v>600046</v>
      </c>
      <c r="I27" s="52">
        <f t="shared" si="0"/>
        <v>2.2229962369551659</v>
      </c>
    </row>
    <row r="28" spans="1:9" ht="18" customHeight="1">
      <c r="A28" s="99"/>
      <c r="B28" s="99" t="s">
        <v>88</v>
      </c>
      <c r="C28" s="57" t="s">
        <v>10</v>
      </c>
      <c r="D28" s="50"/>
      <c r="E28" s="50"/>
      <c r="F28" s="51">
        <f>F29+F30+F31</f>
        <v>193517</v>
      </c>
      <c r="G28" s="52">
        <f t="shared" ref="G28:G45" si="2">F28/$F$45*100</f>
        <v>33.190691643540994</v>
      </c>
      <c r="H28" s="84">
        <f>H29+H30+H31</f>
        <v>193879</v>
      </c>
      <c r="I28" s="52">
        <f t="shared" si="0"/>
        <v>-0.18671439402926371</v>
      </c>
    </row>
    <row r="29" spans="1:9" ht="18" customHeight="1">
      <c r="A29" s="99"/>
      <c r="B29" s="99"/>
      <c r="C29" s="59"/>
      <c r="D29" s="50" t="s">
        <v>11</v>
      </c>
      <c r="E29" s="50"/>
      <c r="F29" s="51">
        <v>114307</v>
      </c>
      <c r="G29" s="52">
        <f t="shared" si="2"/>
        <v>19.605142647406897</v>
      </c>
      <c r="H29" s="84">
        <v>113261</v>
      </c>
      <c r="I29" s="52">
        <f t="shared" si="0"/>
        <v>0.92353060629872807</v>
      </c>
    </row>
    <row r="30" spans="1:9" ht="18" customHeight="1">
      <c r="A30" s="99"/>
      <c r="B30" s="99"/>
      <c r="C30" s="59"/>
      <c r="D30" s="50" t="s">
        <v>32</v>
      </c>
      <c r="E30" s="50"/>
      <c r="F30" s="51">
        <v>9142</v>
      </c>
      <c r="G30" s="52">
        <f t="shared" si="2"/>
        <v>1.5679723383746735</v>
      </c>
      <c r="H30" s="84">
        <v>8201</v>
      </c>
      <c r="I30" s="52">
        <f t="shared" si="0"/>
        <v>11.474210462138767</v>
      </c>
    </row>
    <row r="31" spans="1:9" ht="18" customHeight="1">
      <c r="A31" s="99"/>
      <c r="B31" s="99"/>
      <c r="C31" s="58"/>
      <c r="D31" s="50" t="s">
        <v>12</v>
      </c>
      <c r="E31" s="50"/>
      <c r="F31" s="51">
        <v>70068</v>
      </c>
      <c r="G31" s="52">
        <f t="shared" si="2"/>
        <v>12.017576657759422</v>
      </c>
      <c r="H31" s="84">
        <v>72417</v>
      </c>
      <c r="I31" s="52">
        <f t="shared" si="0"/>
        <v>-3.2437134926881828</v>
      </c>
    </row>
    <row r="32" spans="1:9" ht="18" customHeight="1">
      <c r="A32" s="99"/>
      <c r="B32" s="99"/>
      <c r="C32" s="57" t="s">
        <v>13</v>
      </c>
      <c r="D32" s="50"/>
      <c r="E32" s="50"/>
      <c r="F32" s="51">
        <f>SUM(F33:F38)</f>
        <v>275146</v>
      </c>
      <c r="G32" s="52">
        <f t="shared" si="2"/>
        <v>47.191130716958867</v>
      </c>
      <c r="H32" s="84">
        <f>SUM(H33:H38)</f>
        <v>272363</v>
      </c>
      <c r="I32" s="52">
        <f t="shared" si="0"/>
        <v>1.0217981150156152</v>
      </c>
    </row>
    <row r="33" spans="1:9" ht="18" customHeight="1">
      <c r="A33" s="99"/>
      <c r="B33" s="99"/>
      <c r="C33" s="59"/>
      <c r="D33" s="50" t="s">
        <v>14</v>
      </c>
      <c r="E33" s="50"/>
      <c r="F33" s="51">
        <v>49095</v>
      </c>
      <c r="G33" s="52">
        <f t="shared" si="2"/>
        <v>8.420433379184491</v>
      </c>
      <c r="H33" s="84">
        <v>34501</v>
      </c>
      <c r="I33" s="52">
        <f t="shared" si="0"/>
        <v>42.300223181936758</v>
      </c>
    </row>
    <row r="34" spans="1:9" ht="18" customHeight="1">
      <c r="A34" s="99"/>
      <c r="B34" s="99"/>
      <c r="C34" s="59"/>
      <c r="D34" s="50" t="s">
        <v>33</v>
      </c>
      <c r="E34" s="50"/>
      <c r="F34" s="51">
        <v>5950</v>
      </c>
      <c r="G34" s="52">
        <f t="shared" si="2"/>
        <v>1.0205026704582485</v>
      </c>
      <c r="H34" s="84">
        <v>5235</v>
      </c>
      <c r="I34" s="52">
        <f t="shared" si="0"/>
        <v>13.658070678127988</v>
      </c>
    </row>
    <row r="35" spans="1:9" ht="18" customHeight="1">
      <c r="A35" s="99"/>
      <c r="B35" s="99"/>
      <c r="C35" s="59"/>
      <c r="D35" s="50" t="s">
        <v>34</v>
      </c>
      <c r="E35" s="50"/>
      <c r="F35" s="51">
        <v>130850</v>
      </c>
      <c r="G35" s="52">
        <f t="shared" si="2"/>
        <v>22.442483097388539</v>
      </c>
      <c r="H35" s="84">
        <v>130299</v>
      </c>
      <c r="I35" s="52">
        <f t="shared" si="0"/>
        <v>0.42287354469336957</v>
      </c>
    </row>
    <row r="36" spans="1:9" ht="18" customHeight="1">
      <c r="A36" s="99"/>
      <c r="B36" s="99"/>
      <c r="C36" s="59"/>
      <c r="D36" s="50" t="s">
        <v>35</v>
      </c>
      <c r="E36" s="50"/>
      <c r="F36" s="51">
        <v>5092</v>
      </c>
      <c r="G36" s="52">
        <f t="shared" si="2"/>
        <v>0.87334447024763062</v>
      </c>
      <c r="H36" s="84">
        <v>5023</v>
      </c>
      <c r="I36" s="52">
        <f t="shared" si="0"/>
        <v>1.3736810670913702</v>
      </c>
    </row>
    <row r="37" spans="1:9" ht="18" customHeight="1">
      <c r="A37" s="99"/>
      <c r="B37" s="99"/>
      <c r="C37" s="59"/>
      <c r="D37" s="50" t="s">
        <v>15</v>
      </c>
      <c r="E37" s="50"/>
      <c r="F37" s="51">
        <v>8771</v>
      </c>
      <c r="G37" s="52">
        <f t="shared" si="2"/>
        <v>1.5043409953931595</v>
      </c>
      <c r="H37" s="84">
        <v>19930</v>
      </c>
      <c r="I37" s="52">
        <f t="shared" si="0"/>
        <v>-55.99096838936277</v>
      </c>
    </row>
    <row r="38" spans="1:9" ht="18" customHeight="1">
      <c r="A38" s="99"/>
      <c r="B38" s="99"/>
      <c r="C38" s="58"/>
      <c r="D38" s="50" t="s">
        <v>36</v>
      </c>
      <c r="E38" s="50"/>
      <c r="F38" s="51">
        <v>75388</v>
      </c>
      <c r="G38" s="52">
        <f t="shared" si="2"/>
        <v>12.930026104286796</v>
      </c>
      <c r="H38" s="84">
        <v>77375</v>
      </c>
      <c r="I38" s="52">
        <f t="shared" si="0"/>
        <v>-2.5680129240710836</v>
      </c>
    </row>
    <row r="39" spans="1:9" ht="18" customHeight="1">
      <c r="A39" s="99"/>
      <c r="B39" s="99"/>
      <c r="C39" s="57" t="s">
        <v>16</v>
      </c>
      <c r="D39" s="50"/>
      <c r="E39" s="50"/>
      <c r="F39" s="51">
        <v>114383</v>
      </c>
      <c r="G39" s="52">
        <f t="shared" si="2"/>
        <v>19.618177639500143</v>
      </c>
      <c r="H39" s="84">
        <v>105592</v>
      </c>
      <c r="I39" s="52">
        <f t="shared" si="0"/>
        <v>8.3254413213122103</v>
      </c>
    </row>
    <row r="40" spans="1:9" ht="18" customHeight="1">
      <c r="A40" s="99"/>
      <c r="B40" s="99"/>
      <c r="C40" s="59"/>
      <c r="D40" s="57" t="s">
        <v>17</v>
      </c>
      <c r="E40" s="50"/>
      <c r="F40" s="51">
        <v>113391</v>
      </c>
      <c r="G40" s="52">
        <f t="shared" si="2"/>
        <v>19.448036690072481</v>
      </c>
      <c r="H40" s="84">
        <v>104379</v>
      </c>
      <c r="I40" s="52">
        <f t="shared" si="0"/>
        <v>8.6339206162159066</v>
      </c>
    </row>
    <row r="41" spans="1:9" ht="18" customHeight="1">
      <c r="A41" s="99"/>
      <c r="B41" s="99"/>
      <c r="C41" s="59"/>
      <c r="D41" s="59"/>
      <c r="E41" s="53" t="s">
        <v>91</v>
      </c>
      <c r="F41" s="51">
        <v>81300</v>
      </c>
      <c r="G41" s="52">
        <f t="shared" si="2"/>
        <v>13.94401127869842</v>
      </c>
      <c r="H41" s="84">
        <v>79190</v>
      </c>
      <c r="I41" s="54">
        <f t="shared" si="0"/>
        <v>2.6644778381108791</v>
      </c>
    </row>
    <row r="42" spans="1:9" ht="18" customHeight="1">
      <c r="A42" s="99"/>
      <c r="B42" s="99"/>
      <c r="C42" s="59"/>
      <c r="D42" s="58"/>
      <c r="E42" s="44" t="s">
        <v>37</v>
      </c>
      <c r="F42" s="51">
        <v>32091</v>
      </c>
      <c r="G42" s="52">
        <f t="shared" si="2"/>
        <v>5.5040254113740597</v>
      </c>
      <c r="H42" s="84">
        <v>25189</v>
      </c>
      <c r="I42" s="54">
        <f t="shared" si="0"/>
        <v>27.400849577196396</v>
      </c>
    </row>
    <row r="43" spans="1:9" ht="18" customHeight="1">
      <c r="A43" s="99"/>
      <c r="B43" s="99"/>
      <c r="C43" s="59"/>
      <c r="D43" s="50" t="s">
        <v>38</v>
      </c>
      <c r="E43" s="50"/>
      <c r="F43" s="51">
        <v>992</v>
      </c>
      <c r="G43" s="52">
        <f t="shared" si="2"/>
        <v>0.17014094942766092</v>
      </c>
      <c r="H43" s="84">
        <v>1213</v>
      </c>
      <c r="I43" s="54">
        <f t="shared" si="0"/>
        <v>-18.219291014014839</v>
      </c>
    </row>
    <row r="44" spans="1:9" ht="18" customHeight="1">
      <c r="A44" s="99"/>
      <c r="B44" s="99"/>
      <c r="C44" s="58"/>
      <c r="D44" s="50" t="s">
        <v>39</v>
      </c>
      <c r="E44" s="50"/>
      <c r="F44" s="84">
        <v>0</v>
      </c>
      <c r="G44" s="52">
        <f t="shared" si="2"/>
        <v>0</v>
      </c>
      <c r="H44" s="84">
        <v>0</v>
      </c>
      <c r="I44" s="52" t="e">
        <f t="shared" si="0"/>
        <v>#DIV/0!</v>
      </c>
    </row>
    <row r="45" spans="1:9" ht="18" customHeight="1">
      <c r="A45" s="99"/>
      <c r="B45" s="99"/>
      <c r="C45" s="44" t="s">
        <v>18</v>
      </c>
      <c r="D45" s="44"/>
      <c r="E45" s="44"/>
      <c r="F45" s="51">
        <f>SUM(F28,F32,F39)</f>
        <v>583046</v>
      </c>
      <c r="G45" s="52">
        <f t="shared" si="2"/>
        <v>100</v>
      </c>
      <c r="H45" s="84">
        <f>SUM(H28,H32,H39)</f>
        <v>571834</v>
      </c>
      <c r="I45" s="52">
        <f t="shared" si="0"/>
        <v>1.9607088770517311</v>
      </c>
    </row>
    <row r="46" spans="1:9">
      <c r="A46" s="21" t="s">
        <v>19</v>
      </c>
    </row>
    <row r="47" spans="1:9">
      <c r="A47" s="22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L8" sqref="L8"/>
      <selection pane="topRight" activeCell="L8" sqref="L8"/>
      <selection pane="bottomLeft" activeCell="L8" sqref="L8"/>
      <selection pane="bottomRight" activeCell="I9" sqref="I9"/>
    </sheetView>
  </sheetViews>
  <sheetFormatPr defaultColWidth="9" defaultRowHeight="13.2"/>
  <cols>
    <col min="1" max="1" width="5.33203125" style="2" customWidth="1"/>
    <col min="2" max="2" width="3.109375" style="2" customWidth="1"/>
    <col min="3" max="3" width="34.77734375" style="2" customWidth="1"/>
    <col min="4" max="9" width="11.88671875" style="2" customWidth="1"/>
    <col min="10" max="16384" width="9" style="2"/>
  </cols>
  <sheetData>
    <row r="1" spans="1:9" ht="33.9" customHeight="1">
      <c r="A1" s="31" t="s">
        <v>0</v>
      </c>
      <c r="B1" s="31"/>
      <c r="C1" s="88" t="s">
        <v>252</v>
      </c>
      <c r="D1" s="32"/>
      <c r="E1" s="32"/>
    </row>
    <row r="4" spans="1:9">
      <c r="A4" s="33" t="s">
        <v>112</v>
      </c>
    </row>
    <row r="5" spans="1:9">
      <c r="I5" s="9" t="s">
        <v>113</v>
      </c>
    </row>
    <row r="6" spans="1:9" s="35" customFormat="1" ht="29.25" customHeight="1">
      <c r="A6" s="47" t="s">
        <v>114</v>
      </c>
      <c r="B6" s="45"/>
      <c r="C6" s="45"/>
      <c r="D6" s="45"/>
      <c r="E6" s="34" t="s">
        <v>231</v>
      </c>
      <c r="F6" s="34" t="s">
        <v>232</v>
      </c>
      <c r="G6" s="34" t="s">
        <v>233</v>
      </c>
      <c r="H6" s="34" t="s">
        <v>239</v>
      </c>
      <c r="I6" s="34" t="s">
        <v>247</v>
      </c>
    </row>
    <row r="7" spans="1:9" ht="27" customHeight="1">
      <c r="A7" s="99" t="s">
        <v>115</v>
      </c>
      <c r="B7" s="57" t="s">
        <v>116</v>
      </c>
      <c r="C7" s="50"/>
      <c r="D7" s="62" t="s">
        <v>117</v>
      </c>
      <c r="E7" s="86">
        <v>459856</v>
      </c>
      <c r="F7" s="86">
        <v>468395</v>
      </c>
      <c r="G7" s="86">
        <v>592744</v>
      </c>
      <c r="H7" s="86">
        <v>600046</v>
      </c>
      <c r="I7" s="34">
        <v>613385</v>
      </c>
    </row>
    <row r="8" spans="1:9" ht="27" customHeight="1">
      <c r="A8" s="99"/>
      <c r="B8" s="75"/>
      <c r="C8" s="50" t="s">
        <v>118</v>
      </c>
      <c r="D8" s="62" t="s">
        <v>41</v>
      </c>
      <c r="E8" s="85">
        <v>262105</v>
      </c>
      <c r="F8" s="85">
        <v>260427</v>
      </c>
      <c r="G8" s="85">
        <v>267051</v>
      </c>
      <c r="H8" s="67">
        <v>295727</v>
      </c>
      <c r="I8" s="67">
        <v>299804</v>
      </c>
    </row>
    <row r="9" spans="1:9" ht="27" customHeight="1">
      <c r="A9" s="99"/>
      <c r="B9" s="50" t="s">
        <v>119</v>
      </c>
      <c r="C9" s="50"/>
      <c r="D9" s="62"/>
      <c r="E9" s="85">
        <v>445137</v>
      </c>
      <c r="F9" s="85">
        <v>451981</v>
      </c>
      <c r="G9" s="85">
        <v>566717</v>
      </c>
      <c r="H9" s="68">
        <v>571834</v>
      </c>
      <c r="I9" s="68">
        <v>583046</v>
      </c>
    </row>
    <row r="10" spans="1:9" ht="27" customHeight="1">
      <c r="A10" s="99"/>
      <c r="B10" s="50" t="s">
        <v>120</v>
      </c>
      <c r="C10" s="50"/>
      <c r="D10" s="62"/>
      <c r="E10" s="85">
        <v>14718</v>
      </c>
      <c r="F10" s="85">
        <v>16414</v>
      </c>
      <c r="G10" s="85">
        <v>26027</v>
      </c>
      <c r="H10" s="68">
        <v>28213</v>
      </c>
      <c r="I10" s="68">
        <v>30339</v>
      </c>
    </row>
    <row r="11" spans="1:9" ht="27" customHeight="1">
      <c r="A11" s="99"/>
      <c r="B11" s="50" t="s">
        <v>121</v>
      </c>
      <c r="C11" s="50"/>
      <c r="D11" s="62"/>
      <c r="E11" s="85">
        <v>10216</v>
      </c>
      <c r="F11" s="85">
        <v>12252</v>
      </c>
      <c r="G11" s="85">
        <v>13938</v>
      </c>
      <c r="H11" s="68">
        <v>24866</v>
      </c>
      <c r="I11" s="68">
        <v>20214</v>
      </c>
    </row>
    <row r="12" spans="1:9" ht="27" customHeight="1">
      <c r="A12" s="99"/>
      <c r="B12" s="50" t="s">
        <v>122</v>
      </c>
      <c r="C12" s="50"/>
      <c r="D12" s="62"/>
      <c r="E12" s="85">
        <v>4502</v>
      </c>
      <c r="F12" s="85">
        <v>4163</v>
      </c>
      <c r="G12" s="85">
        <v>12089</v>
      </c>
      <c r="H12" s="68">
        <v>3346</v>
      </c>
      <c r="I12" s="68">
        <v>10125</v>
      </c>
    </row>
    <row r="13" spans="1:9" ht="27" customHeight="1">
      <c r="A13" s="99"/>
      <c r="B13" s="50" t="s">
        <v>123</v>
      </c>
      <c r="C13" s="50"/>
      <c r="D13" s="62"/>
      <c r="E13" s="85">
        <v>-308</v>
      </c>
      <c r="F13" s="85">
        <v>-340</v>
      </c>
      <c r="G13" s="85">
        <v>7926</v>
      </c>
      <c r="H13" s="68">
        <v>-8743</v>
      </c>
      <c r="I13" s="68">
        <v>6779</v>
      </c>
    </row>
    <row r="14" spans="1:9" ht="27" customHeight="1">
      <c r="A14" s="99"/>
      <c r="B14" s="50" t="s">
        <v>124</v>
      </c>
      <c r="C14" s="50"/>
      <c r="D14" s="62"/>
      <c r="E14" s="85">
        <v>0</v>
      </c>
      <c r="F14" s="85">
        <v>0</v>
      </c>
      <c r="G14" s="85">
        <v>0</v>
      </c>
      <c r="H14" s="68">
        <v>0</v>
      </c>
      <c r="I14" s="96">
        <v>0</v>
      </c>
    </row>
    <row r="15" spans="1:9" ht="27" customHeight="1">
      <c r="A15" s="99"/>
      <c r="B15" s="50" t="s">
        <v>125</v>
      </c>
      <c r="C15" s="50"/>
      <c r="D15" s="62"/>
      <c r="E15" s="85">
        <v>-2796</v>
      </c>
      <c r="F15" s="85">
        <v>-3811</v>
      </c>
      <c r="G15" s="85">
        <v>7931</v>
      </c>
      <c r="H15" s="68">
        <v>260</v>
      </c>
      <c r="I15" s="68">
        <v>6781</v>
      </c>
    </row>
    <row r="16" spans="1:9" ht="27" customHeight="1">
      <c r="A16" s="99"/>
      <c r="B16" s="50" t="s">
        <v>126</v>
      </c>
      <c r="C16" s="50"/>
      <c r="D16" s="62" t="s">
        <v>42</v>
      </c>
      <c r="E16" s="85">
        <v>74465</v>
      </c>
      <c r="F16" s="85">
        <v>68737</v>
      </c>
      <c r="G16" s="85">
        <v>68429</v>
      </c>
      <c r="H16" s="68">
        <v>86353</v>
      </c>
      <c r="I16" s="68">
        <v>92715</v>
      </c>
    </row>
    <row r="17" spans="1:9" ht="27" customHeight="1">
      <c r="A17" s="99"/>
      <c r="B17" s="50" t="s">
        <v>127</v>
      </c>
      <c r="C17" s="50"/>
      <c r="D17" s="62" t="s">
        <v>43</v>
      </c>
      <c r="E17" s="85">
        <v>29370</v>
      </c>
      <c r="F17" s="85">
        <v>30134</v>
      </c>
      <c r="G17" s="85">
        <v>39833</v>
      </c>
      <c r="H17" s="68">
        <v>37283</v>
      </c>
      <c r="I17" s="68">
        <v>39706</v>
      </c>
    </row>
    <row r="18" spans="1:9" ht="27" customHeight="1">
      <c r="A18" s="99"/>
      <c r="B18" s="50" t="s">
        <v>128</v>
      </c>
      <c r="C18" s="50"/>
      <c r="D18" s="62" t="s">
        <v>44</v>
      </c>
      <c r="E18" s="85">
        <v>939624</v>
      </c>
      <c r="F18" s="85">
        <v>939828</v>
      </c>
      <c r="G18" s="85">
        <v>940464</v>
      </c>
      <c r="H18" s="68">
        <v>935155</v>
      </c>
      <c r="I18" s="68">
        <v>917326</v>
      </c>
    </row>
    <row r="19" spans="1:9" ht="27" customHeight="1">
      <c r="A19" s="99"/>
      <c r="B19" s="50" t="s">
        <v>129</v>
      </c>
      <c r="C19" s="50"/>
      <c r="D19" s="62" t="s">
        <v>130</v>
      </c>
      <c r="E19" s="85">
        <f>E17+E18-E16</f>
        <v>894529</v>
      </c>
      <c r="F19" s="85">
        <f>F17+F18-F16</f>
        <v>901225</v>
      </c>
      <c r="G19" s="85">
        <f>G17+G18-G16</f>
        <v>911868</v>
      </c>
      <c r="H19" s="85">
        <f>H17+H18-H16</f>
        <v>886085</v>
      </c>
      <c r="I19" s="66">
        <f>I17+I18-I16</f>
        <v>864317</v>
      </c>
    </row>
    <row r="20" spans="1:9" ht="27" customHeight="1">
      <c r="A20" s="99"/>
      <c r="B20" s="50" t="s">
        <v>131</v>
      </c>
      <c r="C20" s="50"/>
      <c r="D20" s="62" t="s">
        <v>132</v>
      </c>
      <c r="E20" s="69">
        <f>E18/E8</f>
        <v>3.5849144426851836</v>
      </c>
      <c r="F20" s="69">
        <f>F18/F8</f>
        <v>3.6087963229619047</v>
      </c>
      <c r="G20" s="69">
        <f>G18/G8</f>
        <v>3.5216644011817966</v>
      </c>
      <c r="H20" s="69">
        <f>H18/H8</f>
        <v>3.1622239430285366</v>
      </c>
      <c r="I20" s="69">
        <f>I18/I8</f>
        <v>3.0597523715494122</v>
      </c>
    </row>
    <row r="21" spans="1:9" ht="27" customHeight="1">
      <c r="A21" s="99"/>
      <c r="B21" s="50" t="s">
        <v>133</v>
      </c>
      <c r="C21" s="50"/>
      <c r="D21" s="62" t="s">
        <v>134</v>
      </c>
      <c r="E21" s="69">
        <f>E19/E8</f>
        <v>3.4128650731577039</v>
      </c>
      <c r="F21" s="69">
        <f>F19/F8</f>
        <v>3.4605666847139505</v>
      </c>
      <c r="G21" s="69">
        <f>G19/G8</f>
        <v>3.4145837311974119</v>
      </c>
      <c r="H21" s="69">
        <f>H19/H8</f>
        <v>2.9962938791520557</v>
      </c>
      <c r="I21" s="69">
        <f>I19/I8</f>
        <v>2.8829401875892251</v>
      </c>
    </row>
    <row r="22" spans="1:9" ht="27" customHeight="1">
      <c r="A22" s="99"/>
      <c r="B22" s="50" t="s">
        <v>135</v>
      </c>
      <c r="C22" s="50"/>
      <c r="D22" s="62" t="s">
        <v>136</v>
      </c>
      <c r="E22" s="85">
        <f>E18/E24*1000000</f>
        <v>1125392.5478782651</v>
      </c>
      <c r="F22" s="85">
        <f>F18/F24*1000000</f>
        <v>1125636.8797384212</v>
      </c>
      <c r="G22" s="85">
        <f>G18/G24*1000000</f>
        <v>1161103.936669572</v>
      </c>
      <c r="H22" s="85">
        <f>H18/H24*1000000</f>
        <v>1154549.4052895524</v>
      </c>
      <c r="I22" s="66">
        <f>I18/I24*1000000</f>
        <v>1132537.5876262696</v>
      </c>
    </row>
    <row r="23" spans="1:9" ht="27" customHeight="1">
      <c r="A23" s="99"/>
      <c r="B23" s="50" t="s">
        <v>137</v>
      </c>
      <c r="C23" s="50"/>
      <c r="D23" s="62" t="s">
        <v>138</v>
      </c>
      <c r="E23" s="85">
        <f>E19/E24*1000000</f>
        <v>1071382.0320266369</v>
      </c>
      <c r="F23" s="85">
        <f>F19/F24*1000000</f>
        <v>1079401.8660246967</v>
      </c>
      <c r="G23" s="85">
        <f>G19/G24*1000000</f>
        <v>1125799.0997241887</v>
      </c>
      <c r="H23" s="85">
        <f>H19/H24*1000000</f>
        <v>1093967.213762417</v>
      </c>
      <c r="I23" s="66">
        <f>I19/I24*1000000</f>
        <v>1067092.2770360529</v>
      </c>
    </row>
    <row r="24" spans="1:9" ht="27" customHeight="1">
      <c r="A24" s="99"/>
      <c r="B24" s="70" t="s">
        <v>139</v>
      </c>
      <c r="C24" s="71"/>
      <c r="D24" s="62" t="s">
        <v>140</v>
      </c>
      <c r="E24" s="85">
        <v>834930</v>
      </c>
      <c r="F24" s="85">
        <f>E24</f>
        <v>834930</v>
      </c>
      <c r="G24" s="68">
        <v>809974</v>
      </c>
      <c r="H24" s="68">
        <f>G24</f>
        <v>809974</v>
      </c>
      <c r="I24" s="68">
        <f>H24</f>
        <v>809974</v>
      </c>
    </row>
    <row r="25" spans="1:9" ht="27" customHeight="1">
      <c r="A25" s="99"/>
      <c r="B25" s="44" t="s">
        <v>141</v>
      </c>
      <c r="C25" s="44"/>
      <c r="D25" s="44"/>
      <c r="E25" s="85">
        <v>258035</v>
      </c>
      <c r="F25" s="85">
        <v>260600</v>
      </c>
      <c r="G25" s="85">
        <v>264211</v>
      </c>
      <c r="H25" s="84">
        <v>276063</v>
      </c>
      <c r="I25" s="51">
        <v>268591</v>
      </c>
    </row>
    <row r="26" spans="1:9" ht="27" customHeight="1">
      <c r="A26" s="99"/>
      <c r="B26" s="44" t="s">
        <v>142</v>
      </c>
      <c r="C26" s="44"/>
      <c r="D26" s="44"/>
      <c r="E26" s="72">
        <v>0.41799999999999998</v>
      </c>
      <c r="F26" s="72">
        <v>0.41499999999999998</v>
      </c>
      <c r="G26" s="72">
        <v>0.40856999999999999</v>
      </c>
      <c r="H26" s="73">
        <v>0.38431999999999999</v>
      </c>
      <c r="I26" s="73">
        <v>0.37341000000000002</v>
      </c>
    </row>
    <row r="27" spans="1:9" ht="27" customHeight="1">
      <c r="A27" s="99"/>
      <c r="B27" s="44" t="s">
        <v>143</v>
      </c>
      <c r="C27" s="44"/>
      <c r="D27" s="44"/>
      <c r="E27" s="54">
        <v>1.7</v>
      </c>
      <c r="F27" s="54">
        <v>1.6</v>
      </c>
      <c r="G27" s="54">
        <v>4.5999999999999996</v>
      </c>
      <c r="H27" s="52">
        <v>1.2</v>
      </c>
      <c r="I27" s="52">
        <v>3.8</v>
      </c>
    </row>
    <row r="28" spans="1:9" ht="27" customHeight="1">
      <c r="A28" s="99"/>
      <c r="B28" s="44" t="s">
        <v>144</v>
      </c>
      <c r="C28" s="44"/>
      <c r="D28" s="44"/>
      <c r="E28" s="54">
        <v>94.9</v>
      </c>
      <c r="F28" s="54">
        <v>94.8</v>
      </c>
      <c r="G28" s="54">
        <v>93.2</v>
      </c>
      <c r="H28" s="52">
        <v>84.5</v>
      </c>
      <c r="I28" s="52">
        <v>89.4</v>
      </c>
    </row>
    <row r="29" spans="1:9" ht="27" customHeight="1">
      <c r="A29" s="99"/>
      <c r="B29" s="44" t="s">
        <v>145</v>
      </c>
      <c r="C29" s="44"/>
      <c r="D29" s="44"/>
      <c r="E29" s="54">
        <v>42.8</v>
      </c>
      <c r="F29" s="54">
        <v>40.4</v>
      </c>
      <c r="G29" s="54">
        <v>43.951999999999998</v>
      </c>
      <c r="H29" s="52">
        <v>42.92</v>
      </c>
      <c r="I29" s="52">
        <v>42.89</v>
      </c>
    </row>
    <row r="30" spans="1:9" ht="27" customHeight="1">
      <c r="A30" s="99"/>
      <c r="B30" s="99" t="s">
        <v>146</v>
      </c>
      <c r="C30" s="44" t="s">
        <v>147</v>
      </c>
      <c r="D30" s="44"/>
      <c r="E30" s="54">
        <v>0</v>
      </c>
      <c r="F30" s="54">
        <v>0</v>
      </c>
      <c r="G30" s="54">
        <v>0</v>
      </c>
      <c r="H30" s="52">
        <v>0</v>
      </c>
      <c r="I30" s="52">
        <v>0</v>
      </c>
    </row>
    <row r="31" spans="1:9" ht="27" customHeight="1">
      <c r="A31" s="99"/>
      <c r="B31" s="99"/>
      <c r="C31" s="44" t="s">
        <v>148</v>
      </c>
      <c r="D31" s="44"/>
      <c r="E31" s="54">
        <v>0</v>
      </c>
      <c r="F31" s="54">
        <v>0</v>
      </c>
      <c r="G31" s="54">
        <v>0</v>
      </c>
      <c r="H31" s="52">
        <v>0</v>
      </c>
      <c r="I31" s="52">
        <v>0</v>
      </c>
    </row>
    <row r="32" spans="1:9" ht="27" customHeight="1">
      <c r="A32" s="99"/>
      <c r="B32" s="99"/>
      <c r="C32" s="44" t="s">
        <v>149</v>
      </c>
      <c r="D32" s="44"/>
      <c r="E32" s="54">
        <v>14.8</v>
      </c>
      <c r="F32" s="54">
        <v>13.6</v>
      </c>
      <c r="G32" s="54">
        <v>12.5</v>
      </c>
      <c r="H32" s="52">
        <v>11.6</v>
      </c>
      <c r="I32" s="52">
        <v>11.5</v>
      </c>
    </row>
    <row r="33" spans="1:9" ht="27" customHeight="1">
      <c r="A33" s="99"/>
      <c r="B33" s="99"/>
      <c r="C33" s="44" t="s">
        <v>150</v>
      </c>
      <c r="D33" s="44"/>
      <c r="E33" s="54">
        <v>206</v>
      </c>
      <c r="F33" s="54">
        <v>208.6</v>
      </c>
      <c r="G33" s="54">
        <v>204.8</v>
      </c>
      <c r="H33" s="74">
        <v>180.9</v>
      </c>
      <c r="I33" s="74">
        <v>180.1</v>
      </c>
    </row>
    <row r="34" spans="1:9" ht="27" customHeight="1">
      <c r="A34" s="2" t="s">
        <v>248</v>
      </c>
      <c r="E34" s="36"/>
      <c r="F34" s="36"/>
      <c r="G34" s="36"/>
      <c r="H34" s="36"/>
      <c r="I34" s="37"/>
    </row>
    <row r="35" spans="1:9" ht="27" customHeight="1">
      <c r="A35" s="8" t="s">
        <v>110</v>
      </c>
    </row>
    <row r="36" spans="1:9">
      <c r="A36" s="38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3" firstPageNumber="2" orientation="portrait" useFirstPageNumber="1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tabSelected="1" view="pageBreakPreview" zoomScale="85" zoomScaleNormal="100" zoomScaleSheetLayoutView="85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L10" sqref="L10"/>
    </sheetView>
  </sheetViews>
  <sheetFormatPr defaultColWidth="9" defaultRowHeight="13.2"/>
  <cols>
    <col min="1" max="1" width="3.6640625" style="2" customWidth="1"/>
    <col min="2" max="3" width="1.6640625" style="2" customWidth="1"/>
    <col min="4" max="4" width="22.6640625" style="2" customWidth="1"/>
    <col min="5" max="5" width="10.6640625" style="2" customWidth="1"/>
    <col min="6" max="21" width="13.6640625" style="2" customWidth="1"/>
    <col min="22" max="25" width="12" style="2" customWidth="1"/>
    <col min="26" max="16384" width="9" style="2"/>
  </cols>
  <sheetData>
    <row r="1" spans="1:25" ht="33.9" customHeight="1">
      <c r="A1" s="20" t="s">
        <v>0</v>
      </c>
      <c r="B1" s="11"/>
      <c r="C1" s="11"/>
      <c r="D1" s="89" t="s">
        <v>252</v>
      </c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" customHeight="1">
      <c r="A5" s="12" t="s">
        <v>249</v>
      </c>
      <c r="B5" s="12"/>
      <c r="C5" s="12"/>
      <c r="D5" s="12"/>
      <c r="K5" s="15"/>
      <c r="O5" s="15" t="s">
        <v>47</v>
      </c>
    </row>
    <row r="6" spans="1:25" ht="15.9" customHeight="1">
      <c r="A6" s="105" t="s">
        <v>48</v>
      </c>
      <c r="B6" s="106"/>
      <c r="C6" s="106"/>
      <c r="D6" s="106"/>
      <c r="E6" s="106"/>
      <c r="F6" s="110" t="s">
        <v>258</v>
      </c>
      <c r="G6" s="110"/>
      <c r="H6" s="110" t="s">
        <v>259</v>
      </c>
      <c r="I6" s="110"/>
      <c r="J6" s="110" t="s">
        <v>260</v>
      </c>
      <c r="K6" s="110"/>
      <c r="L6" s="110" t="s">
        <v>261</v>
      </c>
      <c r="M6" s="110"/>
      <c r="N6" s="110"/>
      <c r="O6" s="110"/>
    </row>
    <row r="7" spans="1:25" ht="15.9" customHeight="1">
      <c r="A7" s="106"/>
      <c r="B7" s="106"/>
      <c r="C7" s="106"/>
      <c r="D7" s="106"/>
      <c r="E7" s="106"/>
      <c r="F7" s="48" t="s">
        <v>238</v>
      </c>
      <c r="G7" s="48" t="s">
        <v>237</v>
      </c>
      <c r="H7" s="48" t="s">
        <v>238</v>
      </c>
      <c r="I7" s="76" t="s">
        <v>237</v>
      </c>
      <c r="J7" s="48" t="s">
        <v>238</v>
      </c>
      <c r="K7" s="76" t="s">
        <v>237</v>
      </c>
      <c r="L7" s="48" t="s">
        <v>238</v>
      </c>
      <c r="M7" s="76" t="s">
        <v>237</v>
      </c>
      <c r="N7" s="48" t="s">
        <v>238</v>
      </c>
      <c r="O7" s="76" t="s">
        <v>237</v>
      </c>
    </row>
    <row r="8" spans="1:25" ht="15.9" customHeight="1">
      <c r="A8" s="103" t="s">
        <v>82</v>
      </c>
      <c r="B8" s="57" t="s">
        <v>49</v>
      </c>
      <c r="C8" s="50"/>
      <c r="D8" s="50"/>
      <c r="E8" s="62" t="s">
        <v>40</v>
      </c>
      <c r="F8" s="93">
        <v>5011</v>
      </c>
      <c r="G8" s="80">
        <f>+G9+G10</f>
        <v>5054.3</v>
      </c>
      <c r="H8" s="93">
        <v>121</v>
      </c>
      <c r="I8" s="80">
        <f>+I9+I10</f>
        <v>67</v>
      </c>
      <c r="J8" s="93">
        <v>118</v>
      </c>
      <c r="K8" s="80">
        <f>+K9+K10</f>
        <v>115</v>
      </c>
      <c r="L8" s="93">
        <v>8234</v>
      </c>
      <c r="M8" s="80">
        <v>8402</v>
      </c>
      <c r="N8" s="51"/>
      <c r="O8" s="51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15.9" customHeight="1">
      <c r="A9" s="103"/>
      <c r="B9" s="59"/>
      <c r="C9" s="50" t="s">
        <v>50</v>
      </c>
      <c r="D9" s="50"/>
      <c r="E9" s="62" t="s">
        <v>41</v>
      </c>
      <c r="F9" s="93">
        <v>5009</v>
      </c>
      <c r="G9" s="80">
        <v>5054</v>
      </c>
      <c r="H9" s="93">
        <v>121</v>
      </c>
      <c r="I9" s="80">
        <v>67</v>
      </c>
      <c r="J9" s="93">
        <v>118</v>
      </c>
      <c r="K9" s="80">
        <v>115</v>
      </c>
      <c r="L9" s="93">
        <v>7814</v>
      </c>
      <c r="M9" s="80">
        <v>8402</v>
      </c>
      <c r="N9" s="51"/>
      <c r="O9" s="51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ht="15.9" customHeight="1">
      <c r="A10" s="103"/>
      <c r="B10" s="58"/>
      <c r="C10" s="50" t="s">
        <v>51</v>
      </c>
      <c r="D10" s="50"/>
      <c r="E10" s="62" t="s">
        <v>42</v>
      </c>
      <c r="F10" s="93">
        <v>2</v>
      </c>
      <c r="G10" s="80">
        <v>0.3</v>
      </c>
      <c r="H10" s="93">
        <v>0</v>
      </c>
      <c r="I10" s="80">
        <v>0</v>
      </c>
      <c r="J10" s="95">
        <v>0</v>
      </c>
      <c r="K10" s="63">
        <v>0</v>
      </c>
      <c r="L10" s="93">
        <v>420</v>
      </c>
      <c r="M10" s="80">
        <v>0</v>
      </c>
      <c r="N10" s="51"/>
      <c r="O10" s="51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 ht="15.9" customHeight="1">
      <c r="A11" s="103"/>
      <c r="B11" s="57" t="s">
        <v>52</v>
      </c>
      <c r="C11" s="50"/>
      <c r="D11" s="50"/>
      <c r="E11" s="62" t="s">
        <v>43</v>
      </c>
      <c r="F11" s="93">
        <v>3761</v>
      </c>
      <c r="G11" s="80">
        <f>+G12+G13</f>
        <v>3772</v>
      </c>
      <c r="H11" s="93">
        <v>100</v>
      </c>
      <c r="I11" s="80">
        <f>+I12+I13</f>
        <v>126</v>
      </c>
      <c r="J11" s="93">
        <v>133</v>
      </c>
      <c r="K11" s="80">
        <f>+K12+K13</f>
        <v>103</v>
      </c>
      <c r="L11" s="93">
        <v>7837</v>
      </c>
      <c r="M11" s="80">
        <v>8407</v>
      </c>
      <c r="N11" s="51"/>
      <c r="O11" s="51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ht="15.9" customHeight="1">
      <c r="A12" s="103"/>
      <c r="B12" s="59"/>
      <c r="C12" s="50" t="s">
        <v>53</v>
      </c>
      <c r="D12" s="50"/>
      <c r="E12" s="62" t="s">
        <v>44</v>
      </c>
      <c r="F12" s="93">
        <v>3761</v>
      </c>
      <c r="G12" s="80">
        <v>3771</v>
      </c>
      <c r="H12" s="93">
        <v>100</v>
      </c>
      <c r="I12" s="80">
        <v>126</v>
      </c>
      <c r="J12" s="93">
        <v>133</v>
      </c>
      <c r="K12" s="80">
        <v>103</v>
      </c>
      <c r="L12" s="93">
        <v>7837</v>
      </c>
      <c r="M12" s="80">
        <v>8407</v>
      </c>
      <c r="N12" s="51"/>
      <c r="O12" s="51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 ht="15.9" customHeight="1">
      <c r="A13" s="103"/>
      <c r="B13" s="58"/>
      <c r="C13" s="50" t="s">
        <v>54</v>
      </c>
      <c r="D13" s="50"/>
      <c r="E13" s="62" t="s">
        <v>45</v>
      </c>
      <c r="F13" s="93">
        <v>0</v>
      </c>
      <c r="G13" s="80">
        <v>1</v>
      </c>
      <c r="H13" s="95">
        <v>0</v>
      </c>
      <c r="I13" s="63">
        <v>0</v>
      </c>
      <c r="J13" s="95">
        <v>0</v>
      </c>
      <c r="K13" s="63">
        <v>0</v>
      </c>
      <c r="L13" s="93">
        <v>0</v>
      </c>
      <c r="M13" s="80">
        <v>0</v>
      </c>
      <c r="N13" s="51"/>
      <c r="O13" s="51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 ht="15.9" customHeight="1">
      <c r="A14" s="103"/>
      <c r="B14" s="50" t="s">
        <v>55</v>
      </c>
      <c r="C14" s="50"/>
      <c r="D14" s="50"/>
      <c r="E14" s="62" t="s">
        <v>152</v>
      </c>
      <c r="F14" s="93">
        <f t="shared" ref="F14:F15" si="0">F9-F12</f>
        <v>1248</v>
      </c>
      <c r="G14" s="80">
        <f t="shared" ref="G14:O15" si="1">G9-G12</f>
        <v>1283</v>
      </c>
      <c r="H14" s="93">
        <f t="shared" si="1"/>
        <v>21</v>
      </c>
      <c r="I14" s="80">
        <f t="shared" si="1"/>
        <v>-59</v>
      </c>
      <c r="J14" s="93">
        <f t="shared" si="1"/>
        <v>-15</v>
      </c>
      <c r="K14" s="80">
        <f t="shared" si="1"/>
        <v>12</v>
      </c>
      <c r="L14" s="93">
        <f t="shared" si="1"/>
        <v>-23</v>
      </c>
      <c r="M14" s="80">
        <f t="shared" si="1"/>
        <v>-5</v>
      </c>
      <c r="N14" s="51">
        <f t="shared" si="1"/>
        <v>0</v>
      </c>
      <c r="O14" s="51">
        <f t="shared" si="1"/>
        <v>0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ht="15.9" customHeight="1">
      <c r="A15" s="103"/>
      <c r="B15" s="50" t="s">
        <v>56</v>
      </c>
      <c r="C15" s="50"/>
      <c r="D15" s="50"/>
      <c r="E15" s="62" t="s">
        <v>153</v>
      </c>
      <c r="F15" s="93">
        <f t="shared" si="0"/>
        <v>2</v>
      </c>
      <c r="G15" s="80">
        <f t="shared" si="1"/>
        <v>-0.7</v>
      </c>
      <c r="H15" s="93">
        <f t="shared" si="1"/>
        <v>0</v>
      </c>
      <c r="I15" s="80">
        <f t="shared" si="1"/>
        <v>0</v>
      </c>
      <c r="J15" s="93">
        <f t="shared" si="1"/>
        <v>0</v>
      </c>
      <c r="K15" s="80">
        <f t="shared" si="1"/>
        <v>0</v>
      </c>
      <c r="L15" s="93">
        <f t="shared" si="1"/>
        <v>420</v>
      </c>
      <c r="M15" s="80">
        <f t="shared" si="1"/>
        <v>0</v>
      </c>
      <c r="N15" s="51">
        <f t="shared" si="1"/>
        <v>0</v>
      </c>
      <c r="O15" s="51">
        <f t="shared" si="1"/>
        <v>0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 ht="15.9" customHeight="1">
      <c r="A16" s="103"/>
      <c r="B16" s="50" t="s">
        <v>57</v>
      </c>
      <c r="C16" s="50"/>
      <c r="D16" s="50"/>
      <c r="E16" s="62" t="s">
        <v>154</v>
      </c>
      <c r="F16" s="93">
        <f t="shared" ref="F16" si="2">F8-F11</f>
        <v>1250</v>
      </c>
      <c r="G16" s="80">
        <f t="shared" ref="G16:O16" si="3">G8-G11</f>
        <v>1282.3000000000002</v>
      </c>
      <c r="H16" s="93">
        <f t="shared" si="3"/>
        <v>21</v>
      </c>
      <c r="I16" s="80">
        <f t="shared" si="3"/>
        <v>-59</v>
      </c>
      <c r="J16" s="93">
        <f t="shared" si="3"/>
        <v>-15</v>
      </c>
      <c r="K16" s="80">
        <f t="shared" si="3"/>
        <v>12</v>
      </c>
      <c r="L16" s="93">
        <f t="shared" si="3"/>
        <v>397</v>
      </c>
      <c r="M16" s="80">
        <f t="shared" si="3"/>
        <v>-5</v>
      </c>
      <c r="N16" s="51">
        <f t="shared" si="3"/>
        <v>0</v>
      </c>
      <c r="O16" s="51">
        <f t="shared" si="3"/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ht="15.9" customHeight="1">
      <c r="A17" s="103"/>
      <c r="B17" s="50" t="s">
        <v>58</v>
      </c>
      <c r="C17" s="50"/>
      <c r="D17" s="50"/>
      <c r="E17" s="48"/>
      <c r="F17" s="95">
        <v>0</v>
      </c>
      <c r="G17" s="63">
        <v>0</v>
      </c>
      <c r="H17" s="95">
        <v>3663</v>
      </c>
      <c r="I17" s="63">
        <v>3685</v>
      </c>
      <c r="J17" s="93">
        <v>0</v>
      </c>
      <c r="K17" s="80">
        <v>0</v>
      </c>
      <c r="L17" s="93">
        <v>0</v>
      </c>
      <c r="M17" s="80">
        <v>396</v>
      </c>
      <c r="N17" s="63"/>
      <c r="O17" s="64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ht="15.9" customHeight="1">
      <c r="A18" s="103"/>
      <c r="B18" s="50" t="s">
        <v>59</v>
      </c>
      <c r="C18" s="50"/>
      <c r="D18" s="50"/>
      <c r="E18" s="48"/>
      <c r="F18" s="94">
        <v>0</v>
      </c>
      <c r="G18" s="92">
        <v>0</v>
      </c>
      <c r="H18" s="94">
        <v>0</v>
      </c>
      <c r="I18" s="92">
        <v>0</v>
      </c>
      <c r="J18" s="94">
        <v>0</v>
      </c>
      <c r="K18" s="92">
        <v>0</v>
      </c>
      <c r="L18" s="94">
        <v>0</v>
      </c>
      <c r="M18" s="92">
        <v>0</v>
      </c>
      <c r="N18" s="64"/>
      <c r="O18" s="64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ht="15.9" customHeight="1">
      <c r="A19" s="103" t="s">
        <v>83</v>
      </c>
      <c r="B19" s="57" t="s">
        <v>60</v>
      </c>
      <c r="C19" s="50"/>
      <c r="D19" s="50"/>
      <c r="E19" s="62"/>
      <c r="F19" s="93">
        <v>95</v>
      </c>
      <c r="G19" s="80">
        <v>37</v>
      </c>
      <c r="H19" s="93">
        <v>0</v>
      </c>
      <c r="I19" s="80">
        <v>0</v>
      </c>
      <c r="J19" s="93">
        <v>0</v>
      </c>
      <c r="K19" s="80">
        <v>0</v>
      </c>
      <c r="L19" s="93">
        <v>1870</v>
      </c>
      <c r="M19" s="80">
        <v>2054</v>
      </c>
      <c r="N19" s="51"/>
      <c r="O19" s="51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1:25" ht="15.9" customHeight="1">
      <c r="A20" s="103"/>
      <c r="B20" s="58"/>
      <c r="C20" s="50" t="s">
        <v>61</v>
      </c>
      <c r="D20" s="50"/>
      <c r="E20" s="62"/>
      <c r="F20" s="93">
        <v>0</v>
      </c>
      <c r="G20" s="80">
        <v>0</v>
      </c>
      <c r="H20" s="93">
        <v>0</v>
      </c>
      <c r="I20" s="80">
        <v>0</v>
      </c>
      <c r="J20" s="93">
        <v>0</v>
      </c>
      <c r="K20" s="80">
        <v>0</v>
      </c>
      <c r="L20" s="93">
        <v>381</v>
      </c>
      <c r="M20" s="80">
        <v>431</v>
      </c>
      <c r="N20" s="51"/>
      <c r="O20" s="51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1:25" ht="15.9" customHeight="1">
      <c r="A21" s="103"/>
      <c r="B21" s="75" t="s">
        <v>62</v>
      </c>
      <c r="C21" s="50"/>
      <c r="D21" s="50"/>
      <c r="E21" s="62" t="s">
        <v>155</v>
      </c>
      <c r="F21" s="93">
        <v>95</v>
      </c>
      <c r="G21" s="80">
        <v>37</v>
      </c>
      <c r="H21" s="93">
        <v>0</v>
      </c>
      <c r="I21" s="80">
        <v>0</v>
      </c>
      <c r="J21" s="93">
        <v>0</v>
      </c>
      <c r="K21" s="80">
        <v>0</v>
      </c>
      <c r="L21" s="93">
        <v>1374</v>
      </c>
      <c r="M21" s="80">
        <v>1660</v>
      </c>
      <c r="N21" s="51"/>
      <c r="O21" s="51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15.9" customHeight="1">
      <c r="A22" s="103"/>
      <c r="B22" s="57" t="s">
        <v>63</v>
      </c>
      <c r="C22" s="50"/>
      <c r="D22" s="50"/>
      <c r="E22" s="62" t="s">
        <v>156</v>
      </c>
      <c r="F22" s="93">
        <v>4656</v>
      </c>
      <c r="G22" s="80">
        <v>2132</v>
      </c>
      <c r="H22" s="93">
        <v>46</v>
      </c>
      <c r="I22" s="80">
        <v>52</v>
      </c>
      <c r="J22" s="93">
        <v>103</v>
      </c>
      <c r="K22" s="80">
        <v>23</v>
      </c>
      <c r="L22" s="93">
        <v>2994</v>
      </c>
      <c r="M22" s="80">
        <v>3437</v>
      </c>
      <c r="N22" s="51"/>
      <c r="O22" s="51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ht="15.9" customHeight="1">
      <c r="A23" s="103"/>
      <c r="B23" s="58" t="s">
        <v>64</v>
      </c>
      <c r="C23" s="50" t="s">
        <v>65</v>
      </c>
      <c r="D23" s="50"/>
      <c r="E23" s="62"/>
      <c r="F23" s="93">
        <v>95</v>
      </c>
      <c r="G23" s="80">
        <v>106</v>
      </c>
      <c r="H23" s="93">
        <v>0</v>
      </c>
      <c r="I23" s="80">
        <v>0</v>
      </c>
      <c r="J23" s="93">
        <v>0</v>
      </c>
      <c r="K23" s="80">
        <v>0</v>
      </c>
      <c r="L23" s="93">
        <v>1224</v>
      </c>
      <c r="M23" s="80">
        <v>1252</v>
      </c>
      <c r="N23" s="51"/>
      <c r="O23" s="51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15.9" customHeight="1">
      <c r="A24" s="103"/>
      <c r="B24" s="50" t="s">
        <v>157</v>
      </c>
      <c r="C24" s="50"/>
      <c r="D24" s="50"/>
      <c r="E24" s="62" t="s">
        <v>158</v>
      </c>
      <c r="F24" s="93">
        <f t="shared" ref="F24" si="4">F21-F22</f>
        <v>-4561</v>
      </c>
      <c r="G24" s="80">
        <f t="shared" ref="G24:O24" si="5">G21-G22</f>
        <v>-2095</v>
      </c>
      <c r="H24" s="93">
        <f t="shared" si="5"/>
        <v>-46</v>
      </c>
      <c r="I24" s="80">
        <f t="shared" si="5"/>
        <v>-52</v>
      </c>
      <c r="J24" s="93">
        <f t="shared" si="5"/>
        <v>-103</v>
      </c>
      <c r="K24" s="80">
        <f t="shared" si="5"/>
        <v>-23</v>
      </c>
      <c r="L24" s="93">
        <f t="shared" si="5"/>
        <v>-1620</v>
      </c>
      <c r="M24" s="80">
        <f t="shared" si="5"/>
        <v>-1777</v>
      </c>
      <c r="N24" s="51">
        <f t="shared" si="5"/>
        <v>0</v>
      </c>
      <c r="O24" s="51">
        <f t="shared" si="5"/>
        <v>0</v>
      </c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ht="15.9" customHeight="1">
      <c r="A25" s="103"/>
      <c r="B25" s="57" t="s">
        <v>66</v>
      </c>
      <c r="C25" s="57"/>
      <c r="D25" s="57"/>
      <c r="E25" s="107" t="s">
        <v>159</v>
      </c>
      <c r="F25" s="111">
        <v>4561</v>
      </c>
      <c r="G25" s="113">
        <f>+G24*-1</f>
        <v>2095</v>
      </c>
      <c r="H25" s="111">
        <v>46</v>
      </c>
      <c r="I25" s="113">
        <f>+I24*-1</f>
        <v>52</v>
      </c>
      <c r="J25" s="111">
        <v>103</v>
      </c>
      <c r="K25" s="113">
        <f>+K24*-1</f>
        <v>23</v>
      </c>
      <c r="L25" s="111">
        <v>1620</v>
      </c>
      <c r="M25" s="113">
        <v>1777</v>
      </c>
      <c r="N25" s="116"/>
      <c r="O25" s="116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ht="15.9" customHeight="1">
      <c r="A26" s="103"/>
      <c r="B26" s="75" t="s">
        <v>67</v>
      </c>
      <c r="C26" s="75"/>
      <c r="D26" s="75"/>
      <c r="E26" s="108"/>
      <c r="F26" s="112"/>
      <c r="G26" s="114"/>
      <c r="H26" s="112"/>
      <c r="I26" s="114"/>
      <c r="J26" s="112"/>
      <c r="K26" s="114"/>
      <c r="L26" s="112"/>
      <c r="M26" s="114"/>
      <c r="N26" s="114"/>
      <c r="O26" s="114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ht="15.9" customHeight="1">
      <c r="A27" s="103"/>
      <c r="B27" s="50" t="s">
        <v>160</v>
      </c>
      <c r="C27" s="50"/>
      <c r="D27" s="50"/>
      <c r="E27" s="62" t="s">
        <v>161</v>
      </c>
      <c r="F27" s="93">
        <f t="shared" ref="F27" si="6">F24+F25</f>
        <v>0</v>
      </c>
      <c r="G27" s="80">
        <f t="shared" ref="G27:O27" si="7">G24+G25</f>
        <v>0</v>
      </c>
      <c r="H27" s="93">
        <f t="shared" si="7"/>
        <v>0</v>
      </c>
      <c r="I27" s="80">
        <f t="shared" si="7"/>
        <v>0</v>
      </c>
      <c r="J27" s="93">
        <f t="shared" si="7"/>
        <v>0</v>
      </c>
      <c r="K27" s="80">
        <f t="shared" si="7"/>
        <v>0</v>
      </c>
      <c r="L27" s="93">
        <f t="shared" si="7"/>
        <v>0</v>
      </c>
      <c r="M27" s="80">
        <f t="shared" si="7"/>
        <v>0</v>
      </c>
      <c r="N27" s="51">
        <f t="shared" si="7"/>
        <v>0</v>
      </c>
      <c r="O27" s="51">
        <f t="shared" si="7"/>
        <v>0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5" ht="15.9" customHeight="1">
      <c r="A28" s="8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1:25" ht="15.9" customHeight="1">
      <c r="A29" s="12"/>
      <c r="F29" s="25"/>
      <c r="G29" s="25"/>
      <c r="H29" s="25"/>
      <c r="I29" s="25"/>
      <c r="J29" s="26"/>
      <c r="K29" s="26"/>
      <c r="L29" s="25"/>
      <c r="M29" s="25"/>
      <c r="N29" s="25"/>
      <c r="O29" s="26" t="s">
        <v>162</v>
      </c>
      <c r="P29" s="25"/>
      <c r="Q29" s="25"/>
      <c r="R29" s="25"/>
      <c r="S29" s="25"/>
      <c r="T29" s="25"/>
      <c r="U29" s="25"/>
      <c r="V29" s="25"/>
      <c r="W29" s="25"/>
      <c r="X29" s="25"/>
      <c r="Y29" s="26"/>
    </row>
    <row r="30" spans="1:25" ht="15.9" customHeight="1">
      <c r="A30" s="106" t="s">
        <v>68</v>
      </c>
      <c r="B30" s="106"/>
      <c r="C30" s="106"/>
      <c r="D30" s="106"/>
      <c r="E30" s="106"/>
      <c r="F30" s="115" t="s">
        <v>262</v>
      </c>
      <c r="G30" s="115"/>
      <c r="H30" s="115"/>
      <c r="I30" s="115"/>
      <c r="J30" s="115"/>
      <c r="K30" s="115"/>
      <c r="L30" s="115"/>
      <c r="M30" s="115"/>
      <c r="N30" s="115"/>
      <c r="O30" s="115"/>
      <c r="P30" s="27"/>
      <c r="Q30" s="25"/>
      <c r="R30" s="27"/>
      <c r="S30" s="25"/>
      <c r="T30" s="27"/>
      <c r="U30" s="25"/>
      <c r="V30" s="27"/>
      <c r="W30" s="25"/>
      <c r="X30" s="27"/>
      <c r="Y30" s="25"/>
    </row>
    <row r="31" spans="1:25" ht="15.9" customHeight="1">
      <c r="A31" s="106"/>
      <c r="B31" s="106"/>
      <c r="C31" s="106"/>
      <c r="D31" s="106"/>
      <c r="E31" s="106"/>
      <c r="F31" s="48" t="s">
        <v>238</v>
      </c>
      <c r="G31" s="76" t="s">
        <v>237</v>
      </c>
      <c r="H31" s="48" t="s">
        <v>238</v>
      </c>
      <c r="I31" s="76" t="s">
        <v>237</v>
      </c>
      <c r="J31" s="48" t="s">
        <v>238</v>
      </c>
      <c r="K31" s="76" t="s">
        <v>237</v>
      </c>
      <c r="L31" s="48" t="s">
        <v>238</v>
      </c>
      <c r="M31" s="76" t="s">
        <v>237</v>
      </c>
      <c r="N31" s="48" t="s">
        <v>238</v>
      </c>
      <c r="O31" s="76" t="s">
        <v>237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ht="15.9" customHeight="1">
      <c r="A32" s="103" t="s">
        <v>84</v>
      </c>
      <c r="B32" s="57" t="s">
        <v>49</v>
      </c>
      <c r="C32" s="50"/>
      <c r="D32" s="50"/>
      <c r="E32" s="62" t="s">
        <v>40</v>
      </c>
      <c r="F32" s="93">
        <v>72</v>
      </c>
      <c r="G32" s="80">
        <v>62</v>
      </c>
      <c r="H32" s="51"/>
      <c r="I32" s="51"/>
      <c r="J32" s="51"/>
      <c r="K32" s="51"/>
      <c r="L32" s="51"/>
      <c r="M32" s="51"/>
      <c r="N32" s="51"/>
      <c r="O32" s="51"/>
      <c r="P32" s="29"/>
      <c r="Q32" s="29"/>
      <c r="R32" s="29"/>
      <c r="S32" s="29"/>
      <c r="T32" s="30"/>
      <c r="U32" s="30"/>
      <c r="V32" s="29"/>
      <c r="W32" s="29"/>
      <c r="X32" s="30"/>
      <c r="Y32" s="30"/>
    </row>
    <row r="33" spans="1:25" ht="15.9" customHeight="1">
      <c r="A33" s="109"/>
      <c r="B33" s="59"/>
      <c r="C33" s="57" t="s">
        <v>69</v>
      </c>
      <c r="D33" s="50"/>
      <c r="E33" s="62"/>
      <c r="F33" s="93">
        <v>71</v>
      </c>
      <c r="G33" s="80">
        <v>61</v>
      </c>
      <c r="H33" s="51"/>
      <c r="I33" s="51"/>
      <c r="J33" s="51"/>
      <c r="K33" s="51"/>
      <c r="L33" s="51"/>
      <c r="M33" s="51"/>
      <c r="N33" s="51"/>
      <c r="O33" s="51"/>
      <c r="P33" s="29"/>
      <c r="Q33" s="29"/>
      <c r="R33" s="29"/>
      <c r="S33" s="29"/>
      <c r="T33" s="30"/>
      <c r="U33" s="30"/>
      <c r="V33" s="29"/>
      <c r="W33" s="29"/>
      <c r="X33" s="30"/>
      <c r="Y33" s="30"/>
    </row>
    <row r="34" spans="1:25" ht="15.9" customHeight="1">
      <c r="A34" s="109"/>
      <c r="B34" s="59"/>
      <c r="C34" s="58"/>
      <c r="D34" s="50" t="s">
        <v>70</v>
      </c>
      <c r="E34" s="62"/>
      <c r="F34" s="93">
        <v>71</v>
      </c>
      <c r="G34" s="80">
        <v>61</v>
      </c>
      <c r="H34" s="51"/>
      <c r="I34" s="51"/>
      <c r="J34" s="51"/>
      <c r="K34" s="51"/>
      <c r="L34" s="51"/>
      <c r="M34" s="51"/>
      <c r="N34" s="51"/>
      <c r="O34" s="51"/>
      <c r="P34" s="29"/>
      <c r="Q34" s="29"/>
      <c r="R34" s="29"/>
      <c r="S34" s="29"/>
      <c r="T34" s="30"/>
      <c r="U34" s="30"/>
      <c r="V34" s="29"/>
      <c r="W34" s="29"/>
      <c r="X34" s="30"/>
      <c r="Y34" s="30"/>
    </row>
    <row r="35" spans="1:25" ht="15.9" customHeight="1">
      <c r="A35" s="109"/>
      <c r="B35" s="58"/>
      <c r="C35" s="75" t="s">
        <v>71</v>
      </c>
      <c r="D35" s="50"/>
      <c r="E35" s="62"/>
      <c r="F35" s="93">
        <v>1</v>
      </c>
      <c r="G35" s="80">
        <v>1</v>
      </c>
      <c r="H35" s="51"/>
      <c r="I35" s="51"/>
      <c r="J35" s="64"/>
      <c r="K35" s="64"/>
      <c r="L35" s="51"/>
      <c r="M35" s="51"/>
      <c r="N35" s="51"/>
      <c r="O35" s="51"/>
      <c r="P35" s="29"/>
      <c r="Q35" s="29"/>
      <c r="R35" s="29"/>
      <c r="S35" s="29"/>
      <c r="T35" s="30"/>
      <c r="U35" s="30"/>
      <c r="V35" s="29"/>
      <c r="W35" s="29"/>
      <c r="X35" s="30"/>
      <c r="Y35" s="30"/>
    </row>
    <row r="36" spans="1:25" ht="15.9" customHeight="1">
      <c r="A36" s="109"/>
      <c r="B36" s="57" t="s">
        <v>52</v>
      </c>
      <c r="C36" s="50"/>
      <c r="D36" s="50"/>
      <c r="E36" s="62" t="s">
        <v>41</v>
      </c>
      <c r="F36" s="93">
        <v>12</v>
      </c>
      <c r="G36" s="80">
        <v>13</v>
      </c>
      <c r="H36" s="51"/>
      <c r="I36" s="51"/>
      <c r="J36" s="51"/>
      <c r="K36" s="51"/>
      <c r="L36" s="51"/>
      <c r="M36" s="51"/>
      <c r="N36" s="51"/>
      <c r="O36" s="51"/>
      <c r="P36" s="29"/>
      <c r="Q36" s="29"/>
      <c r="R36" s="29"/>
      <c r="S36" s="29"/>
      <c r="T36" s="29"/>
      <c r="U36" s="29"/>
      <c r="V36" s="29"/>
      <c r="W36" s="29"/>
      <c r="X36" s="30"/>
      <c r="Y36" s="30"/>
    </row>
    <row r="37" spans="1:25" ht="15.9" customHeight="1">
      <c r="A37" s="109"/>
      <c r="B37" s="59"/>
      <c r="C37" s="50" t="s">
        <v>72</v>
      </c>
      <c r="D37" s="50"/>
      <c r="E37" s="62"/>
      <c r="F37" s="93">
        <v>12</v>
      </c>
      <c r="G37" s="80">
        <v>13</v>
      </c>
      <c r="H37" s="51"/>
      <c r="I37" s="51"/>
      <c r="J37" s="51"/>
      <c r="K37" s="51"/>
      <c r="L37" s="51"/>
      <c r="M37" s="51"/>
      <c r="N37" s="51"/>
      <c r="O37" s="51"/>
      <c r="P37" s="29"/>
      <c r="Q37" s="29"/>
      <c r="R37" s="29"/>
      <c r="S37" s="29"/>
      <c r="T37" s="29"/>
      <c r="U37" s="29"/>
      <c r="V37" s="29"/>
      <c r="W37" s="29"/>
      <c r="X37" s="30"/>
      <c r="Y37" s="30"/>
    </row>
    <row r="38" spans="1:25" ht="15.9" customHeight="1">
      <c r="A38" s="109"/>
      <c r="B38" s="58"/>
      <c r="C38" s="50" t="s">
        <v>73</v>
      </c>
      <c r="D38" s="50"/>
      <c r="E38" s="62"/>
      <c r="F38" s="97">
        <v>0</v>
      </c>
      <c r="G38" s="80">
        <v>0</v>
      </c>
      <c r="H38" s="51"/>
      <c r="I38" s="51"/>
      <c r="J38" s="51"/>
      <c r="K38" s="64"/>
      <c r="L38" s="51"/>
      <c r="M38" s="51"/>
      <c r="N38" s="51"/>
      <c r="O38" s="51"/>
      <c r="P38" s="29"/>
      <c r="Q38" s="29"/>
      <c r="R38" s="30"/>
      <c r="S38" s="30"/>
      <c r="T38" s="29"/>
      <c r="U38" s="29"/>
      <c r="V38" s="29"/>
      <c r="W38" s="29"/>
      <c r="X38" s="30"/>
      <c r="Y38" s="30"/>
    </row>
    <row r="39" spans="1:25" ht="15.9" customHeight="1">
      <c r="A39" s="109"/>
      <c r="B39" s="44" t="s">
        <v>74</v>
      </c>
      <c r="C39" s="44"/>
      <c r="D39" s="44"/>
      <c r="E39" s="62" t="s">
        <v>163</v>
      </c>
      <c r="F39" s="93">
        <f t="shared" ref="F39" si="8">F32-F36</f>
        <v>60</v>
      </c>
      <c r="G39" s="80">
        <v>49</v>
      </c>
      <c r="H39" s="51">
        <f t="shared" ref="H39:O39" si="9">H32-H36</f>
        <v>0</v>
      </c>
      <c r="I39" s="51">
        <f t="shared" si="9"/>
        <v>0</v>
      </c>
      <c r="J39" s="51">
        <f t="shared" si="9"/>
        <v>0</v>
      </c>
      <c r="K39" s="51">
        <f t="shared" si="9"/>
        <v>0</v>
      </c>
      <c r="L39" s="51">
        <f t="shared" si="9"/>
        <v>0</v>
      </c>
      <c r="M39" s="51">
        <f t="shared" si="9"/>
        <v>0</v>
      </c>
      <c r="N39" s="51">
        <f t="shared" si="9"/>
        <v>0</v>
      </c>
      <c r="O39" s="51">
        <f t="shared" si="9"/>
        <v>0</v>
      </c>
      <c r="P39" s="29"/>
      <c r="Q39" s="29"/>
      <c r="R39" s="29"/>
      <c r="S39" s="29"/>
      <c r="T39" s="29"/>
      <c r="U39" s="29"/>
      <c r="V39" s="29"/>
      <c r="W39" s="29"/>
      <c r="X39" s="30"/>
      <c r="Y39" s="30"/>
    </row>
    <row r="40" spans="1:25" ht="15.9" customHeight="1">
      <c r="A40" s="103" t="s">
        <v>85</v>
      </c>
      <c r="B40" s="57" t="s">
        <v>75</v>
      </c>
      <c r="C40" s="50"/>
      <c r="D40" s="50"/>
      <c r="E40" s="62" t="s">
        <v>43</v>
      </c>
      <c r="F40" s="97">
        <v>0</v>
      </c>
      <c r="G40" s="80">
        <v>83</v>
      </c>
      <c r="H40" s="51"/>
      <c r="I40" s="51"/>
      <c r="J40" s="51"/>
      <c r="K40" s="51"/>
      <c r="L40" s="51"/>
      <c r="M40" s="51"/>
      <c r="N40" s="51"/>
      <c r="O40" s="51"/>
      <c r="P40" s="29"/>
      <c r="Q40" s="29"/>
      <c r="R40" s="29"/>
      <c r="S40" s="29"/>
      <c r="T40" s="30"/>
      <c r="U40" s="30"/>
      <c r="V40" s="30"/>
      <c r="W40" s="30"/>
      <c r="X40" s="29"/>
      <c r="Y40" s="29"/>
    </row>
    <row r="41" spans="1:25" ht="15.9" customHeight="1">
      <c r="A41" s="104"/>
      <c r="B41" s="58"/>
      <c r="C41" s="50" t="s">
        <v>76</v>
      </c>
      <c r="D41" s="50"/>
      <c r="E41" s="62"/>
      <c r="F41" s="98" t="s">
        <v>263</v>
      </c>
      <c r="G41" s="92">
        <v>0</v>
      </c>
      <c r="H41" s="64"/>
      <c r="I41" s="64"/>
      <c r="J41" s="51"/>
      <c r="K41" s="51"/>
      <c r="L41" s="51"/>
      <c r="M41" s="51"/>
      <c r="N41" s="51"/>
      <c r="O41" s="51"/>
      <c r="P41" s="30"/>
      <c r="Q41" s="30"/>
      <c r="R41" s="30"/>
      <c r="S41" s="30"/>
      <c r="T41" s="30"/>
      <c r="U41" s="30"/>
      <c r="V41" s="30"/>
      <c r="W41" s="30"/>
      <c r="X41" s="29"/>
      <c r="Y41" s="29"/>
    </row>
    <row r="42" spans="1:25" ht="15.9" customHeight="1">
      <c r="A42" s="104"/>
      <c r="B42" s="57" t="s">
        <v>63</v>
      </c>
      <c r="C42" s="50"/>
      <c r="D42" s="50"/>
      <c r="E42" s="62" t="s">
        <v>44</v>
      </c>
      <c r="F42" s="93">
        <v>147</v>
      </c>
      <c r="G42" s="80">
        <v>204</v>
      </c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30"/>
      <c r="U42" s="30"/>
      <c r="V42" s="29"/>
      <c r="W42" s="29"/>
      <c r="X42" s="29"/>
      <c r="Y42" s="29"/>
    </row>
    <row r="43" spans="1:25" ht="15.9" customHeight="1">
      <c r="A43" s="104"/>
      <c r="B43" s="58"/>
      <c r="C43" s="50" t="s">
        <v>77</v>
      </c>
      <c r="D43" s="50"/>
      <c r="E43" s="62"/>
      <c r="F43" s="97">
        <v>0</v>
      </c>
      <c r="G43" s="80">
        <v>0</v>
      </c>
      <c r="H43" s="51"/>
      <c r="I43" s="51"/>
      <c r="J43" s="64"/>
      <c r="K43" s="64"/>
      <c r="L43" s="51"/>
      <c r="M43" s="51"/>
      <c r="N43" s="51"/>
      <c r="O43" s="51"/>
      <c r="P43" s="29"/>
      <c r="Q43" s="29"/>
      <c r="R43" s="30"/>
      <c r="S43" s="29"/>
      <c r="T43" s="30"/>
      <c r="U43" s="30"/>
      <c r="V43" s="29"/>
      <c r="W43" s="29"/>
      <c r="X43" s="30"/>
      <c r="Y43" s="30"/>
    </row>
    <row r="44" spans="1:25" ht="15.9" customHeight="1">
      <c r="A44" s="104"/>
      <c r="B44" s="50" t="s">
        <v>74</v>
      </c>
      <c r="C44" s="50"/>
      <c r="D44" s="50"/>
      <c r="E44" s="62" t="s">
        <v>164</v>
      </c>
      <c r="F44" s="94">
        <f t="shared" ref="F44" si="10">F40-F42</f>
        <v>-147</v>
      </c>
      <c r="G44" s="92">
        <v>-121</v>
      </c>
      <c r="H44" s="64">
        <f t="shared" ref="H44:O44" si="11">H40-H42</f>
        <v>0</v>
      </c>
      <c r="I44" s="64">
        <f t="shared" si="11"/>
        <v>0</v>
      </c>
      <c r="J44" s="64">
        <f t="shared" si="11"/>
        <v>0</v>
      </c>
      <c r="K44" s="64">
        <f t="shared" si="11"/>
        <v>0</v>
      </c>
      <c r="L44" s="64">
        <f t="shared" si="11"/>
        <v>0</v>
      </c>
      <c r="M44" s="64">
        <f t="shared" si="11"/>
        <v>0</v>
      </c>
      <c r="N44" s="64">
        <f t="shared" si="11"/>
        <v>0</v>
      </c>
      <c r="O44" s="64">
        <f t="shared" si="11"/>
        <v>0</v>
      </c>
      <c r="P44" s="30"/>
      <c r="Q44" s="30"/>
      <c r="R44" s="29"/>
      <c r="S44" s="29"/>
      <c r="T44" s="30"/>
      <c r="U44" s="30"/>
      <c r="V44" s="29"/>
      <c r="W44" s="29"/>
      <c r="X44" s="29"/>
      <c r="Y44" s="29"/>
    </row>
    <row r="45" spans="1:25" ht="15.9" customHeight="1">
      <c r="A45" s="103" t="s">
        <v>86</v>
      </c>
      <c r="B45" s="44" t="s">
        <v>78</v>
      </c>
      <c r="C45" s="44"/>
      <c r="D45" s="44"/>
      <c r="E45" s="62" t="s">
        <v>165</v>
      </c>
      <c r="F45" s="93">
        <f t="shared" ref="F45" si="12">F39+F44</f>
        <v>-87</v>
      </c>
      <c r="G45" s="80">
        <v>-72</v>
      </c>
      <c r="H45" s="51">
        <f t="shared" ref="H45:O45" si="13">H39+H44</f>
        <v>0</v>
      </c>
      <c r="I45" s="51">
        <f t="shared" si="13"/>
        <v>0</v>
      </c>
      <c r="J45" s="51">
        <f t="shared" si="13"/>
        <v>0</v>
      </c>
      <c r="K45" s="51">
        <f t="shared" si="13"/>
        <v>0</v>
      </c>
      <c r="L45" s="51">
        <f t="shared" si="13"/>
        <v>0</v>
      </c>
      <c r="M45" s="51">
        <f t="shared" si="13"/>
        <v>0</v>
      </c>
      <c r="N45" s="51">
        <f t="shared" si="13"/>
        <v>0</v>
      </c>
      <c r="O45" s="51">
        <f t="shared" si="13"/>
        <v>0</v>
      </c>
      <c r="P45" s="29"/>
      <c r="Q45" s="29"/>
      <c r="R45" s="29"/>
      <c r="S45" s="29"/>
      <c r="T45" s="29"/>
      <c r="U45" s="29"/>
      <c r="V45" s="29"/>
      <c r="W45" s="29"/>
      <c r="X45" s="29"/>
      <c r="Y45" s="29"/>
    </row>
    <row r="46" spans="1:25" ht="15.9" customHeight="1">
      <c r="A46" s="104"/>
      <c r="B46" s="50" t="s">
        <v>79</v>
      </c>
      <c r="C46" s="50"/>
      <c r="D46" s="50"/>
      <c r="E46" s="50"/>
      <c r="F46" s="94">
        <v>0</v>
      </c>
      <c r="G46" s="92">
        <v>0</v>
      </c>
      <c r="H46" s="64"/>
      <c r="I46" s="64"/>
      <c r="J46" s="64"/>
      <c r="K46" s="64"/>
      <c r="L46" s="51"/>
      <c r="M46" s="51"/>
      <c r="N46" s="64"/>
      <c r="O46" s="64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 ht="15.9" customHeight="1">
      <c r="A47" s="104"/>
      <c r="B47" s="50" t="s">
        <v>80</v>
      </c>
      <c r="C47" s="50"/>
      <c r="D47" s="50"/>
      <c r="E47" s="50"/>
      <c r="F47" s="93">
        <v>400</v>
      </c>
      <c r="G47" s="80">
        <v>487</v>
      </c>
      <c r="H47" s="51"/>
      <c r="I47" s="51"/>
      <c r="J47" s="51"/>
      <c r="K47" s="51"/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9"/>
      <c r="Y47" s="29"/>
    </row>
    <row r="48" spans="1:25" ht="15.9" customHeight="1">
      <c r="A48" s="104"/>
      <c r="B48" s="50" t="s">
        <v>81</v>
      </c>
      <c r="C48" s="50"/>
      <c r="D48" s="50"/>
      <c r="E48" s="50"/>
      <c r="F48" s="93">
        <v>373</v>
      </c>
      <c r="G48" s="80">
        <v>454</v>
      </c>
      <c r="H48" s="51"/>
      <c r="I48" s="51"/>
      <c r="J48" s="51"/>
      <c r="K48" s="51"/>
      <c r="L48" s="51"/>
      <c r="M48" s="51"/>
      <c r="N48" s="51"/>
      <c r="O48" s="51"/>
      <c r="P48" s="29"/>
      <c r="Q48" s="29"/>
      <c r="R48" s="29"/>
      <c r="S48" s="29"/>
      <c r="T48" s="29"/>
      <c r="U48" s="29"/>
      <c r="V48" s="29"/>
      <c r="W48" s="29"/>
      <c r="X48" s="29"/>
      <c r="Y48" s="29"/>
    </row>
    <row r="49" spans="1:15" ht="15.9" customHeight="1">
      <c r="A49" s="8" t="s">
        <v>166</v>
      </c>
      <c r="O49" s="6"/>
    </row>
    <row r="50" spans="1:15" ht="15.9" customHeight="1">
      <c r="A50" s="8"/>
    </row>
  </sheetData>
  <mergeCells count="28">
    <mergeCell ref="O25:O26"/>
    <mergeCell ref="A30:E31"/>
    <mergeCell ref="F30:G30"/>
    <mergeCell ref="H30:I30"/>
    <mergeCell ref="J30:K30"/>
    <mergeCell ref="L30:M30"/>
    <mergeCell ref="N30:O30"/>
    <mergeCell ref="F6:G6"/>
    <mergeCell ref="H6:I6"/>
    <mergeCell ref="A32:A39"/>
    <mergeCell ref="A40:A44"/>
    <mergeCell ref="A45:A48"/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73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topLeftCell="A4" zoomScaleNormal="100" zoomScaleSheetLayoutView="100" workbookViewId="0">
      <selection activeCell="G36" sqref="G36"/>
    </sheetView>
  </sheetViews>
  <sheetFormatPr defaultColWidth="9" defaultRowHeight="13.2"/>
  <cols>
    <col min="1" max="2" width="3.6640625" style="2" customWidth="1"/>
    <col min="3" max="3" width="21.33203125" style="2" customWidth="1"/>
    <col min="4" max="4" width="20" style="2" customWidth="1"/>
    <col min="5" max="14" width="12.6640625" style="2" customWidth="1"/>
    <col min="15" max="16384" width="9" style="2"/>
  </cols>
  <sheetData>
    <row r="1" spans="1:14" ht="33.9" customHeight="1">
      <c r="A1" s="31" t="s">
        <v>0</v>
      </c>
      <c r="B1" s="31"/>
      <c r="C1" s="90" t="s">
        <v>252</v>
      </c>
      <c r="D1" s="39"/>
    </row>
    <row r="3" spans="1:14" ht="15" customHeight="1">
      <c r="A3" s="14" t="s">
        <v>167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0"/>
      <c r="B5" s="40" t="s">
        <v>250</v>
      </c>
      <c r="C5" s="40"/>
      <c r="D5" s="40"/>
      <c r="H5" s="15"/>
      <c r="L5" s="15"/>
      <c r="N5" s="15" t="s">
        <v>168</v>
      </c>
    </row>
    <row r="6" spans="1:14" ht="15" customHeight="1">
      <c r="A6" s="41"/>
      <c r="B6" s="42"/>
      <c r="C6" s="42"/>
      <c r="D6" s="82"/>
      <c r="E6" s="117" t="s">
        <v>264</v>
      </c>
      <c r="F6" s="117"/>
      <c r="G6" s="117" t="s">
        <v>265</v>
      </c>
      <c r="H6" s="117"/>
      <c r="I6" s="118" t="s">
        <v>266</v>
      </c>
      <c r="J6" s="119"/>
      <c r="K6" s="117"/>
      <c r="L6" s="117"/>
      <c r="M6" s="117"/>
      <c r="N6" s="117"/>
    </row>
    <row r="7" spans="1:14" ht="15" customHeight="1">
      <c r="A7" s="18"/>
      <c r="B7" s="19"/>
      <c r="C7" s="19"/>
      <c r="D7" s="56"/>
      <c r="E7" s="34" t="s">
        <v>238</v>
      </c>
      <c r="F7" s="34" t="s">
        <v>237</v>
      </c>
      <c r="G7" s="34" t="s">
        <v>238</v>
      </c>
      <c r="H7" s="34" t="s">
        <v>237</v>
      </c>
      <c r="I7" s="34" t="s">
        <v>238</v>
      </c>
      <c r="J7" s="34" t="s">
        <v>237</v>
      </c>
      <c r="K7" s="34" t="s">
        <v>238</v>
      </c>
      <c r="L7" s="34" t="s">
        <v>237</v>
      </c>
      <c r="M7" s="34" t="s">
        <v>238</v>
      </c>
      <c r="N7" s="34" t="s">
        <v>237</v>
      </c>
    </row>
    <row r="8" spans="1:14" ht="18" customHeight="1">
      <c r="A8" s="99" t="s">
        <v>169</v>
      </c>
      <c r="B8" s="77" t="s">
        <v>170</v>
      </c>
      <c r="C8" s="78"/>
      <c r="D8" s="78"/>
      <c r="E8" s="79">
        <v>1</v>
      </c>
      <c r="F8" s="79">
        <v>1</v>
      </c>
      <c r="G8" s="79">
        <v>2</v>
      </c>
      <c r="H8" s="79">
        <v>2</v>
      </c>
      <c r="I8" s="79">
        <v>1</v>
      </c>
      <c r="J8" s="79">
        <v>1</v>
      </c>
      <c r="K8" s="79"/>
      <c r="L8" s="79"/>
      <c r="M8" s="79"/>
      <c r="N8" s="79"/>
    </row>
    <row r="9" spans="1:14" ht="18" customHeight="1">
      <c r="A9" s="99"/>
      <c r="B9" s="99" t="s">
        <v>171</v>
      </c>
      <c r="C9" s="50" t="s">
        <v>172</v>
      </c>
      <c r="D9" s="50"/>
      <c r="E9" s="79">
        <v>20</v>
      </c>
      <c r="F9" s="79">
        <v>20</v>
      </c>
      <c r="G9" s="79">
        <v>1225</v>
      </c>
      <c r="H9" s="79">
        <v>1225</v>
      </c>
      <c r="I9" s="79">
        <v>10</v>
      </c>
      <c r="J9" s="79">
        <v>10</v>
      </c>
      <c r="K9" s="79"/>
      <c r="L9" s="79"/>
      <c r="M9" s="79"/>
      <c r="N9" s="79"/>
    </row>
    <row r="10" spans="1:14" ht="18" customHeight="1">
      <c r="A10" s="99"/>
      <c r="B10" s="99"/>
      <c r="C10" s="50" t="s">
        <v>173</v>
      </c>
      <c r="D10" s="50"/>
      <c r="E10" s="79">
        <v>20</v>
      </c>
      <c r="F10" s="79">
        <v>20</v>
      </c>
      <c r="G10" s="79">
        <v>613</v>
      </c>
      <c r="H10" s="79">
        <v>613</v>
      </c>
      <c r="I10" s="79">
        <v>10</v>
      </c>
      <c r="J10" s="79">
        <v>10</v>
      </c>
      <c r="K10" s="79"/>
      <c r="L10" s="79"/>
      <c r="M10" s="79"/>
      <c r="N10" s="79"/>
    </row>
    <row r="11" spans="1:14" ht="18" customHeight="1">
      <c r="A11" s="99"/>
      <c r="B11" s="99"/>
      <c r="C11" s="50" t="s">
        <v>174</v>
      </c>
      <c r="D11" s="50"/>
      <c r="E11" s="79">
        <v>0</v>
      </c>
      <c r="F11" s="79">
        <v>0</v>
      </c>
      <c r="G11" s="79">
        <v>612</v>
      </c>
      <c r="H11" s="79">
        <v>612</v>
      </c>
      <c r="I11" s="79">
        <v>0</v>
      </c>
      <c r="J11" s="79">
        <v>0</v>
      </c>
      <c r="K11" s="79"/>
      <c r="L11" s="79"/>
      <c r="M11" s="79"/>
      <c r="N11" s="79"/>
    </row>
    <row r="12" spans="1:14" ht="18" customHeight="1">
      <c r="A12" s="99"/>
      <c r="B12" s="99"/>
      <c r="C12" s="50" t="s">
        <v>175</v>
      </c>
      <c r="D12" s="50"/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/>
      <c r="L12" s="79"/>
      <c r="M12" s="79"/>
      <c r="N12" s="79"/>
    </row>
    <row r="13" spans="1:14" ht="18" customHeight="1">
      <c r="A13" s="99"/>
      <c r="B13" s="99"/>
      <c r="C13" s="50" t="s">
        <v>176</v>
      </c>
      <c r="D13" s="50"/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/>
      <c r="L13" s="79"/>
      <c r="M13" s="79"/>
      <c r="N13" s="79"/>
    </row>
    <row r="14" spans="1:14" ht="18" customHeight="1">
      <c r="A14" s="99"/>
      <c r="B14" s="99"/>
      <c r="C14" s="50" t="s">
        <v>177</v>
      </c>
      <c r="D14" s="50"/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/>
      <c r="L14" s="79"/>
      <c r="M14" s="79"/>
      <c r="N14" s="79"/>
    </row>
    <row r="15" spans="1:14" ht="18" customHeight="1">
      <c r="A15" s="99" t="s">
        <v>178</v>
      </c>
      <c r="B15" s="99" t="s">
        <v>179</v>
      </c>
      <c r="C15" s="50" t="s">
        <v>180</v>
      </c>
      <c r="D15" s="50"/>
      <c r="E15" s="51">
        <v>236</v>
      </c>
      <c r="F15" s="84">
        <v>230</v>
      </c>
      <c r="G15" s="51">
        <v>1024</v>
      </c>
      <c r="H15" s="84">
        <v>1143</v>
      </c>
      <c r="I15" s="51">
        <v>640</v>
      </c>
      <c r="J15" s="84">
        <v>569</v>
      </c>
      <c r="K15" s="51"/>
      <c r="L15" s="51"/>
      <c r="M15" s="51"/>
      <c r="N15" s="51"/>
    </row>
    <row r="16" spans="1:14" ht="18" customHeight="1">
      <c r="A16" s="99"/>
      <c r="B16" s="99"/>
      <c r="C16" s="50" t="s">
        <v>181</v>
      </c>
      <c r="D16" s="50"/>
      <c r="E16" s="51">
        <v>575</v>
      </c>
      <c r="F16" s="84">
        <v>575</v>
      </c>
      <c r="G16" s="51">
        <v>5003</v>
      </c>
      <c r="H16" s="84">
        <v>5000</v>
      </c>
      <c r="I16" s="51">
        <v>7071</v>
      </c>
      <c r="J16" s="84">
        <v>7089</v>
      </c>
      <c r="K16" s="51"/>
      <c r="L16" s="51"/>
      <c r="M16" s="51"/>
      <c r="N16" s="51"/>
    </row>
    <row r="17" spans="1:15" ht="18" customHeight="1">
      <c r="A17" s="99"/>
      <c r="B17" s="99"/>
      <c r="C17" s="50" t="s">
        <v>182</v>
      </c>
      <c r="D17" s="50"/>
      <c r="E17" s="51">
        <v>0</v>
      </c>
      <c r="F17" s="84">
        <v>0</v>
      </c>
      <c r="G17" s="51">
        <v>0</v>
      </c>
      <c r="H17" s="84">
        <v>0</v>
      </c>
      <c r="I17" s="51">
        <v>0</v>
      </c>
      <c r="J17" s="84">
        <v>0</v>
      </c>
      <c r="K17" s="51"/>
      <c r="L17" s="51"/>
      <c r="M17" s="51"/>
      <c r="N17" s="51"/>
    </row>
    <row r="18" spans="1:15" ht="18" customHeight="1">
      <c r="A18" s="99"/>
      <c r="B18" s="99"/>
      <c r="C18" s="50" t="s">
        <v>183</v>
      </c>
      <c r="D18" s="50"/>
      <c r="E18" s="51">
        <v>811</v>
      </c>
      <c r="F18" s="84">
        <v>805</v>
      </c>
      <c r="G18" s="51">
        <v>6027</v>
      </c>
      <c r="H18" s="84">
        <v>6143</v>
      </c>
      <c r="I18" s="51">
        <v>7711</v>
      </c>
      <c r="J18" s="84">
        <v>7658</v>
      </c>
      <c r="K18" s="51"/>
      <c r="L18" s="51"/>
      <c r="M18" s="51"/>
      <c r="N18" s="51"/>
    </row>
    <row r="19" spans="1:15" ht="18" customHeight="1">
      <c r="A19" s="99"/>
      <c r="B19" s="99" t="s">
        <v>184</v>
      </c>
      <c r="C19" s="50" t="s">
        <v>185</v>
      </c>
      <c r="D19" s="50"/>
      <c r="E19" s="51">
        <v>6230</v>
      </c>
      <c r="F19" s="84">
        <v>6460</v>
      </c>
      <c r="G19" s="51">
        <v>57</v>
      </c>
      <c r="H19" s="84">
        <v>45</v>
      </c>
      <c r="I19" s="51">
        <v>106</v>
      </c>
      <c r="J19" s="84">
        <v>84</v>
      </c>
      <c r="K19" s="51"/>
      <c r="L19" s="51"/>
      <c r="M19" s="51"/>
      <c r="N19" s="51"/>
    </row>
    <row r="20" spans="1:15" ht="18" customHeight="1">
      <c r="A20" s="99"/>
      <c r="B20" s="99"/>
      <c r="C20" s="50" t="s">
        <v>186</v>
      </c>
      <c r="D20" s="50"/>
      <c r="E20" s="51">
        <v>37</v>
      </c>
      <c r="F20" s="84">
        <v>37</v>
      </c>
      <c r="G20" s="51">
        <v>928</v>
      </c>
      <c r="H20" s="84">
        <v>1073</v>
      </c>
      <c r="I20" s="51">
        <v>7582</v>
      </c>
      <c r="J20" s="84">
        <v>7908</v>
      </c>
      <c r="K20" s="51"/>
      <c r="L20" s="51"/>
      <c r="M20" s="51"/>
      <c r="N20" s="51"/>
    </row>
    <row r="21" spans="1:15" ht="18" customHeight="1">
      <c r="A21" s="99"/>
      <c r="B21" s="99"/>
      <c r="C21" s="50" t="s">
        <v>187</v>
      </c>
      <c r="D21" s="50"/>
      <c r="E21" s="80">
        <v>0</v>
      </c>
      <c r="F21" s="80">
        <v>0</v>
      </c>
      <c r="G21" s="80">
        <v>3391</v>
      </c>
      <c r="H21" s="80">
        <v>3326</v>
      </c>
      <c r="I21" s="80">
        <v>0</v>
      </c>
      <c r="J21" s="80">
        <v>0</v>
      </c>
      <c r="K21" s="80"/>
      <c r="L21" s="80"/>
      <c r="M21" s="80"/>
      <c r="N21" s="80"/>
    </row>
    <row r="22" spans="1:15" ht="18" customHeight="1">
      <c r="A22" s="99"/>
      <c r="B22" s="99"/>
      <c r="C22" s="44" t="s">
        <v>188</v>
      </c>
      <c r="D22" s="44"/>
      <c r="E22" s="51">
        <v>6267</v>
      </c>
      <c r="F22" s="84">
        <v>6498</v>
      </c>
      <c r="G22" s="51">
        <v>4375</v>
      </c>
      <c r="H22" s="84">
        <v>4445</v>
      </c>
      <c r="I22" s="51">
        <v>7688</v>
      </c>
      <c r="J22" s="84">
        <v>7992</v>
      </c>
      <c r="K22" s="51"/>
      <c r="L22" s="51"/>
      <c r="M22" s="51"/>
      <c r="N22" s="51"/>
    </row>
    <row r="23" spans="1:15" ht="18" customHeight="1">
      <c r="A23" s="99"/>
      <c r="B23" s="99" t="s">
        <v>189</v>
      </c>
      <c r="C23" s="50" t="s">
        <v>190</v>
      </c>
      <c r="D23" s="50"/>
      <c r="E23" s="51">
        <v>20</v>
      </c>
      <c r="F23" s="84">
        <v>20</v>
      </c>
      <c r="G23" s="51">
        <v>1225</v>
      </c>
      <c r="H23" s="84">
        <v>1225</v>
      </c>
      <c r="I23" s="51">
        <v>10</v>
      </c>
      <c r="J23" s="84">
        <v>10</v>
      </c>
      <c r="K23" s="51"/>
      <c r="L23" s="51"/>
      <c r="M23" s="51"/>
      <c r="N23" s="51"/>
    </row>
    <row r="24" spans="1:15" ht="18" customHeight="1">
      <c r="A24" s="99"/>
      <c r="B24" s="99"/>
      <c r="C24" s="50" t="s">
        <v>191</v>
      </c>
      <c r="D24" s="50"/>
      <c r="E24" s="51">
        <v>-5476</v>
      </c>
      <c r="F24" s="84">
        <v>-5713</v>
      </c>
      <c r="G24" s="51">
        <v>427</v>
      </c>
      <c r="H24" s="84">
        <v>474</v>
      </c>
      <c r="I24" s="51">
        <v>14</v>
      </c>
      <c r="J24" s="84">
        <v>-344</v>
      </c>
      <c r="K24" s="51"/>
      <c r="L24" s="51"/>
      <c r="M24" s="51"/>
      <c r="N24" s="51"/>
    </row>
    <row r="25" spans="1:15" ht="18" customHeight="1">
      <c r="A25" s="99"/>
      <c r="B25" s="99"/>
      <c r="C25" s="50" t="s">
        <v>192</v>
      </c>
      <c r="D25" s="50"/>
      <c r="E25" s="51">
        <v>0</v>
      </c>
      <c r="F25" s="84">
        <v>0</v>
      </c>
      <c r="G25" s="51">
        <v>0</v>
      </c>
      <c r="H25" s="84">
        <v>0</v>
      </c>
      <c r="I25" s="51">
        <v>0</v>
      </c>
      <c r="J25" s="84">
        <v>0</v>
      </c>
      <c r="K25" s="51"/>
      <c r="L25" s="51"/>
      <c r="M25" s="51"/>
      <c r="N25" s="51"/>
    </row>
    <row r="26" spans="1:15" ht="18" customHeight="1">
      <c r="A26" s="99"/>
      <c r="B26" s="99"/>
      <c r="C26" s="50" t="s">
        <v>193</v>
      </c>
      <c r="D26" s="50"/>
      <c r="E26" s="51">
        <v>-5456</v>
      </c>
      <c r="F26" s="84">
        <v>-5693</v>
      </c>
      <c r="G26" s="51">
        <v>1652</v>
      </c>
      <c r="H26" s="84">
        <v>1699</v>
      </c>
      <c r="I26" s="51">
        <v>24</v>
      </c>
      <c r="J26" s="84">
        <v>-334</v>
      </c>
      <c r="K26" s="51"/>
      <c r="L26" s="51"/>
      <c r="M26" s="51"/>
      <c r="N26" s="51"/>
    </row>
    <row r="27" spans="1:15" ht="18" customHeight="1">
      <c r="A27" s="99"/>
      <c r="B27" s="50" t="s">
        <v>194</v>
      </c>
      <c r="C27" s="50"/>
      <c r="D27" s="50"/>
      <c r="E27" s="51">
        <v>811</v>
      </c>
      <c r="F27" s="84">
        <v>805</v>
      </c>
      <c r="G27" s="51">
        <v>6027</v>
      </c>
      <c r="H27" s="84">
        <v>6143</v>
      </c>
      <c r="I27" s="51">
        <v>7711</v>
      </c>
      <c r="J27" s="84">
        <v>7658</v>
      </c>
      <c r="K27" s="51"/>
      <c r="L27" s="51"/>
      <c r="M27" s="51"/>
      <c r="N27" s="51"/>
    </row>
    <row r="28" spans="1:15" ht="18" customHeight="1">
      <c r="A28" s="99" t="s">
        <v>195</v>
      </c>
      <c r="B28" s="99" t="s">
        <v>196</v>
      </c>
      <c r="C28" s="50" t="s">
        <v>197</v>
      </c>
      <c r="D28" s="81" t="s">
        <v>40</v>
      </c>
      <c r="E28" s="51">
        <v>18</v>
      </c>
      <c r="F28" s="84">
        <v>18</v>
      </c>
      <c r="G28" s="51">
        <v>801</v>
      </c>
      <c r="H28" s="84">
        <v>631</v>
      </c>
      <c r="I28" s="51">
        <v>601</v>
      </c>
      <c r="J28" s="84">
        <v>725</v>
      </c>
      <c r="K28" s="51"/>
      <c r="L28" s="51"/>
      <c r="M28" s="51"/>
      <c r="N28" s="51"/>
    </row>
    <row r="29" spans="1:15" ht="18" customHeight="1">
      <c r="A29" s="99"/>
      <c r="B29" s="99"/>
      <c r="C29" s="50" t="s">
        <v>198</v>
      </c>
      <c r="D29" s="81" t="s">
        <v>41</v>
      </c>
      <c r="E29" s="51">
        <v>2</v>
      </c>
      <c r="F29" s="84">
        <v>2</v>
      </c>
      <c r="G29" s="51">
        <v>961</v>
      </c>
      <c r="H29" s="84">
        <v>944</v>
      </c>
      <c r="I29" s="51">
        <v>462</v>
      </c>
      <c r="J29" s="84">
        <v>569</v>
      </c>
      <c r="K29" s="51"/>
      <c r="L29" s="51"/>
      <c r="M29" s="51"/>
      <c r="N29" s="51"/>
    </row>
    <row r="30" spans="1:15" ht="18" customHeight="1">
      <c r="A30" s="99"/>
      <c r="B30" s="99"/>
      <c r="C30" s="50" t="s">
        <v>199</v>
      </c>
      <c r="D30" s="81" t="s">
        <v>200</v>
      </c>
      <c r="E30" s="51">
        <v>9</v>
      </c>
      <c r="F30" s="84">
        <v>8</v>
      </c>
      <c r="G30" s="51">
        <v>29</v>
      </c>
      <c r="H30" s="84">
        <v>29</v>
      </c>
      <c r="I30" s="51">
        <v>14</v>
      </c>
      <c r="J30" s="84">
        <v>15</v>
      </c>
      <c r="K30" s="51"/>
      <c r="L30" s="51"/>
      <c r="M30" s="51"/>
      <c r="N30" s="51"/>
    </row>
    <row r="31" spans="1:15" ht="18" customHeight="1">
      <c r="A31" s="99"/>
      <c r="B31" s="99"/>
      <c r="C31" s="44" t="s">
        <v>201</v>
      </c>
      <c r="D31" s="81" t="s">
        <v>202</v>
      </c>
      <c r="E31" s="51">
        <v>7</v>
      </c>
      <c r="F31" s="84">
        <v>7</v>
      </c>
      <c r="G31" s="51">
        <f t="shared" ref="G31:N31" si="0">G28-G29-G30</f>
        <v>-189</v>
      </c>
      <c r="H31" s="84">
        <v>-343</v>
      </c>
      <c r="I31" s="51">
        <v>124</v>
      </c>
      <c r="J31" s="84">
        <v>140</v>
      </c>
      <c r="K31" s="51">
        <f t="shared" si="0"/>
        <v>0</v>
      </c>
      <c r="L31" s="51">
        <f t="shared" si="0"/>
        <v>0</v>
      </c>
      <c r="M31" s="51">
        <f t="shared" si="0"/>
        <v>0</v>
      </c>
      <c r="N31" s="51">
        <f t="shared" si="0"/>
        <v>0</v>
      </c>
      <c r="O31" s="7"/>
    </row>
    <row r="32" spans="1:15" ht="18" customHeight="1">
      <c r="A32" s="99"/>
      <c r="B32" s="99"/>
      <c r="C32" s="50" t="s">
        <v>203</v>
      </c>
      <c r="D32" s="81" t="s">
        <v>204</v>
      </c>
      <c r="E32" s="51">
        <v>230</v>
      </c>
      <c r="F32" s="84">
        <v>230</v>
      </c>
      <c r="G32" s="51">
        <v>81</v>
      </c>
      <c r="H32" s="84">
        <v>180</v>
      </c>
      <c r="I32" s="51">
        <v>242</v>
      </c>
      <c r="J32" s="84">
        <v>251</v>
      </c>
      <c r="K32" s="51"/>
      <c r="L32" s="51"/>
      <c r="M32" s="51"/>
      <c r="N32" s="51"/>
    </row>
    <row r="33" spans="1:14" ht="18" customHeight="1">
      <c r="A33" s="99"/>
      <c r="B33" s="99"/>
      <c r="C33" s="50" t="s">
        <v>205</v>
      </c>
      <c r="D33" s="81" t="s">
        <v>206</v>
      </c>
      <c r="E33" s="87">
        <v>0.1</v>
      </c>
      <c r="F33" s="84">
        <v>0.1</v>
      </c>
      <c r="G33" s="51">
        <v>6</v>
      </c>
      <c r="H33" s="84">
        <v>6</v>
      </c>
      <c r="I33" s="51">
        <v>6</v>
      </c>
      <c r="J33" s="84">
        <v>4</v>
      </c>
      <c r="K33" s="51"/>
      <c r="L33" s="51"/>
      <c r="M33" s="51"/>
      <c r="N33" s="51"/>
    </row>
    <row r="34" spans="1:14" ht="18" customHeight="1">
      <c r="A34" s="99"/>
      <c r="B34" s="99"/>
      <c r="C34" s="44" t="s">
        <v>207</v>
      </c>
      <c r="D34" s="81" t="s">
        <v>208</v>
      </c>
      <c r="E34" s="51">
        <f t="shared" ref="E34:N34" si="1">E31+E32-E33</f>
        <v>236.9</v>
      </c>
      <c r="F34" s="84">
        <f t="shared" si="1"/>
        <v>236.9</v>
      </c>
      <c r="G34" s="51">
        <f t="shared" si="1"/>
        <v>-114</v>
      </c>
      <c r="H34" s="84">
        <f t="shared" si="1"/>
        <v>-169</v>
      </c>
      <c r="I34" s="51">
        <f t="shared" si="1"/>
        <v>360</v>
      </c>
      <c r="J34" s="84">
        <f t="shared" si="1"/>
        <v>387</v>
      </c>
      <c r="K34" s="51">
        <f t="shared" si="1"/>
        <v>0</v>
      </c>
      <c r="L34" s="51">
        <f t="shared" si="1"/>
        <v>0</v>
      </c>
      <c r="M34" s="51">
        <f t="shared" si="1"/>
        <v>0</v>
      </c>
      <c r="N34" s="51">
        <f t="shared" si="1"/>
        <v>0</v>
      </c>
    </row>
    <row r="35" spans="1:14" ht="18" customHeight="1">
      <c r="A35" s="99"/>
      <c r="B35" s="99" t="s">
        <v>209</v>
      </c>
      <c r="C35" s="50" t="s">
        <v>210</v>
      </c>
      <c r="D35" s="81" t="s">
        <v>211</v>
      </c>
      <c r="E35" s="87">
        <v>0.1</v>
      </c>
      <c r="F35" s="84">
        <v>0.1</v>
      </c>
      <c r="G35" s="51">
        <v>67</v>
      </c>
      <c r="H35" s="84">
        <v>131</v>
      </c>
      <c r="I35" s="51">
        <v>0</v>
      </c>
      <c r="J35" s="84">
        <v>0</v>
      </c>
      <c r="K35" s="51"/>
      <c r="L35" s="51"/>
      <c r="M35" s="51"/>
      <c r="N35" s="51"/>
    </row>
    <row r="36" spans="1:14" ht="18" customHeight="1">
      <c r="A36" s="99"/>
      <c r="B36" s="99"/>
      <c r="C36" s="50" t="s">
        <v>212</v>
      </c>
      <c r="D36" s="81" t="s">
        <v>213</v>
      </c>
      <c r="E36" s="51">
        <v>0</v>
      </c>
      <c r="F36" s="84">
        <v>0</v>
      </c>
      <c r="G36" s="87">
        <v>0.1</v>
      </c>
      <c r="H36" s="84">
        <v>2</v>
      </c>
      <c r="I36" s="51">
        <v>2</v>
      </c>
      <c r="J36" s="84">
        <v>0.1</v>
      </c>
      <c r="K36" s="51"/>
      <c r="L36" s="51"/>
      <c r="M36" s="51"/>
      <c r="N36" s="51"/>
    </row>
    <row r="37" spans="1:14" ht="18" customHeight="1">
      <c r="A37" s="99"/>
      <c r="B37" s="99"/>
      <c r="C37" s="50" t="s">
        <v>214</v>
      </c>
      <c r="D37" s="81" t="s">
        <v>215</v>
      </c>
      <c r="E37" s="51">
        <f>E34+E35-E36</f>
        <v>237</v>
      </c>
      <c r="F37" s="84">
        <f t="shared" ref="F37:N37" si="2">F34+F35-F36</f>
        <v>237</v>
      </c>
      <c r="G37" s="51">
        <f t="shared" si="2"/>
        <v>-47.1</v>
      </c>
      <c r="H37" s="84">
        <f t="shared" si="2"/>
        <v>-40</v>
      </c>
      <c r="I37" s="51">
        <f t="shared" si="2"/>
        <v>358</v>
      </c>
      <c r="J37" s="84">
        <f t="shared" si="2"/>
        <v>386.9</v>
      </c>
      <c r="K37" s="51">
        <f t="shared" si="2"/>
        <v>0</v>
      </c>
      <c r="L37" s="51">
        <f t="shared" si="2"/>
        <v>0</v>
      </c>
      <c r="M37" s="51">
        <f t="shared" si="2"/>
        <v>0</v>
      </c>
      <c r="N37" s="51">
        <f t="shared" si="2"/>
        <v>0</v>
      </c>
    </row>
    <row r="38" spans="1:14" ht="18" customHeight="1">
      <c r="A38" s="99"/>
      <c r="B38" s="99"/>
      <c r="C38" s="50" t="s">
        <v>216</v>
      </c>
      <c r="D38" s="81" t="s">
        <v>217</v>
      </c>
      <c r="E38" s="51">
        <v>0</v>
      </c>
      <c r="F38" s="84">
        <v>0</v>
      </c>
      <c r="G38" s="51">
        <v>0</v>
      </c>
      <c r="H38" s="84">
        <v>0</v>
      </c>
      <c r="I38" s="51">
        <v>0</v>
      </c>
      <c r="J38" s="84">
        <v>0</v>
      </c>
      <c r="K38" s="51"/>
      <c r="L38" s="51"/>
      <c r="M38" s="51"/>
      <c r="N38" s="51"/>
    </row>
    <row r="39" spans="1:14" ht="18" customHeight="1">
      <c r="A39" s="99"/>
      <c r="B39" s="99"/>
      <c r="C39" s="50" t="s">
        <v>218</v>
      </c>
      <c r="D39" s="81" t="s">
        <v>219</v>
      </c>
      <c r="E39" s="51">
        <v>0</v>
      </c>
      <c r="F39" s="84">
        <v>0</v>
      </c>
      <c r="G39" s="51">
        <v>0</v>
      </c>
      <c r="H39" s="84">
        <v>0</v>
      </c>
      <c r="I39" s="51">
        <v>0</v>
      </c>
      <c r="J39" s="84">
        <v>0</v>
      </c>
      <c r="K39" s="51"/>
      <c r="L39" s="51"/>
      <c r="M39" s="51"/>
      <c r="N39" s="51"/>
    </row>
    <row r="40" spans="1:14" ht="18" customHeight="1">
      <c r="A40" s="99"/>
      <c r="B40" s="99"/>
      <c r="C40" s="50" t="s">
        <v>220</v>
      </c>
      <c r="D40" s="81" t="s">
        <v>221</v>
      </c>
      <c r="E40" s="51">
        <v>0</v>
      </c>
      <c r="F40" s="84">
        <v>0</v>
      </c>
      <c r="G40" s="51">
        <v>0</v>
      </c>
      <c r="H40" s="84">
        <v>0</v>
      </c>
      <c r="I40" s="51">
        <v>0</v>
      </c>
      <c r="J40" s="84">
        <v>0</v>
      </c>
      <c r="K40" s="51"/>
      <c r="L40" s="51"/>
      <c r="M40" s="51"/>
      <c r="N40" s="51"/>
    </row>
    <row r="41" spans="1:14" ht="18" customHeight="1">
      <c r="A41" s="99"/>
      <c r="B41" s="99"/>
      <c r="C41" s="44" t="s">
        <v>222</v>
      </c>
      <c r="D41" s="81" t="s">
        <v>223</v>
      </c>
      <c r="E41" s="51">
        <f t="shared" ref="E41:N41" si="3">E34+E35-E36-E40</f>
        <v>237</v>
      </c>
      <c r="F41" s="84">
        <f t="shared" si="3"/>
        <v>237</v>
      </c>
      <c r="G41" s="51">
        <f t="shared" si="3"/>
        <v>-47.1</v>
      </c>
      <c r="H41" s="84">
        <f t="shared" si="3"/>
        <v>-40</v>
      </c>
      <c r="I41" s="51">
        <f t="shared" si="3"/>
        <v>358</v>
      </c>
      <c r="J41" s="84">
        <f t="shared" si="3"/>
        <v>386.9</v>
      </c>
      <c r="K41" s="51">
        <f t="shared" si="3"/>
        <v>0</v>
      </c>
      <c r="L41" s="51">
        <f t="shared" si="3"/>
        <v>0</v>
      </c>
      <c r="M41" s="51">
        <f t="shared" si="3"/>
        <v>0</v>
      </c>
      <c r="N41" s="51">
        <f t="shared" si="3"/>
        <v>0</v>
      </c>
    </row>
    <row r="42" spans="1:14" ht="18" customHeight="1">
      <c r="A42" s="99"/>
      <c r="B42" s="99"/>
      <c r="C42" s="120" t="s">
        <v>224</v>
      </c>
      <c r="D42" s="120"/>
      <c r="E42" s="51">
        <f t="shared" ref="E42:N42" si="4">E37+E38-E39-E40</f>
        <v>237</v>
      </c>
      <c r="F42" s="84">
        <f t="shared" si="4"/>
        <v>237</v>
      </c>
      <c r="G42" s="51">
        <f t="shared" si="4"/>
        <v>-47.1</v>
      </c>
      <c r="H42" s="84">
        <f t="shared" si="4"/>
        <v>-40</v>
      </c>
      <c r="I42" s="51">
        <f t="shared" si="4"/>
        <v>358</v>
      </c>
      <c r="J42" s="84">
        <f t="shared" si="4"/>
        <v>386.9</v>
      </c>
      <c r="K42" s="51">
        <f t="shared" si="4"/>
        <v>0</v>
      </c>
      <c r="L42" s="51">
        <f t="shared" si="4"/>
        <v>0</v>
      </c>
      <c r="M42" s="51">
        <f t="shared" si="4"/>
        <v>0</v>
      </c>
      <c r="N42" s="51">
        <f t="shared" si="4"/>
        <v>0</v>
      </c>
    </row>
    <row r="43" spans="1:14" ht="18" customHeight="1">
      <c r="A43" s="99"/>
      <c r="B43" s="99"/>
      <c r="C43" s="50" t="s">
        <v>225</v>
      </c>
      <c r="D43" s="81" t="s">
        <v>226</v>
      </c>
      <c r="E43" s="51">
        <v>0</v>
      </c>
      <c r="F43" s="84">
        <v>0</v>
      </c>
      <c r="G43" s="51">
        <v>0</v>
      </c>
      <c r="H43" s="84">
        <v>0</v>
      </c>
      <c r="I43" s="51">
        <v>0</v>
      </c>
      <c r="J43" s="84">
        <v>0</v>
      </c>
      <c r="K43" s="51"/>
      <c r="L43" s="51"/>
      <c r="M43" s="51"/>
      <c r="N43" s="51"/>
    </row>
    <row r="44" spans="1:14" ht="18" customHeight="1">
      <c r="A44" s="99"/>
      <c r="B44" s="99"/>
      <c r="C44" s="44" t="s">
        <v>227</v>
      </c>
      <c r="D44" s="62" t="s">
        <v>228</v>
      </c>
      <c r="E44" s="51">
        <f t="shared" ref="E44:N44" si="5">E41+E43</f>
        <v>237</v>
      </c>
      <c r="F44" s="84">
        <f t="shared" si="5"/>
        <v>237</v>
      </c>
      <c r="G44" s="51">
        <f t="shared" si="5"/>
        <v>-47.1</v>
      </c>
      <c r="H44" s="84">
        <f t="shared" si="5"/>
        <v>-40</v>
      </c>
      <c r="I44" s="51">
        <f t="shared" si="5"/>
        <v>358</v>
      </c>
      <c r="J44" s="84">
        <f t="shared" si="5"/>
        <v>386.9</v>
      </c>
      <c r="K44" s="51">
        <f t="shared" si="5"/>
        <v>0</v>
      </c>
      <c r="L44" s="51">
        <f t="shared" si="5"/>
        <v>0</v>
      </c>
      <c r="M44" s="51">
        <f t="shared" si="5"/>
        <v>0</v>
      </c>
      <c r="N44" s="51">
        <f t="shared" si="5"/>
        <v>0</v>
      </c>
    </row>
    <row r="45" spans="1:14" ht="14.1" customHeight="1">
      <c r="A45" s="8" t="s">
        <v>229</v>
      </c>
    </row>
    <row r="46" spans="1:14" ht="14.1" customHeight="1">
      <c r="A46" s="8" t="s">
        <v>230</v>
      </c>
    </row>
    <row r="47" spans="1:14">
      <c r="A47" s="43"/>
    </row>
  </sheetData>
  <mergeCells count="15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G6:H6"/>
    <mergeCell ref="K6:L6"/>
    <mergeCell ref="M6:N6"/>
    <mergeCell ref="A8:A14"/>
    <mergeCell ref="B9:B14"/>
    <mergeCell ref="I6:J6"/>
  </mergeCells>
  <phoneticPr fontId="16"/>
  <pageMargins left="0.70866141732283472" right="0.23622047244094491" top="0.19685039370078741" bottom="0.23622047244094491" header="0.19685039370078741" footer="0.19685039370078741"/>
  <pageSetup paperSize="9" scale="73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1.普通会計予算(R5-6年度)</vt:lpstr>
      <vt:lpstr>2.公営企業会計予算(R5-6年度)</vt:lpstr>
      <vt:lpstr>3.(1)普通会計決算（R3-4年度)</vt:lpstr>
      <vt:lpstr>3.(2)財政指標等（H30‐R4年度）</vt:lpstr>
      <vt:lpstr>4.公営企業会計決算（R3-4年度）</vt:lpstr>
      <vt:lpstr>5.三セク決算（R3-4年度）</vt:lpstr>
      <vt:lpstr>'1.普通会計予算(R5-6年度)'!Print_Area</vt:lpstr>
      <vt:lpstr>'2.公営企業会計予算(R5-6年度)'!Print_Area</vt:lpstr>
      <vt:lpstr>'3.(1)普通会計決算（R3-4年度)'!Print_Area</vt:lpstr>
      <vt:lpstr>'3.(2)財政指標等（H30‐R4年度）'!Print_Area</vt:lpstr>
      <vt:lpstr>'4.公営企業会計決算（R3-4年度）'!Print_Area</vt:lpstr>
      <vt:lpstr>'5.三セク決算（R3-4年度）'!Print_Area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山梨県</cp:lastModifiedBy>
  <cp:lastPrinted>2024-08-28T07:20:18Z</cp:lastPrinted>
  <dcterms:created xsi:type="dcterms:W3CDTF">1999-07-06T05:17:05Z</dcterms:created>
  <dcterms:modified xsi:type="dcterms:W3CDTF">2024-08-30T00:43:46Z</dcterms:modified>
</cp:coreProperties>
</file>