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302634\Desktop\都道府県及び指定都市の財政状況について（地方債協会）\02回答\"/>
    </mc:Choice>
  </mc:AlternateContent>
  <xr:revisionPtr revIDLastSave="0" documentId="13_ncr:1_{2A966C53-C3AF-4E96-B838-E5DE276C26B9}" xr6:coauthVersionLast="47" xr6:coauthVersionMax="47" xr10:uidLastSave="{00000000-0000-0000-0000-000000000000}"/>
  <bookViews>
    <workbookView xWindow="-120" yWindow="-120" windowWidth="27645" windowHeight="1644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7" l="1"/>
  <c r="F27" i="7" s="1"/>
  <c r="F16" i="7"/>
  <c r="F15" i="7"/>
  <c r="F14" i="7"/>
  <c r="I24" i="6"/>
  <c r="F38" i="5"/>
  <c r="F32" i="5" s="1"/>
  <c r="F39" i="5"/>
  <c r="F28" i="5"/>
  <c r="H27" i="4" l="1"/>
  <c r="F14" i="4"/>
  <c r="F12" i="4"/>
  <c r="F9" i="4"/>
  <c r="F32" i="2"/>
  <c r="F39" i="2"/>
  <c r="F38" i="2"/>
  <c r="F28" i="2"/>
  <c r="G19" i="2"/>
  <c r="I19" i="2"/>
  <c r="H24" i="6"/>
  <c r="H27" i="5"/>
  <c r="I9" i="2" l="1"/>
  <c r="F45" i="2"/>
  <c r="G45" i="2" s="1"/>
  <c r="F27" i="2"/>
  <c r="G27" i="2" s="1"/>
  <c r="F24" i="6"/>
  <c r="F22" i="6" s="1"/>
  <c r="E22" i="6"/>
  <c r="E19" i="6"/>
  <c r="E23" i="6" s="1"/>
  <c r="H45" i="5"/>
  <c r="F45" i="5"/>
  <c r="G44" i="5" s="1"/>
  <c r="F27" i="5"/>
  <c r="G19" i="5" s="1"/>
  <c r="F44" i="4"/>
  <c r="F39" i="4"/>
  <c r="F45" i="4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M45" i="7" s="1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O16" i="7"/>
  <c r="N16" i="7"/>
  <c r="M16" i="7"/>
  <c r="L16" i="7"/>
  <c r="K16" i="7"/>
  <c r="J16" i="7"/>
  <c r="I16" i="7"/>
  <c r="H16" i="7"/>
  <c r="G16" i="7"/>
  <c r="O15" i="7"/>
  <c r="N15" i="7"/>
  <c r="M15" i="7"/>
  <c r="L15" i="7"/>
  <c r="K15" i="7"/>
  <c r="J15" i="7"/>
  <c r="I15" i="7"/>
  <c r="H15" i="7"/>
  <c r="G15" i="7"/>
  <c r="O14" i="7"/>
  <c r="N14" i="7"/>
  <c r="M14" i="7"/>
  <c r="L14" i="7"/>
  <c r="K14" i="7"/>
  <c r="J14" i="7"/>
  <c r="I14" i="7"/>
  <c r="H14" i="7"/>
  <c r="G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O39" i="4"/>
  <c r="O44" i="4"/>
  <c r="N39" i="4"/>
  <c r="N44" i="4"/>
  <c r="M39" i="4"/>
  <c r="M44" i="4"/>
  <c r="L39" i="4"/>
  <c r="L44" i="4"/>
  <c r="L45" i="4"/>
  <c r="K39" i="4"/>
  <c r="K44" i="4"/>
  <c r="K45" i="4"/>
  <c r="J39" i="4"/>
  <c r="J44" i="4"/>
  <c r="I39" i="4"/>
  <c r="I44" i="4"/>
  <c r="I45" i="4" s="1"/>
  <c r="H39" i="4"/>
  <c r="H44" i="4"/>
  <c r="G39" i="4"/>
  <c r="G44" i="4"/>
  <c r="G45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G41" i="5" l="1"/>
  <c r="G35" i="5"/>
  <c r="G34" i="5"/>
  <c r="G30" i="5"/>
  <c r="G28" i="5"/>
  <c r="G39" i="5"/>
  <c r="G42" i="5"/>
  <c r="G33" i="5"/>
  <c r="G40" i="5"/>
  <c r="G38" i="5"/>
  <c r="G37" i="5"/>
  <c r="G41" i="2"/>
  <c r="G29" i="2"/>
  <c r="G14" i="2"/>
  <c r="E21" i="6"/>
  <c r="N45" i="4"/>
  <c r="M45" i="4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<sst xmlns="http://schemas.openxmlformats.org/spreadsheetml/2006/main" count="441" uniqueCount="263">
  <si>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</si>
  <si>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</si>
  <si>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</si>
  <si>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</si>
  <si>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</si>
  <si>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</si>
  <si>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</si>
  <si>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</si>
  <si>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</si>
  <si>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</si>
  <si>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</si>
  <si>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</si>
  <si>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</si>
  <si>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</si>
  <si>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</si>
  <si>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</si>
  <si>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</si>
  <si>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</si>
  <si>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</si>
  <si>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</si>
  <si>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</si>
  <si>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</si>
  <si>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</si>
  <si>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</si>
  <si>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</si>
  <si>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</si>
  <si>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</si>
  <si>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</si>
  <si>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</si>
  <si>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</si>
  <si>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</si>
  <si>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</si>
  <si>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</si>
  <si>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</si>
  <si>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</si>
  <si>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</si>
  <si>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</si>
  <si>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</si>
  <si>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</si>
  <si>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</si>
  <si>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</si>
  <si>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</si>
  <si>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</si>
  <si>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</si>
  <si>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</si>
  <si>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</si>
  <si>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</si>
  <si>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</si>
  <si>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</si>
  <si>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</si>
  <si>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</si>
  <si>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</si>
  <si>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</si>
  <si>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</si>
  <si>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</si>
  <si>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</si>
  <si>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</si>
  <si>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</si>
  <si>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</si>
  <si>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</si>
  <si>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</si>
  <si>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</si>
  <si>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</si>
  <si>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</si>
  <si>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</si>
  <si>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</si>
  <si>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</si>
  <si>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</si>
  <si>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</si>
  <si>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</si>
  <si>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</si>
  <si>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</si>
  <si>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</si>
  <si>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</si>
  <si>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</si>
  <si>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</si>
  <si>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</si>
  <si>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</si>
  <si>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</si>
  <si>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</si>
  <si>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</si>
  <si>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</si>
  <si>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</si>
  <si>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</si>
  <si>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</si>
  <si>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</si>
  <si>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</si>
  <si>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</si>
  <si>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</si>
  <si>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</si>
  <si>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</si>
  <si>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</si>
  <si>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</si>
  <si>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</si>
  <si>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</si>
  <si>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</si>
  <si>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</si>
  <si>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</si>
  <si>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</si>
  <si>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</si>
  <si>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</si>
  <si>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</si>
  <si>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</si>
  <si>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</si>
  <si>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</si>
  <si>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</si>
  <si>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</si>
  <si>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</si>
  <si>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</si>
  <si>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</si>
  <si>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</si>
  <si>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</si>
  <si>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</si>
  <si>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</si>
  <si>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</si>
  <si>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</si>
  <si>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</si>
  <si>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</si>
  <si>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</si>
  <si>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</si>
  <si>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</si>
  <si>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</si>
  <si>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</si>
  <si>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</si>
  <si>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</si>
  <si>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</si>
  <si>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</si>
  <si>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</si>
  <si>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</si>
  <si>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</si>
  <si>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</si>
  <si>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</si>
  <si>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</si>
  <si>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</si>
  <si>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</si>
  <si>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</si>
  <si>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</si>
  <si>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</si>
  <si>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</si>
  <si>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</si>
  <si>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</si>
  <si>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</si>
  <si>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</si>
  <si>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</si>
  <si>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</si>
  <si>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</si>
  <si>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</si>
  <si>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</si>
  <si>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</si>
  <si>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</si>
  <si>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</si>
  <si>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</si>
  <si>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</si>
  <si>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</si>
  <si>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</si>
  <si>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</si>
  <si>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</si>
  <si>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</si>
  <si>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</si>
  <si>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</si>
  <si>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</si>
  <si>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</si>
  <si>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</si>
  <si>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</si>
  <si>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</si>
  <si>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</si>
  <si>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</si>
  <si>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</si>
  <si>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</si>
  <si>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</si>
  <si>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</si>
  <si>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</si>
  <si>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</si>
  <si>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</si>
  <si>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</si>
  <si>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</si>
  <si>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</si>
  <si>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</si>
  <si>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</si>
  <si>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</si>
  <si>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</si>
  <si>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</si>
  <si>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</si>
  <si>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</si>
  <si>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</si>
  <si>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</si>
  <si>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</si>
  <si>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</si>
  <si>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</si>
  <si>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</si>
  <si>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</si>
  <si>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</si>
  <si>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</si>
  <si>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</si>
  <si>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</si>
  <si>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</si>
  <si>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</si>
  <si>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</si>
  <si>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</si>
  <si>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</si>
  <si>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</si>
  <si>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</si>
  <si>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</si>
  <si>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</si>
  <si>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</si>
  <si>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</si>
  <si>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</si>
  <si>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</si>
  <si>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</si>
  <si>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</si>
  <si>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</si>
  <si>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</si>
  <si>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</si>
  <si>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</si>
  <si>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</si>
  <si>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</si>
  <si>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</si>
  <si>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</si>
  <si>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</si>
  <si>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</si>
  <si>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</si>
  <si>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</si>
  <si>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</si>
  <si>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</si>
  <si>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</si>
  <si>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</si>
  <si>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</si>
  <si>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</si>
  <si>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</si>
  <si>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</si>
  <si>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</si>
  <si>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</si>
  <si>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</si>
  <si>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</si>
  <si>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</si>
  <si>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</si>
  <si>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</si>
  <si>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</si>
  <si>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</si>
  <si>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</si>
  <si>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</si>
  <si>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</si>
  <si>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</si>
  <si>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</si>
  <si>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</si>
  <si>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</si>
  <si>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</si>
  <si>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</si>
  <si>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</si>
  <si>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</si>
  <si>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</si>
  <si>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滋賀県</t>
    <rPh sb="0" eb="3">
      <t>シガケン</t>
    </rPh>
    <phoneticPr fontId="9"/>
  </si>
  <si>
    <t>モーターボート競走事業</t>
    <rPh sb="7" eb="9">
      <t>キョウソウ</t>
    </rPh>
    <rPh sb="9" eb="11">
      <t>ジギョウ</t>
    </rPh>
    <phoneticPr fontId="9"/>
  </si>
  <si>
    <t>琵琶湖流域下水道事業</t>
    <rPh sb="0" eb="3">
      <t>ビワコ</t>
    </rPh>
    <rPh sb="3" eb="5">
      <t>リュウイキ</t>
    </rPh>
    <rPh sb="5" eb="8">
      <t>ゲスイドウ</t>
    </rPh>
    <rPh sb="8" eb="10">
      <t>ジギョウ</t>
    </rPh>
    <phoneticPr fontId="9"/>
  </si>
  <si>
    <t>病院事業</t>
    <rPh sb="0" eb="2">
      <t>ビョウイン</t>
    </rPh>
    <rPh sb="2" eb="4">
      <t>ジギョウ</t>
    </rPh>
    <phoneticPr fontId="14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</si>
  <si>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</si>
  <si>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14"/>
  </si>
  <si>
    <t xml:space="preserve">        －</t>
  </si>
  <si>
    <t>モーターボート競走事業</t>
    <rPh sb="7" eb="9">
      <t>キョウソウ</t>
    </rPh>
    <rPh sb="9" eb="11">
      <t>ジギョウ</t>
    </rPh>
    <phoneticPr fontId="14"/>
  </si>
  <si>
    <t>琵琶湖流域下水道事業</t>
    <rPh sb="0" eb="10">
      <t>ビワコリュウイキゲスイドウジギョウ</t>
    </rPh>
    <phoneticPr fontId="14"/>
  </si>
  <si>
    <t>道路公社</t>
    <rPh sb="0" eb="2">
      <t>ドウロ</t>
    </rPh>
    <rPh sb="2" eb="4">
      <t>コウシャ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</si>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</sst>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color rgb="FF0000FF"/>
      <name val="明朝"/>
      <family val="1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2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1" fillId="0" borderId="10" xfId="1" applyNumberFormat="1" applyFont="1" applyBorder="1" applyAlignment="1">
      <alignment vertical="center"/>
    </xf>
    <xf numFmtId="177" fontId="21" fillId="0" borderId="10" xfId="1" quotePrefix="1" applyNumberFormat="1" applyFont="1" applyBorder="1" applyAlignment="1">
      <alignment horizontal="right" vertical="center"/>
    </xf>
    <xf numFmtId="178" fontId="21" fillId="0" borderId="10" xfId="1" applyNumberFormat="1" applyFont="1" applyBorder="1" applyAlignment="1">
      <alignment vertical="center"/>
    </xf>
    <xf numFmtId="178" fontId="21" fillId="0" borderId="10" xfId="0" applyNumberFormat="1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181" fontId="21" fillId="0" borderId="10" xfId="0" applyNumberFormat="1" applyFont="1" applyBorder="1" applyAlignment="1">
      <alignment vertical="center"/>
    </xf>
    <xf numFmtId="177" fontId="21" fillId="0" borderId="10" xfId="1" applyNumberFormat="1" applyFont="1" applyBorder="1" applyAlignment="1">
      <alignment horizontal="right" vertical="center"/>
    </xf>
    <xf numFmtId="177" fontId="22" fillId="0" borderId="10" xfId="1" applyNumberFormat="1" applyFont="1" applyFill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0" quotePrefix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115" zoomScaleNormal="100" zoomScaleSheetLayoutView="115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2" sqref="H2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242</v>
      </c>
      <c r="G7" s="48"/>
      <c r="H7" s="48" t="s">
        <v>236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101" t="s">
        <v>87</v>
      </c>
      <c r="B9" s="101" t="s">
        <v>89</v>
      </c>
      <c r="C9" s="60" t="s">
        <v>3</v>
      </c>
      <c r="D9" s="53"/>
      <c r="E9" s="53"/>
      <c r="F9" s="54">
        <v>220831</v>
      </c>
      <c r="G9" s="55">
        <f>F9/$F$27*100</f>
        <v>37.347577991022959</v>
      </c>
      <c r="H9" s="54">
        <v>227256</v>
      </c>
      <c r="I9" s="55">
        <f>(F9/H9-1)*100</f>
        <v>-2.827208082514876</v>
      </c>
      <c r="K9" s="25"/>
    </row>
    <row r="10" spans="1:11" ht="18" customHeight="1">
      <c r="A10" s="101"/>
      <c r="B10" s="101"/>
      <c r="C10" s="62"/>
      <c r="D10" s="64" t="s">
        <v>22</v>
      </c>
      <c r="E10" s="53"/>
      <c r="F10" s="54">
        <v>60681</v>
      </c>
      <c r="G10" s="55">
        <f t="shared" ref="G10:G26" si="0">F10/$F$27*100</f>
        <v>10.262546381953911</v>
      </c>
      <c r="H10" s="54">
        <v>64375</v>
      </c>
      <c r="I10" s="55">
        <f t="shared" ref="I10:I27" si="1">(F10/H10-1)*100</f>
        <v>-5.7382524271844648</v>
      </c>
    </row>
    <row r="11" spans="1:11" ht="18" customHeight="1">
      <c r="A11" s="101"/>
      <c r="B11" s="101"/>
      <c r="C11" s="62"/>
      <c r="D11" s="62"/>
      <c r="E11" s="47" t="s">
        <v>23</v>
      </c>
      <c r="F11" s="54">
        <v>49204</v>
      </c>
      <c r="G11" s="55">
        <f t="shared" si="0"/>
        <v>8.3215229178434793</v>
      </c>
      <c r="H11" s="54">
        <v>52608</v>
      </c>
      <c r="I11" s="55">
        <f t="shared" si="1"/>
        <v>-6.4704987834549925</v>
      </c>
    </row>
    <row r="12" spans="1:11" ht="18" customHeight="1">
      <c r="A12" s="101"/>
      <c r="B12" s="101"/>
      <c r="C12" s="62"/>
      <c r="D12" s="62"/>
      <c r="E12" s="47" t="s">
        <v>24</v>
      </c>
      <c r="F12" s="54">
        <v>3054</v>
      </c>
      <c r="G12" s="55">
        <f t="shared" si="0"/>
        <v>0.51650132084980871</v>
      </c>
      <c r="H12" s="54">
        <v>3353</v>
      </c>
      <c r="I12" s="55">
        <f t="shared" si="1"/>
        <v>-8.9173874142558951</v>
      </c>
    </row>
    <row r="13" spans="1:11" ht="18" customHeight="1">
      <c r="A13" s="101"/>
      <c r="B13" s="101"/>
      <c r="C13" s="62"/>
      <c r="D13" s="63"/>
      <c r="E13" s="47" t="s">
        <v>25</v>
      </c>
      <c r="F13" s="54">
        <v>174</v>
      </c>
      <c r="G13" s="55">
        <f t="shared" si="0"/>
        <v>2.9427383702641363E-2</v>
      </c>
      <c r="H13" s="54">
        <v>257</v>
      </c>
      <c r="I13" s="55">
        <f t="shared" si="1"/>
        <v>-32.295719844357976</v>
      </c>
    </row>
    <row r="14" spans="1:11" ht="18" customHeight="1">
      <c r="A14" s="101"/>
      <c r="B14" s="101"/>
      <c r="C14" s="62"/>
      <c r="D14" s="60" t="s">
        <v>26</v>
      </c>
      <c r="E14" s="53"/>
      <c r="F14" s="54">
        <v>53079</v>
      </c>
      <c r="G14" s="55">
        <f t="shared" si="0"/>
        <v>8.9768741353591999</v>
      </c>
      <c r="H14" s="54">
        <v>56048</v>
      </c>
      <c r="I14" s="55">
        <f t="shared" si="1"/>
        <v>-5.2972452183842389</v>
      </c>
    </row>
    <row r="15" spans="1:11" ht="18" customHeight="1">
      <c r="A15" s="101"/>
      <c r="B15" s="101"/>
      <c r="C15" s="62"/>
      <c r="D15" s="62"/>
      <c r="E15" s="47" t="s">
        <v>27</v>
      </c>
      <c r="F15" s="54">
        <v>1875</v>
      </c>
      <c r="G15" s="55">
        <f t="shared" si="0"/>
        <v>0.31710542783018708</v>
      </c>
      <c r="H15" s="54">
        <v>1874</v>
      </c>
      <c r="I15" s="55">
        <f t="shared" si="1"/>
        <v>5.336179295625243E-2</v>
      </c>
    </row>
    <row r="16" spans="1:11" ht="18" customHeight="1">
      <c r="A16" s="101"/>
      <c r="B16" s="101"/>
      <c r="C16" s="62"/>
      <c r="D16" s="63"/>
      <c r="E16" s="47" t="s">
        <v>28</v>
      </c>
      <c r="F16" s="54">
        <v>51204</v>
      </c>
      <c r="G16" s="55">
        <f t="shared" si="0"/>
        <v>8.6597687075290128</v>
      </c>
      <c r="H16" s="54">
        <v>54174</v>
      </c>
      <c r="I16" s="55">
        <f t="shared" si="1"/>
        <v>-5.4823346993022497</v>
      </c>
      <c r="K16" s="26"/>
    </row>
    <row r="17" spans="1:26" ht="18" customHeight="1">
      <c r="A17" s="101"/>
      <c r="B17" s="101"/>
      <c r="C17" s="62"/>
      <c r="D17" s="102" t="s">
        <v>29</v>
      </c>
      <c r="E17" s="103"/>
      <c r="F17" s="54">
        <v>25603</v>
      </c>
      <c r="G17" s="55">
        <f t="shared" si="0"/>
        <v>4.3300534766593488</v>
      </c>
      <c r="H17" s="54">
        <v>25982</v>
      </c>
      <c r="I17" s="55">
        <f t="shared" si="1"/>
        <v>-1.458702178431226</v>
      </c>
    </row>
    <row r="18" spans="1:26" ht="18" customHeight="1">
      <c r="A18" s="101"/>
      <c r="B18" s="101"/>
      <c r="C18" s="62"/>
      <c r="D18" s="102" t="s">
        <v>93</v>
      </c>
      <c r="E18" s="104"/>
      <c r="F18" s="54">
        <v>4083</v>
      </c>
      <c r="G18" s="55">
        <f t="shared" si="0"/>
        <v>0.6905287796430154</v>
      </c>
      <c r="H18" s="54">
        <v>3812</v>
      </c>
      <c r="I18" s="55">
        <f t="shared" si="1"/>
        <v>7.1091290661070339</v>
      </c>
    </row>
    <row r="19" spans="1:26" ht="18" customHeight="1">
      <c r="A19" s="101"/>
      <c r="B19" s="101"/>
      <c r="C19" s="61"/>
      <c r="D19" s="102" t="s">
        <v>94</v>
      </c>
      <c r="E19" s="104"/>
      <c r="F19" s="86">
        <v>0</v>
      </c>
      <c r="G19" s="55">
        <f>F19/$F$27*100</f>
        <v>0</v>
      </c>
      <c r="H19" s="54">
        <v>0</v>
      </c>
      <c r="I19" s="55" t="e">
        <f>(F19/H19-1)*100</f>
        <v>#DIV/0!</v>
      </c>
      <c r="Z19" s="2" t="s">
        <v>95</v>
      </c>
    </row>
    <row r="20" spans="1:26" ht="18" customHeight="1">
      <c r="A20" s="101"/>
      <c r="B20" s="101"/>
      <c r="C20" s="53" t="s">
        <v>4</v>
      </c>
      <c r="D20" s="53"/>
      <c r="E20" s="53"/>
      <c r="F20" s="54">
        <v>27618</v>
      </c>
      <c r="G20" s="55">
        <f t="shared" si="0"/>
        <v>4.6708361097675244</v>
      </c>
      <c r="H20" s="54">
        <v>26323</v>
      </c>
      <c r="I20" s="55">
        <f t="shared" si="1"/>
        <v>4.9196520153477863</v>
      </c>
    </row>
    <row r="21" spans="1:26" ht="18" customHeight="1">
      <c r="A21" s="101"/>
      <c r="B21" s="101"/>
      <c r="C21" s="53" t="s">
        <v>5</v>
      </c>
      <c r="D21" s="53"/>
      <c r="E21" s="53"/>
      <c r="F21" s="54">
        <v>132000</v>
      </c>
      <c r="G21" s="55">
        <f t="shared" si="0"/>
        <v>22.324222119245171</v>
      </c>
      <c r="H21" s="54">
        <v>128000</v>
      </c>
      <c r="I21" s="55">
        <f t="shared" si="1"/>
        <v>3.125</v>
      </c>
    </row>
    <row r="22" spans="1:26" ht="18" customHeight="1">
      <c r="A22" s="101"/>
      <c r="B22" s="101"/>
      <c r="C22" s="53" t="s">
        <v>30</v>
      </c>
      <c r="D22" s="53"/>
      <c r="E22" s="53"/>
      <c r="F22" s="54">
        <v>7975</v>
      </c>
      <c r="G22" s="55">
        <f t="shared" si="0"/>
        <v>1.3487550863710625</v>
      </c>
      <c r="H22" s="54">
        <v>7728</v>
      </c>
      <c r="I22" s="55">
        <f t="shared" si="1"/>
        <v>3.1961697722567184</v>
      </c>
    </row>
    <row r="23" spans="1:26" ht="18" customHeight="1">
      <c r="A23" s="101"/>
      <c r="B23" s="101"/>
      <c r="C23" s="53" t="s">
        <v>6</v>
      </c>
      <c r="D23" s="53"/>
      <c r="E23" s="53"/>
      <c r="F23" s="54">
        <v>63361</v>
      </c>
      <c r="G23" s="55">
        <f t="shared" si="0"/>
        <v>10.715795740132524</v>
      </c>
      <c r="H23" s="54">
        <v>119423</v>
      </c>
      <c r="I23" s="55">
        <f t="shared" si="1"/>
        <v>-46.94405600261257</v>
      </c>
    </row>
    <row r="24" spans="1:26" ht="18" customHeight="1">
      <c r="A24" s="101"/>
      <c r="B24" s="101"/>
      <c r="C24" s="53" t="s">
        <v>31</v>
      </c>
      <c r="D24" s="53"/>
      <c r="E24" s="53"/>
      <c r="F24" s="54">
        <v>968</v>
      </c>
      <c r="G24" s="55">
        <f t="shared" si="0"/>
        <v>0.16371096220779793</v>
      </c>
      <c r="H24" s="54">
        <v>1640</v>
      </c>
      <c r="I24" s="55">
        <f t="shared" si="1"/>
        <v>-40.975609756097562</v>
      </c>
    </row>
    <row r="25" spans="1:26" ht="18" customHeight="1">
      <c r="A25" s="101"/>
      <c r="B25" s="101"/>
      <c r="C25" s="53" t="s">
        <v>7</v>
      </c>
      <c r="D25" s="53"/>
      <c r="E25" s="53"/>
      <c r="F25" s="54">
        <v>60290</v>
      </c>
      <c r="G25" s="55">
        <f t="shared" si="0"/>
        <v>10.196419330070389</v>
      </c>
      <c r="H25" s="54">
        <v>53351</v>
      </c>
      <c r="I25" s="55">
        <f t="shared" si="1"/>
        <v>13.006316657607165</v>
      </c>
    </row>
    <row r="26" spans="1:26" ht="18" customHeight="1">
      <c r="A26" s="101"/>
      <c r="B26" s="101"/>
      <c r="C26" s="53" t="s">
        <v>8</v>
      </c>
      <c r="D26" s="53"/>
      <c r="E26" s="53"/>
      <c r="F26" s="54">
        <v>78243</v>
      </c>
      <c r="G26" s="55">
        <f t="shared" si="0"/>
        <v>13.232682661182574</v>
      </c>
      <c r="H26" s="54">
        <v>71226</v>
      </c>
      <c r="I26" s="55">
        <f t="shared" si="1"/>
        <v>9.8517395333164828</v>
      </c>
    </row>
    <row r="27" spans="1:26" ht="18" customHeight="1">
      <c r="A27" s="101"/>
      <c r="B27" s="101"/>
      <c r="C27" s="53" t="s">
        <v>9</v>
      </c>
      <c r="D27" s="53"/>
      <c r="E27" s="53"/>
      <c r="F27" s="54">
        <f>SUM(F9,F20:F26)</f>
        <v>591286</v>
      </c>
      <c r="G27" s="55">
        <f>F27/$F$27*100</f>
        <v>100</v>
      </c>
      <c r="H27" s="54">
        <f>SUM(H9,H20:H26)</f>
        <v>634947</v>
      </c>
      <c r="I27" s="55">
        <f t="shared" si="1"/>
        <v>-6.8763219607305803</v>
      </c>
    </row>
    <row r="28" spans="1:26" ht="18" customHeight="1">
      <c r="A28" s="101"/>
      <c r="B28" s="101" t="s">
        <v>88</v>
      </c>
      <c r="C28" s="60" t="s">
        <v>10</v>
      </c>
      <c r="D28" s="53"/>
      <c r="E28" s="53"/>
      <c r="F28" s="89">
        <f>SUM(F29:F31)</f>
        <v>258818</v>
      </c>
      <c r="G28" s="55">
        <f>F28/$F$45*100</f>
        <v>43.772049397415124</v>
      </c>
      <c r="H28" s="54">
        <v>258365</v>
      </c>
      <c r="I28" s="55">
        <f>(F28/H28-1)*100</f>
        <v>0.17533334623498487</v>
      </c>
    </row>
    <row r="29" spans="1:26" ht="18" customHeight="1">
      <c r="A29" s="101"/>
      <c r="B29" s="101"/>
      <c r="C29" s="62"/>
      <c r="D29" s="53" t="s">
        <v>11</v>
      </c>
      <c r="E29" s="53"/>
      <c r="F29" s="54">
        <v>172117</v>
      </c>
      <c r="G29" s="55">
        <f t="shared" ref="G29:G44" si="2">F29/$F$45*100</f>
        <v>29.108925291652433</v>
      </c>
      <c r="H29" s="54">
        <v>165313</v>
      </c>
      <c r="I29" s="55">
        <f t="shared" ref="I29:I45" si="3">(F29/H29-1)*100</f>
        <v>4.1158287611984479</v>
      </c>
    </row>
    <row r="30" spans="1:26" ht="18" customHeight="1">
      <c r="A30" s="101"/>
      <c r="B30" s="101"/>
      <c r="C30" s="62"/>
      <c r="D30" s="53" t="s">
        <v>32</v>
      </c>
      <c r="E30" s="53"/>
      <c r="F30" s="54">
        <v>11564</v>
      </c>
      <c r="G30" s="55">
        <f t="shared" si="2"/>
        <v>1.9557371559617514</v>
      </c>
      <c r="H30" s="54">
        <v>14365</v>
      </c>
      <c r="I30" s="55">
        <f t="shared" si="3"/>
        <v>-19.498781761225203</v>
      </c>
    </row>
    <row r="31" spans="1:26" ht="18" customHeight="1">
      <c r="A31" s="101"/>
      <c r="B31" s="101"/>
      <c r="C31" s="61"/>
      <c r="D31" s="53" t="s">
        <v>12</v>
      </c>
      <c r="E31" s="53"/>
      <c r="F31" s="54">
        <v>75137</v>
      </c>
      <c r="G31" s="55">
        <f t="shared" si="2"/>
        <v>12.707386949800942</v>
      </c>
      <c r="H31" s="54">
        <v>78687</v>
      </c>
      <c r="I31" s="55">
        <f t="shared" si="3"/>
        <v>-4.5115457445321301</v>
      </c>
    </row>
    <row r="32" spans="1:26" ht="18" customHeight="1">
      <c r="A32" s="101"/>
      <c r="B32" s="101"/>
      <c r="C32" s="60" t="s">
        <v>13</v>
      </c>
      <c r="D32" s="53"/>
      <c r="E32" s="53"/>
      <c r="F32" s="89">
        <f>SUM(F33:F38)+234</f>
        <v>239941</v>
      </c>
      <c r="G32" s="55">
        <f t="shared" si="2"/>
        <v>40.579516511468221</v>
      </c>
      <c r="H32" s="54">
        <v>295636</v>
      </c>
      <c r="I32" s="55">
        <f t="shared" si="3"/>
        <v>-18.839045312478863</v>
      </c>
    </row>
    <row r="33" spans="1:9" ht="18" customHeight="1">
      <c r="A33" s="101"/>
      <c r="B33" s="101"/>
      <c r="C33" s="62"/>
      <c r="D33" s="53" t="s">
        <v>14</v>
      </c>
      <c r="E33" s="53"/>
      <c r="F33" s="54">
        <v>26500</v>
      </c>
      <c r="G33" s="55">
        <f t="shared" si="2"/>
        <v>4.4817567133333114</v>
      </c>
      <c r="H33" s="54">
        <v>45029</v>
      </c>
      <c r="I33" s="55">
        <f t="shared" si="3"/>
        <v>-41.149037287081654</v>
      </c>
    </row>
    <row r="34" spans="1:9" ht="18" customHeight="1">
      <c r="A34" s="101"/>
      <c r="B34" s="101"/>
      <c r="C34" s="62"/>
      <c r="D34" s="53" t="s">
        <v>33</v>
      </c>
      <c r="E34" s="53"/>
      <c r="F34" s="54">
        <v>2858</v>
      </c>
      <c r="G34" s="55">
        <f t="shared" si="2"/>
        <v>0.48335323346062653</v>
      </c>
      <c r="H34" s="54">
        <v>2727</v>
      </c>
      <c r="I34" s="55">
        <f t="shared" si="3"/>
        <v>4.8038137147047966</v>
      </c>
    </row>
    <row r="35" spans="1:9" ht="18" customHeight="1">
      <c r="A35" s="101"/>
      <c r="B35" s="101"/>
      <c r="C35" s="62"/>
      <c r="D35" s="53" t="s">
        <v>34</v>
      </c>
      <c r="E35" s="53"/>
      <c r="F35" s="54">
        <v>163895</v>
      </c>
      <c r="G35" s="55">
        <f t="shared" si="2"/>
        <v>27.718396850255207</v>
      </c>
      <c r="H35" s="54">
        <v>194965</v>
      </c>
      <c r="I35" s="55">
        <f t="shared" si="3"/>
        <v>-15.936193675787958</v>
      </c>
    </row>
    <row r="36" spans="1:9" ht="18" customHeight="1">
      <c r="A36" s="101"/>
      <c r="B36" s="101"/>
      <c r="C36" s="62"/>
      <c r="D36" s="53" t="s">
        <v>35</v>
      </c>
      <c r="E36" s="53"/>
      <c r="F36" s="54">
        <v>7226</v>
      </c>
      <c r="G36" s="55">
        <f t="shared" si="2"/>
        <v>1.2220820381338304</v>
      </c>
      <c r="H36" s="54">
        <v>7566</v>
      </c>
      <c r="I36" s="55">
        <f t="shared" si="3"/>
        <v>-4.4937879989426328</v>
      </c>
    </row>
    <row r="37" spans="1:9" ht="18" customHeight="1">
      <c r="A37" s="101"/>
      <c r="B37" s="101"/>
      <c r="C37" s="62"/>
      <c r="D37" s="53" t="s">
        <v>15</v>
      </c>
      <c r="E37" s="53"/>
      <c r="F37" s="54">
        <v>2696</v>
      </c>
      <c r="G37" s="55">
        <f t="shared" si="2"/>
        <v>0.45595532449609832</v>
      </c>
      <c r="H37" s="54">
        <v>6850</v>
      </c>
      <c r="I37" s="55">
        <f t="shared" si="3"/>
        <v>-60.642335766423351</v>
      </c>
    </row>
    <row r="38" spans="1:9" ht="18" customHeight="1">
      <c r="A38" s="101"/>
      <c r="B38" s="101"/>
      <c r="C38" s="61"/>
      <c r="D38" s="53" t="s">
        <v>36</v>
      </c>
      <c r="E38" s="53"/>
      <c r="F38" s="54">
        <f>1089+35443</f>
        <v>36532</v>
      </c>
      <c r="G38" s="55">
        <f t="shared" si="2"/>
        <v>6.1783975943959435</v>
      </c>
      <c r="H38" s="54">
        <v>38277</v>
      </c>
      <c r="I38" s="55">
        <f t="shared" si="3"/>
        <v>-4.5588734749327227</v>
      </c>
    </row>
    <row r="39" spans="1:9" ht="18" customHeight="1">
      <c r="A39" s="101"/>
      <c r="B39" s="101"/>
      <c r="C39" s="60" t="s">
        <v>16</v>
      </c>
      <c r="D39" s="53"/>
      <c r="E39" s="53"/>
      <c r="F39" s="89">
        <f>F40+F43</f>
        <v>92527</v>
      </c>
      <c r="G39" s="55">
        <f t="shared" si="2"/>
        <v>15.64843409111665</v>
      </c>
      <c r="H39" s="54">
        <v>80946</v>
      </c>
      <c r="I39" s="55">
        <f t="shared" si="3"/>
        <v>14.307068910137621</v>
      </c>
    </row>
    <row r="40" spans="1:9" ht="18" customHeight="1">
      <c r="A40" s="101"/>
      <c r="B40" s="101"/>
      <c r="C40" s="62"/>
      <c r="D40" s="60" t="s">
        <v>17</v>
      </c>
      <c r="E40" s="53"/>
      <c r="F40" s="54">
        <v>91316</v>
      </c>
      <c r="G40" s="55">
        <f t="shared" si="2"/>
        <v>15.44362626546206</v>
      </c>
      <c r="H40" s="54">
        <v>79824</v>
      </c>
      <c r="I40" s="55">
        <f t="shared" si="3"/>
        <v>14.396672679895772</v>
      </c>
    </row>
    <row r="41" spans="1:9" ht="18" customHeight="1">
      <c r="A41" s="101"/>
      <c r="B41" s="101"/>
      <c r="C41" s="62"/>
      <c r="D41" s="62"/>
      <c r="E41" s="56" t="s">
        <v>91</v>
      </c>
      <c r="F41" s="54">
        <v>42287</v>
      </c>
      <c r="G41" s="55">
        <f t="shared" si="2"/>
        <v>7.1516998542160648</v>
      </c>
      <c r="H41" s="54">
        <v>42105</v>
      </c>
      <c r="I41" s="57">
        <f t="shared" si="3"/>
        <v>0.43225270157938311</v>
      </c>
    </row>
    <row r="42" spans="1:9" ht="18" customHeight="1">
      <c r="A42" s="101"/>
      <c r="B42" s="101"/>
      <c r="C42" s="62"/>
      <c r="D42" s="61"/>
      <c r="E42" s="47" t="s">
        <v>37</v>
      </c>
      <c r="F42" s="54">
        <v>49029</v>
      </c>
      <c r="G42" s="55">
        <f t="shared" si="2"/>
        <v>8.2919264112459956</v>
      </c>
      <c r="H42" s="54">
        <v>37719</v>
      </c>
      <c r="I42" s="57">
        <f t="shared" si="3"/>
        <v>29.98488825260479</v>
      </c>
    </row>
    <row r="43" spans="1:9" ht="18" customHeight="1">
      <c r="A43" s="101"/>
      <c r="B43" s="101"/>
      <c r="C43" s="62"/>
      <c r="D43" s="53" t="s">
        <v>38</v>
      </c>
      <c r="E43" s="53"/>
      <c r="F43" s="54">
        <v>1211</v>
      </c>
      <c r="G43" s="55">
        <f t="shared" si="2"/>
        <v>0.20480782565459019</v>
      </c>
      <c r="H43" s="54">
        <v>1122</v>
      </c>
      <c r="I43" s="57">
        <f t="shared" si="3"/>
        <v>7.9322638146167579</v>
      </c>
    </row>
    <row r="44" spans="1:9" ht="18" customHeight="1">
      <c r="A44" s="101"/>
      <c r="B44" s="101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101"/>
      <c r="B45" s="101"/>
      <c r="C45" s="47" t="s">
        <v>18</v>
      </c>
      <c r="D45" s="47"/>
      <c r="E45" s="47"/>
      <c r="F45" s="54">
        <f>SUM(F28,F32,F39)</f>
        <v>591286</v>
      </c>
      <c r="G45" s="55">
        <f>F45/$F$45*100</f>
        <v>100</v>
      </c>
      <c r="H45" s="54">
        <f>SUM(H28,H32,H39)</f>
        <v>634947</v>
      </c>
      <c r="I45" s="55">
        <f t="shared" si="3"/>
        <v>-6.8763219607305803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115" zoomScaleNormal="100" zoomScaleSheetLayoutView="11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21" sqref="J21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11" t="s">
        <v>48</v>
      </c>
      <c r="B6" s="112"/>
      <c r="C6" s="112"/>
      <c r="D6" s="112"/>
      <c r="E6" s="112"/>
      <c r="F6" s="107" t="s">
        <v>252</v>
      </c>
      <c r="G6" s="107"/>
      <c r="H6" s="107" t="s">
        <v>253</v>
      </c>
      <c r="I6" s="107"/>
      <c r="J6" s="107" t="s">
        <v>254</v>
      </c>
      <c r="K6" s="107"/>
      <c r="L6" s="107" t="s">
        <v>255</v>
      </c>
      <c r="M6" s="107"/>
      <c r="N6" s="107" t="s">
        <v>256</v>
      </c>
      <c r="O6" s="107"/>
    </row>
    <row r="7" spans="1:25" ht="15.95" customHeight="1">
      <c r="A7" s="112"/>
      <c r="B7" s="112"/>
      <c r="C7" s="112"/>
      <c r="D7" s="112"/>
      <c r="E7" s="112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</row>
    <row r="8" spans="1:25" ht="15.95" customHeight="1">
      <c r="A8" s="109" t="s">
        <v>82</v>
      </c>
      <c r="B8" s="60" t="s">
        <v>49</v>
      </c>
      <c r="C8" s="53"/>
      <c r="D8" s="53"/>
      <c r="E8" s="65" t="s">
        <v>40</v>
      </c>
      <c r="F8" s="54">
        <v>67063</v>
      </c>
      <c r="G8" s="86">
        <v>70308</v>
      </c>
      <c r="H8" s="54">
        <v>20366</v>
      </c>
      <c r="I8" s="86">
        <v>20502</v>
      </c>
      <c r="J8" s="54">
        <v>27463</v>
      </c>
      <c r="K8" s="86">
        <v>26899</v>
      </c>
      <c r="L8" s="54">
        <v>1163</v>
      </c>
      <c r="M8" s="86">
        <v>1169</v>
      </c>
      <c r="N8" s="54">
        <v>5010</v>
      </c>
      <c r="O8" s="86">
        <v>4955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9"/>
      <c r="B9" s="62"/>
      <c r="C9" s="53" t="s">
        <v>50</v>
      </c>
      <c r="D9" s="53"/>
      <c r="E9" s="65" t="s">
        <v>41</v>
      </c>
      <c r="F9" s="54">
        <f>66988+64</f>
        <v>67052</v>
      </c>
      <c r="G9" s="86">
        <v>70308</v>
      </c>
      <c r="H9" s="54">
        <v>20366</v>
      </c>
      <c r="I9" s="86">
        <v>20502</v>
      </c>
      <c r="J9" s="54">
        <v>27463</v>
      </c>
      <c r="K9" s="86">
        <v>26899</v>
      </c>
      <c r="L9" s="54">
        <v>1163</v>
      </c>
      <c r="M9" s="86">
        <v>1169</v>
      </c>
      <c r="N9" s="54">
        <v>5010</v>
      </c>
      <c r="O9" s="86">
        <v>4955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9"/>
      <c r="B10" s="61"/>
      <c r="C10" s="53" t="s">
        <v>51</v>
      </c>
      <c r="D10" s="53"/>
      <c r="E10" s="65" t="s">
        <v>42</v>
      </c>
      <c r="F10" s="54">
        <v>11</v>
      </c>
      <c r="G10" s="86">
        <v>0</v>
      </c>
      <c r="H10" s="54">
        <v>0</v>
      </c>
      <c r="I10" s="86">
        <v>0</v>
      </c>
      <c r="J10" s="66">
        <v>0</v>
      </c>
      <c r="K10" s="66">
        <v>0</v>
      </c>
      <c r="L10" s="54">
        <v>0</v>
      </c>
      <c r="M10" s="86">
        <v>0</v>
      </c>
      <c r="N10" s="54">
        <v>0</v>
      </c>
      <c r="O10" s="8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9"/>
      <c r="B11" s="60" t="s">
        <v>52</v>
      </c>
      <c r="C11" s="53"/>
      <c r="D11" s="53"/>
      <c r="E11" s="65" t="s">
        <v>43</v>
      </c>
      <c r="F11" s="54">
        <v>66977</v>
      </c>
      <c r="G11" s="86">
        <v>70278</v>
      </c>
      <c r="H11" s="54">
        <v>21316</v>
      </c>
      <c r="I11" s="86">
        <v>21439</v>
      </c>
      <c r="J11" s="54">
        <v>27775</v>
      </c>
      <c r="K11" s="86">
        <v>26230</v>
      </c>
      <c r="L11" s="54">
        <v>1039</v>
      </c>
      <c r="M11" s="86">
        <v>1105</v>
      </c>
      <c r="N11" s="54">
        <v>4991</v>
      </c>
      <c r="O11" s="86">
        <v>4653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9"/>
      <c r="B12" s="62"/>
      <c r="C12" s="53" t="s">
        <v>53</v>
      </c>
      <c r="D12" s="53"/>
      <c r="E12" s="65" t="s">
        <v>44</v>
      </c>
      <c r="F12" s="54">
        <f>65220+1578</f>
        <v>66798</v>
      </c>
      <c r="G12" s="86">
        <v>69714</v>
      </c>
      <c r="H12" s="54">
        <v>21316</v>
      </c>
      <c r="I12" s="86">
        <v>21439</v>
      </c>
      <c r="J12" s="54">
        <v>27775</v>
      </c>
      <c r="K12" s="86">
        <v>26230</v>
      </c>
      <c r="L12" s="54">
        <v>1039</v>
      </c>
      <c r="M12" s="86">
        <v>1105</v>
      </c>
      <c r="N12" s="54">
        <v>4991</v>
      </c>
      <c r="O12" s="86">
        <v>4653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9"/>
      <c r="B13" s="61"/>
      <c r="C13" s="53" t="s">
        <v>54</v>
      </c>
      <c r="D13" s="53"/>
      <c r="E13" s="65" t="s">
        <v>45</v>
      </c>
      <c r="F13" s="54">
        <v>179</v>
      </c>
      <c r="G13" s="86">
        <v>564</v>
      </c>
      <c r="H13" s="66">
        <v>0</v>
      </c>
      <c r="I13" s="66">
        <v>0</v>
      </c>
      <c r="J13" s="66">
        <v>0</v>
      </c>
      <c r="K13" s="66">
        <v>0</v>
      </c>
      <c r="L13" s="54">
        <v>0</v>
      </c>
      <c r="M13" s="86">
        <v>0</v>
      </c>
      <c r="N13" s="54">
        <v>0</v>
      </c>
      <c r="O13" s="86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9"/>
      <c r="B14" s="53" t="s">
        <v>55</v>
      </c>
      <c r="C14" s="53"/>
      <c r="D14" s="53"/>
      <c r="E14" s="65" t="s">
        <v>96</v>
      </c>
      <c r="F14" s="89">
        <f>F9-F12</f>
        <v>254</v>
      </c>
      <c r="G14" s="89">
        <f t="shared" ref="G14:O14" si="0">G9-G12</f>
        <v>594</v>
      </c>
      <c r="H14" s="89">
        <f t="shared" si="0"/>
        <v>-950</v>
      </c>
      <c r="I14" s="89">
        <f t="shared" si="0"/>
        <v>-937</v>
      </c>
      <c r="J14" s="89">
        <f t="shared" si="0"/>
        <v>-312</v>
      </c>
      <c r="K14" s="89">
        <f t="shared" si="0"/>
        <v>669</v>
      </c>
      <c r="L14" s="89">
        <f t="shared" si="0"/>
        <v>124</v>
      </c>
      <c r="M14" s="89">
        <f t="shared" si="0"/>
        <v>64</v>
      </c>
      <c r="N14" s="89">
        <f t="shared" si="0"/>
        <v>19</v>
      </c>
      <c r="O14" s="89">
        <f t="shared" si="0"/>
        <v>302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9"/>
      <c r="B15" s="53" t="s">
        <v>56</v>
      </c>
      <c r="C15" s="53"/>
      <c r="D15" s="53"/>
      <c r="E15" s="65" t="s">
        <v>97</v>
      </c>
      <c r="F15" s="89">
        <f t="shared" ref="F15:O15" si="1">F10-F13</f>
        <v>-168</v>
      </c>
      <c r="G15" s="89">
        <f t="shared" si="1"/>
        <v>-564</v>
      </c>
      <c r="H15" s="89">
        <f t="shared" si="1"/>
        <v>0</v>
      </c>
      <c r="I15" s="89">
        <f t="shared" si="1"/>
        <v>0</v>
      </c>
      <c r="J15" s="89">
        <f t="shared" si="1"/>
        <v>0</v>
      </c>
      <c r="K15" s="89">
        <f t="shared" si="1"/>
        <v>0</v>
      </c>
      <c r="L15" s="89">
        <f t="shared" si="1"/>
        <v>0</v>
      </c>
      <c r="M15" s="89">
        <f t="shared" si="1"/>
        <v>0</v>
      </c>
      <c r="N15" s="89">
        <f t="shared" si="1"/>
        <v>0</v>
      </c>
      <c r="O15" s="89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9"/>
      <c r="B16" s="53" t="s">
        <v>57</v>
      </c>
      <c r="C16" s="53"/>
      <c r="D16" s="53"/>
      <c r="E16" s="65" t="s">
        <v>98</v>
      </c>
      <c r="F16" s="89">
        <f t="shared" ref="F16:O16" si="2">F8-F11</f>
        <v>86</v>
      </c>
      <c r="G16" s="89">
        <f t="shared" si="2"/>
        <v>30</v>
      </c>
      <c r="H16" s="89">
        <f t="shared" si="2"/>
        <v>-950</v>
      </c>
      <c r="I16" s="89">
        <f t="shared" si="2"/>
        <v>-937</v>
      </c>
      <c r="J16" s="89">
        <f t="shared" si="2"/>
        <v>-312</v>
      </c>
      <c r="K16" s="89">
        <f t="shared" si="2"/>
        <v>669</v>
      </c>
      <c r="L16" s="89">
        <f t="shared" si="2"/>
        <v>124</v>
      </c>
      <c r="M16" s="89">
        <f t="shared" si="2"/>
        <v>64</v>
      </c>
      <c r="N16" s="89">
        <f t="shared" si="2"/>
        <v>19</v>
      </c>
      <c r="O16" s="89">
        <f t="shared" si="2"/>
        <v>302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9"/>
      <c r="B17" s="53" t="s">
        <v>58</v>
      </c>
      <c r="C17" s="53"/>
      <c r="D17" s="53"/>
      <c r="E17" s="51"/>
      <c r="F17" s="86">
        <v>0</v>
      </c>
      <c r="G17" s="86">
        <v>0</v>
      </c>
      <c r="H17" s="66">
        <v>0</v>
      </c>
      <c r="I17" s="66">
        <v>0</v>
      </c>
      <c r="J17" s="83">
        <v>15815</v>
      </c>
      <c r="K17" s="83">
        <v>15876</v>
      </c>
      <c r="L17" s="86">
        <v>0</v>
      </c>
      <c r="M17" s="86">
        <v>0</v>
      </c>
      <c r="N17" s="66">
        <v>0</v>
      </c>
      <c r="O17" s="66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9"/>
      <c r="B18" s="53" t="s">
        <v>59</v>
      </c>
      <c r="C18" s="53"/>
      <c r="D18" s="53"/>
      <c r="E18" s="51"/>
      <c r="F18" s="67"/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9" t="s">
        <v>83</v>
      </c>
      <c r="B19" s="60" t="s">
        <v>60</v>
      </c>
      <c r="C19" s="53"/>
      <c r="D19" s="53"/>
      <c r="E19" s="65"/>
      <c r="F19" s="86">
        <v>1</v>
      </c>
      <c r="G19" s="86">
        <v>0</v>
      </c>
      <c r="H19" s="86">
        <v>15316</v>
      </c>
      <c r="I19" s="86">
        <v>13206</v>
      </c>
      <c r="J19" s="86">
        <v>4724</v>
      </c>
      <c r="K19" s="86">
        <v>2724</v>
      </c>
      <c r="L19" s="86">
        <v>174</v>
      </c>
      <c r="M19" s="86">
        <v>144</v>
      </c>
      <c r="N19" s="86">
        <v>244</v>
      </c>
      <c r="O19" s="86">
        <v>1517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9"/>
      <c r="B20" s="61"/>
      <c r="C20" s="53" t="s">
        <v>61</v>
      </c>
      <c r="D20" s="53"/>
      <c r="E20" s="65"/>
      <c r="F20" s="86">
        <v>0</v>
      </c>
      <c r="G20" s="86">
        <v>0</v>
      </c>
      <c r="H20" s="86">
        <v>3825</v>
      </c>
      <c r="I20" s="86">
        <v>3349</v>
      </c>
      <c r="J20" s="86">
        <v>4677</v>
      </c>
      <c r="K20" s="86">
        <v>2691</v>
      </c>
      <c r="L20" s="86">
        <v>0</v>
      </c>
      <c r="M20" s="86">
        <v>0</v>
      </c>
      <c r="N20" s="86">
        <v>94</v>
      </c>
      <c r="O20" s="86">
        <v>1319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9"/>
      <c r="B21" s="53" t="s">
        <v>62</v>
      </c>
      <c r="C21" s="53"/>
      <c r="D21" s="53"/>
      <c r="E21" s="65" t="s">
        <v>99</v>
      </c>
      <c r="F21" s="86">
        <v>1</v>
      </c>
      <c r="G21" s="86">
        <v>0</v>
      </c>
      <c r="H21" s="86">
        <v>15316</v>
      </c>
      <c r="I21" s="86">
        <v>13206</v>
      </c>
      <c r="J21" s="86">
        <v>4724</v>
      </c>
      <c r="K21" s="86">
        <v>2724</v>
      </c>
      <c r="L21" s="86">
        <v>174</v>
      </c>
      <c r="M21" s="86">
        <v>144</v>
      </c>
      <c r="N21" s="86">
        <v>244</v>
      </c>
      <c r="O21" s="86">
        <v>1517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9"/>
      <c r="B22" s="60" t="s">
        <v>63</v>
      </c>
      <c r="C22" s="53"/>
      <c r="D22" s="53"/>
      <c r="E22" s="65" t="s">
        <v>100</v>
      </c>
      <c r="F22" s="86">
        <v>815</v>
      </c>
      <c r="G22" s="86">
        <v>930</v>
      </c>
      <c r="H22" s="86">
        <v>17406</v>
      </c>
      <c r="I22" s="86">
        <v>15249</v>
      </c>
      <c r="J22" s="86">
        <v>7002</v>
      </c>
      <c r="K22" s="86">
        <v>5004</v>
      </c>
      <c r="L22" s="86">
        <v>1098</v>
      </c>
      <c r="M22" s="86">
        <v>1261</v>
      </c>
      <c r="N22" s="86">
        <v>2541</v>
      </c>
      <c r="O22" s="86">
        <v>4003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9"/>
      <c r="B23" s="61" t="s">
        <v>64</v>
      </c>
      <c r="C23" s="53" t="s">
        <v>65</v>
      </c>
      <c r="D23" s="53"/>
      <c r="E23" s="65"/>
      <c r="F23" s="86">
        <v>0</v>
      </c>
      <c r="G23" s="86">
        <v>0</v>
      </c>
      <c r="H23" s="86">
        <v>3886</v>
      </c>
      <c r="I23" s="86">
        <v>3779</v>
      </c>
      <c r="J23" s="86">
        <v>2208</v>
      </c>
      <c r="K23" s="86">
        <v>2195</v>
      </c>
      <c r="L23" s="86">
        <v>21</v>
      </c>
      <c r="M23" s="86">
        <v>21</v>
      </c>
      <c r="N23" s="86">
        <v>647</v>
      </c>
      <c r="O23" s="86">
        <v>673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9"/>
      <c r="B24" s="53" t="s">
        <v>101</v>
      </c>
      <c r="C24" s="53"/>
      <c r="D24" s="53"/>
      <c r="E24" s="65" t="s">
        <v>102</v>
      </c>
      <c r="F24" s="89">
        <f t="shared" ref="F24:O24" si="3">F21-F22</f>
        <v>-814</v>
      </c>
      <c r="G24" s="89">
        <f t="shared" si="3"/>
        <v>-930</v>
      </c>
      <c r="H24" s="89">
        <f t="shared" si="3"/>
        <v>-2090</v>
      </c>
      <c r="I24" s="89">
        <f t="shared" si="3"/>
        <v>-2043</v>
      </c>
      <c r="J24" s="89">
        <f t="shared" si="3"/>
        <v>-2278</v>
      </c>
      <c r="K24" s="89">
        <f t="shared" si="3"/>
        <v>-2280</v>
      </c>
      <c r="L24" s="89">
        <f t="shared" si="3"/>
        <v>-924</v>
      </c>
      <c r="M24" s="89">
        <f t="shared" si="3"/>
        <v>-1117</v>
      </c>
      <c r="N24" s="89">
        <f t="shared" si="3"/>
        <v>-2297</v>
      </c>
      <c r="O24" s="89">
        <f t="shared" si="3"/>
        <v>-2486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9"/>
      <c r="B25" s="60" t="s">
        <v>66</v>
      </c>
      <c r="C25" s="60"/>
      <c r="D25" s="60"/>
      <c r="E25" s="113" t="s">
        <v>103</v>
      </c>
      <c r="F25" s="105">
        <v>814</v>
      </c>
      <c r="G25" s="105">
        <v>930</v>
      </c>
      <c r="H25" s="105">
        <v>2090</v>
      </c>
      <c r="I25" s="105">
        <v>2043</v>
      </c>
      <c r="J25" s="105">
        <v>2278</v>
      </c>
      <c r="K25" s="105">
        <v>2280</v>
      </c>
      <c r="L25" s="105">
        <v>924</v>
      </c>
      <c r="M25" s="105">
        <v>1117</v>
      </c>
      <c r="N25" s="105">
        <v>2297</v>
      </c>
      <c r="O25" s="105">
        <v>2486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9"/>
      <c r="B26" s="78" t="s">
        <v>67</v>
      </c>
      <c r="C26" s="78"/>
      <c r="D26" s="78"/>
      <c r="E26" s="114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9"/>
      <c r="B27" s="53" t="s">
        <v>104</v>
      </c>
      <c r="C27" s="53"/>
      <c r="D27" s="53"/>
      <c r="E27" s="65" t="s">
        <v>105</v>
      </c>
      <c r="F27" s="89">
        <f>F24+F25</f>
        <v>0</v>
      </c>
      <c r="G27" s="89">
        <f t="shared" ref="G27:O27" si="4">G24+G25</f>
        <v>0</v>
      </c>
      <c r="H27" s="89">
        <f t="shared" si="4"/>
        <v>0</v>
      </c>
      <c r="I27" s="89">
        <f t="shared" si="4"/>
        <v>0</v>
      </c>
      <c r="J27" s="89">
        <f t="shared" si="4"/>
        <v>0</v>
      </c>
      <c r="K27" s="89">
        <f t="shared" si="4"/>
        <v>0</v>
      </c>
      <c r="L27" s="89">
        <f t="shared" si="4"/>
        <v>0</v>
      </c>
      <c r="M27" s="89">
        <f t="shared" si="4"/>
        <v>0</v>
      </c>
      <c r="N27" s="89">
        <f t="shared" si="4"/>
        <v>0</v>
      </c>
      <c r="O27" s="89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2" t="s">
        <v>68</v>
      </c>
      <c r="B30" s="112"/>
      <c r="C30" s="112"/>
      <c r="D30" s="112"/>
      <c r="E30" s="112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2"/>
      <c r="B31" s="112"/>
      <c r="C31" s="112"/>
      <c r="D31" s="112"/>
      <c r="E31" s="112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9" t="s">
        <v>84</v>
      </c>
      <c r="B32" s="60" t="s">
        <v>49</v>
      </c>
      <c r="C32" s="53"/>
      <c r="D32" s="53"/>
      <c r="E32" s="65" t="s">
        <v>40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5"/>
      <c r="B33" s="62"/>
      <c r="C33" s="60" t="s">
        <v>69</v>
      </c>
      <c r="D33" s="53"/>
      <c r="E33" s="65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5"/>
      <c r="B34" s="62"/>
      <c r="C34" s="61"/>
      <c r="D34" s="53" t="s">
        <v>70</v>
      </c>
      <c r="E34" s="65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5"/>
      <c r="B35" s="61"/>
      <c r="C35" s="53" t="s">
        <v>71</v>
      </c>
      <c r="D35" s="53"/>
      <c r="E35" s="65"/>
      <c r="F35" s="54"/>
      <c r="G35" s="54"/>
      <c r="H35" s="54"/>
      <c r="I35" s="54"/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5"/>
      <c r="B36" s="60" t="s">
        <v>52</v>
      </c>
      <c r="C36" s="53"/>
      <c r="D36" s="53"/>
      <c r="E36" s="65" t="s">
        <v>41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5"/>
      <c r="B37" s="62"/>
      <c r="C37" s="53" t="s">
        <v>72</v>
      </c>
      <c r="D37" s="53"/>
      <c r="E37" s="65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5"/>
      <c r="B38" s="61"/>
      <c r="C38" s="53" t="s">
        <v>73</v>
      </c>
      <c r="D38" s="53"/>
      <c r="E38" s="65"/>
      <c r="F38" s="54"/>
      <c r="G38" s="54"/>
      <c r="H38" s="54"/>
      <c r="I38" s="54"/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5"/>
      <c r="B39" s="47" t="s">
        <v>74</v>
      </c>
      <c r="C39" s="47"/>
      <c r="D39" s="47"/>
      <c r="E39" s="65" t="s">
        <v>107</v>
      </c>
      <c r="F39" s="89">
        <f>F32-F36</f>
        <v>0</v>
      </c>
      <c r="G39" s="89">
        <f t="shared" ref="G39:O39" si="5">G32-G36</f>
        <v>0</v>
      </c>
      <c r="H39" s="89">
        <f t="shared" si="5"/>
        <v>0</v>
      </c>
      <c r="I39" s="89">
        <f t="shared" si="5"/>
        <v>0</v>
      </c>
      <c r="J39" s="89">
        <f t="shared" si="5"/>
        <v>0</v>
      </c>
      <c r="K39" s="89">
        <f t="shared" si="5"/>
        <v>0</v>
      </c>
      <c r="L39" s="89">
        <f t="shared" si="5"/>
        <v>0</v>
      </c>
      <c r="M39" s="89">
        <f t="shared" si="5"/>
        <v>0</v>
      </c>
      <c r="N39" s="89">
        <f t="shared" si="5"/>
        <v>0</v>
      </c>
      <c r="O39" s="89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9" t="s">
        <v>85</v>
      </c>
      <c r="B40" s="60" t="s">
        <v>75</v>
      </c>
      <c r="C40" s="53"/>
      <c r="D40" s="53"/>
      <c r="E40" s="65" t="s">
        <v>43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0"/>
      <c r="B41" s="61"/>
      <c r="C41" s="53" t="s">
        <v>76</v>
      </c>
      <c r="D41" s="53"/>
      <c r="E41" s="65"/>
      <c r="F41" s="67"/>
      <c r="G41" s="67"/>
      <c r="H41" s="67"/>
      <c r="I41" s="67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0"/>
      <c r="B42" s="60" t="s">
        <v>63</v>
      </c>
      <c r="C42" s="53"/>
      <c r="D42" s="53"/>
      <c r="E42" s="65" t="s">
        <v>44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0"/>
      <c r="B43" s="61"/>
      <c r="C43" s="53" t="s">
        <v>77</v>
      </c>
      <c r="D43" s="53"/>
      <c r="E43" s="65"/>
      <c r="F43" s="54"/>
      <c r="G43" s="54"/>
      <c r="H43" s="54"/>
      <c r="I43" s="54"/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0"/>
      <c r="B44" s="53" t="s">
        <v>74</v>
      </c>
      <c r="C44" s="53"/>
      <c r="D44" s="53"/>
      <c r="E44" s="65" t="s">
        <v>108</v>
      </c>
      <c r="F44" s="90">
        <f>F40-F42</f>
        <v>0</v>
      </c>
      <c r="G44" s="90">
        <f t="shared" ref="G44:O44" si="6">G40-G42</f>
        <v>0</v>
      </c>
      <c r="H44" s="90">
        <f t="shared" si="6"/>
        <v>0</v>
      </c>
      <c r="I44" s="90">
        <f t="shared" si="6"/>
        <v>0</v>
      </c>
      <c r="J44" s="90">
        <f t="shared" si="6"/>
        <v>0</v>
      </c>
      <c r="K44" s="90">
        <f t="shared" si="6"/>
        <v>0</v>
      </c>
      <c r="L44" s="90">
        <f t="shared" si="6"/>
        <v>0</v>
      </c>
      <c r="M44" s="90">
        <f t="shared" si="6"/>
        <v>0</v>
      </c>
      <c r="N44" s="90">
        <f t="shared" si="6"/>
        <v>0</v>
      </c>
      <c r="O44" s="90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9" t="s">
        <v>86</v>
      </c>
      <c r="B45" s="47" t="s">
        <v>78</v>
      </c>
      <c r="C45" s="47"/>
      <c r="D45" s="47"/>
      <c r="E45" s="65" t="s">
        <v>109</v>
      </c>
      <c r="F45" s="89">
        <f>F39+F44</f>
        <v>0</v>
      </c>
      <c r="G45" s="89">
        <f t="shared" ref="G45:O45" si="7">G39+G44</f>
        <v>0</v>
      </c>
      <c r="H45" s="89">
        <f t="shared" si="7"/>
        <v>0</v>
      </c>
      <c r="I45" s="89">
        <f t="shared" si="7"/>
        <v>0</v>
      </c>
      <c r="J45" s="89">
        <f t="shared" si="7"/>
        <v>0</v>
      </c>
      <c r="K45" s="89">
        <f t="shared" si="7"/>
        <v>0</v>
      </c>
      <c r="L45" s="89">
        <f t="shared" si="7"/>
        <v>0</v>
      </c>
      <c r="M45" s="89">
        <f t="shared" si="7"/>
        <v>0</v>
      </c>
      <c r="N45" s="89">
        <f t="shared" si="7"/>
        <v>0</v>
      </c>
      <c r="O45" s="89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0"/>
      <c r="B46" s="53" t="s">
        <v>79</v>
      </c>
      <c r="C46" s="53"/>
      <c r="D46" s="53"/>
      <c r="E46" s="53"/>
      <c r="F46" s="67"/>
      <c r="G46" s="67"/>
      <c r="H46" s="67"/>
      <c r="I46" s="67"/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0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0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37" activePane="bottomRight" state="frozen"/>
      <selection activeCell="L8" sqref="L8"/>
      <selection pane="topRight" activeCell="L8" sqref="L8"/>
      <selection pane="bottomLeft" activeCell="L8" sqref="L8"/>
      <selection pane="bottomRight" activeCell="F39" sqref="F39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2" t="s">
        <v>251</v>
      </c>
      <c r="F1" s="1"/>
    </row>
    <row r="3" spans="1:9" ht="14.25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238</v>
      </c>
      <c r="G7" s="48"/>
      <c r="H7" s="48" t="s">
        <v>246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101" t="s">
        <v>87</v>
      </c>
      <c r="B9" s="101" t="s">
        <v>89</v>
      </c>
      <c r="C9" s="60" t="s">
        <v>3</v>
      </c>
      <c r="D9" s="53"/>
      <c r="E9" s="53"/>
      <c r="F9" s="54">
        <v>224245</v>
      </c>
      <c r="G9" s="91">
        <f>F9/$F$27*100</f>
        <v>32.797255060835326</v>
      </c>
      <c r="H9" s="54">
        <v>213839</v>
      </c>
      <c r="I9" s="91">
        <f t="shared" ref="I9:I45" si="0">(F9/H9-1)*100</f>
        <v>4.8662779006635848</v>
      </c>
    </row>
    <row r="10" spans="1:9" ht="18" customHeight="1">
      <c r="A10" s="101"/>
      <c r="B10" s="101"/>
      <c r="C10" s="62"/>
      <c r="D10" s="60" t="s">
        <v>22</v>
      </c>
      <c r="E10" s="53"/>
      <c r="F10" s="54">
        <v>63400</v>
      </c>
      <c r="G10" s="91">
        <f t="shared" ref="G10:G27" si="1">F10/$F$27*100</f>
        <v>9.2726525490287841</v>
      </c>
      <c r="H10" s="54">
        <v>62186</v>
      </c>
      <c r="I10" s="91">
        <f t="shared" si="0"/>
        <v>1.9522078924516739</v>
      </c>
    </row>
    <row r="11" spans="1:9" ht="18" customHeight="1">
      <c r="A11" s="101"/>
      <c r="B11" s="101"/>
      <c r="C11" s="62"/>
      <c r="D11" s="62"/>
      <c r="E11" s="47" t="s">
        <v>23</v>
      </c>
      <c r="F11" s="54">
        <v>52797</v>
      </c>
      <c r="G11" s="91">
        <f t="shared" si="1"/>
        <v>7.7218964768307998</v>
      </c>
      <c r="H11" s="54">
        <v>50972</v>
      </c>
      <c r="I11" s="91">
        <f t="shared" si="0"/>
        <v>3.5803970807502195</v>
      </c>
    </row>
    <row r="12" spans="1:9" ht="18" customHeight="1">
      <c r="A12" s="101"/>
      <c r="B12" s="101"/>
      <c r="C12" s="62"/>
      <c r="D12" s="62"/>
      <c r="E12" s="47" t="s">
        <v>24</v>
      </c>
      <c r="F12" s="54">
        <v>3472</v>
      </c>
      <c r="G12" s="91">
        <f t="shared" si="1"/>
        <v>0.50780204495627668</v>
      </c>
      <c r="H12" s="54">
        <v>2724</v>
      </c>
      <c r="I12" s="91">
        <f t="shared" si="0"/>
        <v>27.459618208516879</v>
      </c>
    </row>
    <row r="13" spans="1:9" ht="18" customHeight="1">
      <c r="A13" s="101"/>
      <c r="B13" s="101"/>
      <c r="C13" s="62"/>
      <c r="D13" s="61"/>
      <c r="E13" s="47" t="s">
        <v>25</v>
      </c>
      <c r="F13" s="54">
        <v>189</v>
      </c>
      <c r="G13" s="91">
        <f t="shared" si="1"/>
        <v>2.7642450027861833E-2</v>
      </c>
      <c r="H13" s="54">
        <v>316</v>
      </c>
      <c r="I13" s="91">
        <f t="shared" si="0"/>
        <v>-40.189873417721522</v>
      </c>
    </row>
    <row r="14" spans="1:9" ht="18" customHeight="1">
      <c r="A14" s="101"/>
      <c r="B14" s="101"/>
      <c r="C14" s="62"/>
      <c r="D14" s="60" t="s">
        <v>26</v>
      </c>
      <c r="E14" s="53"/>
      <c r="F14" s="54">
        <v>55973</v>
      </c>
      <c r="G14" s="91">
        <f t="shared" si="1"/>
        <v>8.1864066423783619</v>
      </c>
      <c r="H14" s="54">
        <v>48463</v>
      </c>
      <c r="I14" s="91">
        <f t="shared" si="0"/>
        <v>15.496358046344639</v>
      </c>
    </row>
    <row r="15" spans="1:9" ht="18" customHeight="1">
      <c r="A15" s="101"/>
      <c r="B15" s="101"/>
      <c r="C15" s="62"/>
      <c r="D15" s="62"/>
      <c r="E15" s="47" t="s">
        <v>27</v>
      </c>
      <c r="F15" s="54">
        <v>1767</v>
      </c>
      <c r="G15" s="91">
        <f t="shared" si="1"/>
        <v>0.25843496930810511</v>
      </c>
      <c r="H15" s="54">
        <v>1768</v>
      </c>
      <c r="I15" s="91">
        <f t="shared" si="0"/>
        <v>-5.6561085972850478E-2</v>
      </c>
    </row>
    <row r="16" spans="1:9" ht="18" customHeight="1">
      <c r="A16" s="101"/>
      <c r="B16" s="101"/>
      <c r="C16" s="62"/>
      <c r="D16" s="61"/>
      <c r="E16" s="47" t="s">
        <v>28</v>
      </c>
      <c r="F16" s="54">
        <v>54206</v>
      </c>
      <c r="G16" s="91">
        <f t="shared" si="1"/>
        <v>7.9279716730702567</v>
      </c>
      <c r="H16" s="54">
        <v>46695</v>
      </c>
      <c r="I16" s="91">
        <f t="shared" si="0"/>
        <v>16.085233965092627</v>
      </c>
    </row>
    <row r="17" spans="1:9" ht="18" customHeight="1">
      <c r="A17" s="101"/>
      <c r="B17" s="101"/>
      <c r="C17" s="62"/>
      <c r="D17" s="102" t="s">
        <v>29</v>
      </c>
      <c r="E17" s="103"/>
      <c r="F17" s="54">
        <v>26207</v>
      </c>
      <c r="G17" s="91">
        <f t="shared" si="1"/>
        <v>3.8329401475141536</v>
      </c>
      <c r="H17" s="54">
        <v>27183</v>
      </c>
      <c r="I17" s="91">
        <f t="shared" si="0"/>
        <v>-3.5904793437074645</v>
      </c>
    </row>
    <row r="18" spans="1:9" ht="18" customHeight="1">
      <c r="A18" s="101"/>
      <c r="B18" s="101"/>
      <c r="C18" s="62"/>
      <c r="D18" s="102" t="s">
        <v>93</v>
      </c>
      <c r="E18" s="104"/>
      <c r="F18" s="54">
        <v>3408</v>
      </c>
      <c r="G18" s="91">
        <f t="shared" si="1"/>
        <v>0.49844163859763563</v>
      </c>
      <c r="H18" s="54">
        <v>4229</v>
      </c>
      <c r="I18" s="91">
        <f t="shared" si="0"/>
        <v>-19.41357294868763</v>
      </c>
    </row>
    <row r="19" spans="1:9" ht="18" customHeight="1">
      <c r="A19" s="101"/>
      <c r="B19" s="101"/>
      <c r="C19" s="61"/>
      <c r="D19" s="102" t="s">
        <v>94</v>
      </c>
      <c r="E19" s="104"/>
      <c r="F19" s="54">
        <v>0</v>
      </c>
      <c r="G19" s="91">
        <f t="shared" si="1"/>
        <v>0</v>
      </c>
      <c r="H19" s="54">
        <v>0</v>
      </c>
      <c r="I19" s="91" t="e">
        <f t="shared" si="0"/>
        <v>#DIV/0!</v>
      </c>
    </row>
    <row r="20" spans="1:9" ht="18" customHeight="1">
      <c r="A20" s="101"/>
      <c r="B20" s="101"/>
      <c r="C20" s="53" t="s">
        <v>4</v>
      </c>
      <c r="D20" s="53"/>
      <c r="E20" s="53"/>
      <c r="F20" s="54">
        <v>28508</v>
      </c>
      <c r="G20" s="91">
        <f t="shared" si="1"/>
        <v>4.1694760073771704</v>
      </c>
      <c r="H20" s="54">
        <v>24525</v>
      </c>
      <c r="I20" s="91">
        <f t="shared" si="0"/>
        <v>16.240570846075443</v>
      </c>
    </row>
    <row r="21" spans="1:9" ht="18" customHeight="1">
      <c r="A21" s="101"/>
      <c r="B21" s="101"/>
      <c r="C21" s="53" t="s">
        <v>5</v>
      </c>
      <c r="D21" s="53"/>
      <c r="E21" s="53"/>
      <c r="F21" s="54">
        <v>139499</v>
      </c>
      <c r="G21" s="91">
        <f t="shared" si="1"/>
        <v>20.402614478501047</v>
      </c>
      <c r="H21" s="54">
        <v>144481</v>
      </c>
      <c r="I21" s="91">
        <f t="shared" si="0"/>
        <v>-3.4482042621521214</v>
      </c>
    </row>
    <row r="22" spans="1:9" ht="18" customHeight="1">
      <c r="A22" s="101"/>
      <c r="B22" s="101"/>
      <c r="C22" s="53" t="s">
        <v>30</v>
      </c>
      <c r="D22" s="53"/>
      <c r="E22" s="53"/>
      <c r="F22" s="54">
        <v>7479</v>
      </c>
      <c r="G22" s="91">
        <f t="shared" si="1"/>
        <v>1.0938512368168183</v>
      </c>
      <c r="H22" s="54">
        <v>7395</v>
      </c>
      <c r="I22" s="91">
        <f t="shared" si="0"/>
        <v>1.1359026369168301</v>
      </c>
    </row>
    <row r="23" spans="1:9" ht="18" customHeight="1">
      <c r="A23" s="101"/>
      <c r="B23" s="101"/>
      <c r="C23" s="53" t="s">
        <v>6</v>
      </c>
      <c r="D23" s="53"/>
      <c r="E23" s="53"/>
      <c r="F23" s="54">
        <v>154207</v>
      </c>
      <c r="G23" s="91">
        <f t="shared" si="1"/>
        <v>22.553752864796241</v>
      </c>
      <c r="H23" s="54">
        <v>169558</v>
      </c>
      <c r="I23" s="91">
        <f t="shared" si="0"/>
        <v>-9.0535392019250089</v>
      </c>
    </row>
    <row r="24" spans="1:9" ht="18" customHeight="1">
      <c r="A24" s="101"/>
      <c r="B24" s="101"/>
      <c r="C24" s="53" t="s">
        <v>31</v>
      </c>
      <c r="D24" s="53"/>
      <c r="E24" s="53"/>
      <c r="F24" s="54">
        <v>4132</v>
      </c>
      <c r="G24" s="91">
        <f t="shared" si="1"/>
        <v>0.60433123552976242</v>
      </c>
      <c r="H24" s="54">
        <v>2659</v>
      </c>
      <c r="I24" s="91">
        <f t="shared" si="0"/>
        <v>55.396765701391494</v>
      </c>
    </row>
    <row r="25" spans="1:9" ht="18" customHeight="1">
      <c r="A25" s="101"/>
      <c r="B25" s="101"/>
      <c r="C25" s="53" t="s">
        <v>7</v>
      </c>
      <c r="D25" s="53"/>
      <c r="E25" s="53"/>
      <c r="F25" s="54">
        <v>57194</v>
      </c>
      <c r="G25" s="91">
        <f t="shared" si="1"/>
        <v>8.3649856449393116</v>
      </c>
      <c r="H25" s="54">
        <v>84957</v>
      </c>
      <c r="I25" s="91">
        <f t="shared" si="0"/>
        <v>-32.678884612215583</v>
      </c>
    </row>
    <row r="26" spans="1:9" ht="18" customHeight="1">
      <c r="A26" s="101"/>
      <c r="B26" s="101"/>
      <c r="C26" s="53" t="s">
        <v>8</v>
      </c>
      <c r="D26" s="53"/>
      <c r="E26" s="53"/>
      <c r="F26" s="54">
        <v>68467</v>
      </c>
      <c r="G26" s="91">
        <f t="shared" si="1"/>
        <v>10.013733471204318</v>
      </c>
      <c r="H26" s="54">
        <v>91142</v>
      </c>
      <c r="I26" s="91">
        <f t="shared" si="0"/>
        <v>-24.878760615303598</v>
      </c>
    </row>
    <row r="27" spans="1:9" ht="18" customHeight="1">
      <c r="A27" s="101"/>
      <c r="B27" s="101"/>
      <c r="C27" s="53" t="s">
        <v>9</v>
      </c>
      <c r="D27" s="53"/>
      <c r="E27" s="53"/>
      <c r="F27" s="89">
        <f>SUM(F9,F20:F26)</f>
        <v>683731</v>
      </c>
      <c r="G27" s="91">
        <f t="shared" si="1"/>
        <v>100</v>
      </c>
      <c r="H27" s="89">
        <f>SUM(H9,H20:H26)</f>
        <v>738556</v>
      </c>
      <c r="I27" s="91">
        <f t="shared" si="0"/>
        <v>-7.4232691901494281</v>
      </c>
    </row>
    <row r="28" spans="1:9" ht="18" customHeight="1">
      <c r="A28" s="101"/>
      <c r="B28" s="101" t="s">
        <v>88</v>
      </c>
      <c r="C28" s="60" t="s">
        <v>10</v>
      </c>
      <c r="D28" s="53"/>
      <c r="E28" s="53"/>
      <c r="F28" s="89">
        <f>SUM(F29:F31)</f>
        <v>262561</v>
      </c>
      <c r="G28" s="91">
        <f t="shared" ref="G28:G45" si="2">F28/$F$45*100</f>
        <v>38.669574924961637</v>
      </c>
      <c r="H28" s="54">
        <v>255246</v>
      </c>
      <c r="I28" s="91">
        <f t="shared" si="0"/>
        <v>2.8658627363406186</v>
      </c>
    </row>
    <row r="29" spans="1:9" ht="18" customHeight="1">
      <c r="A29" s="101"/>
      <c r="B29" s="101"/>
      <c r="C29" s="62"/>
      <c r="D29" s="53" t="s">
        <v>11</v>
      </c>
      <c r="E29" s="53"/>
      <c r="F29" s="54">
        <v>165116</v>
      </c>
      <c r="G29" s="91">
        <f t="shared" si="2"/>
        <v>24.31802717581806</v>
      </c>
      <c r="H29" s="54">
        <v>166242</v>
      </c>
      <c r="I29" s="91">
        <f t="shared" si="0"/>
        <v>-0.67732582620516624</v>
      </c>
    </row>
    <row r="30" spans="1:9" ht="18" customHeight="1">
      <c r="A30" s="101"/>
      <c r="B30" s="101"/>
      <c r="C30" s="62"/>
      <c r="D30" s="53" t="s">
        <v>32</v>
      </c>
      <c r="E30" s="53"/>
      <c r="F30" s="54">
        <v>13418</v>
      </c>
      <c r="G30" s="91">
        <f t="shared" si="2"/>
        <v>1.9761821304121143</v>
      </c>
      <c r="H30" s="54">
        <v>11879</v>
      </c>
      <c r="I30" s="91">
        <f t="shared" si="0"/>
        <v>12.955635996295989</v>
      </c>
    </row>
    <row r="31" spans="1:9" ht="18" customHeight="1">
      <c r="A31" s="101"/>
      <c r="B31" s="101"/>
      <c r="C31" s="61"/>
      <c r="D31" s="53" t="s">
        <v>12</v>
      </c>
      <c r="E31" s="53"/>
      <c r="F31" s="54">
        <v>84027</v>
      </c>
      <c r="G31" s="91">
        <f t="shared" si="2"/>
        <v>12.375365618731461</v>
      </c>
      <c r="H31" s="54">
        <v>77125</v>
      </c>
      <c r="I31" s="91">
        <f t="shared" si="0"/>
        <v>8.949108589951372</v>
      </c>
    </row>
    <row r="32" spans="1:9" ht="18" customHeight="1">
      <c r="A32" s="101"/>
      <c r="B32" s="101"/>
      <c r="C32" s="60" t="s">
        <v>13</v>
      </c>
      <c r="D32" s="53"/>
      <c r="E32" s="53"/>
      <c r="F32" s="89">
        <f>SUM(F33:F38)</f>
        <v>305116</v>
      </c>
      <c r="G32" s="91">
        <f t="shared" si="2"/>
        <v>44.937009010495061</v>
      </c>
      <c r="H32" s="54">
        <v>355506</v>
      </c>
      <c r="I32" s="91">
        <f t="shared" si="0"/>
        <v>-14.174163023971465</v>
      </c>
    </row>
    <row r="33" spans="1:9" ht="18" customHeight="1">
      <c r="A33" s="101"/>
      <c r="B33" s="101"/>
      <c r="C33" s="62"/>
      <c r="D33" s="53" t="s">
        <v>14</v>
      </c>
      <c r="E33" s="53"/>
      <c r="F33" s="54">
        <v>35764</v>
      </c>
      <c r="G33" s="91">
        <f t="shared" si="2"/>
        <v>5.2672661881099172</v>
      </c>
      <c r="H33" s="54">
        <v>30224</v>
      </c>
      <c r="I33" s="91">
        <f t="shared" si="0"/>
        <v>18.32980412916887</v>
      </c>
    </row>
    <row r="34" spans="1:9" ht="18" customHeight="1">
      <c r="A34" s="101"/>
      <c r="B34" s="101"/>
      <c r="C34" s="62"/>
      <c r="D34" s="53" t="s">
        <v>33</v>
      </c>
      <c r="E34" s="53"/>
      <c r="F34" s="54">
        <v>3119</v>
      </c>
      <c r="G34" s="91">
        <f t="shared" si="2"/>
        <v>0.45936145958826835</v>
      </c>
      <c r="H34" s="54">
        <v>3714</v>
      </c>
      <c r="I34" s="91">
        <f t="shared" si="0"/>
        <v>-16.020463112547123</v>
      </c>
    </row>
    <row r="35" spans="1:9" ht="18" customHeight="1">
      <c r="A35" s="101"/>
      <c r="B35" s="101"/>
      <c r="C35" s="62"/>
      <c r="D35" s="53" t="s">
        <v>34</v>
      </c>
      <c r="E35" s="53"/>
      <c r="F35" s="54">
        <v>210298</v>
      </c>
      <c r="G35" s="91">
        <f t="shared" si="2"/>
        <v>30.972361727635032</v>
      </c>
      <c r="H35" s="54">
        <v>218522</v>
      </c>
      <c r="I35" s="91">
        <f t="shared" si="0"/>
        <v>-3.7634654634316034</v>
      </c>
    </row>
    <row r="36" spans="1:9" ht="18" customHeight="1">
      <c r="A36" s="101"/>
      <c r="B36" s="101"/>
      <c r="C36" s="62"/>
      <c r="D36" s="53" t="s">
        <v>35</v>
      </c>
      <c r="E36" s="53"/>
      <c r="F36" s="54">
        <v>7141</v>
      </c>
      <c r="G36" s="91">
        <f t="shared" si="2"/>
        <v>1.0517153520102034</v>
      </c>
      <c r="H36" s="54">
        <v>7037</v>
      </c>
      <c r="I36" s="91">
        <f t="shared" si="0"/>
        <v>1.4779025152763969</v>
      </c>
    </row>
    <row r="37" spans="1:9" ht="18" customHeight="1">
      <c r="A37" s="101"/>
      <c r="B37" s="101"/>
      <c r="C37" s="62"/>
      <c r="D37" s="53" t="s">
        <v>15</v>
      </c>
      <c r="E37" s="53"/>
      <c r="F37" s="54">
        <v>13665</v>
      </c>
      <c r="G37" s="91">
        <f t="shared" si="2"/>
        <v>2.0125599055061518</v>
      </c>
      <c r="H37" s="54">
        <v>30967</v>
      </c>
      <c r="I37" s="91">
        <f t="shared" si="0"/>
        <v>-55.872380275777431</v>
      </c>
    </row>
    <row r="38" spans="1:9" ht="18" customHeight="1">
      <c r="A38" s="101"/>
      <c r="B38" s="101"/>
      <c r="C38" s="61"/>
      <c r="D38" s="53" t="s">
        <v>36</v>
      </c>
      <c r="E38" s="53"/>
      <c r="F38" s="54">
        <f>1493+33636</f>
        <v>35129</v>
      </c>
      <c r="G38" s="91">
        <f t="shared" si="2"/>
        <v>5.1737443776454883</v>
      </c>
      <c r="H38" s="54">
        <v>65042</v>
      </c>
      <c r="I38" s="91">
        <f t="shared" si="0"/>
        <v>-45.990283201623569</v>
      </c>
    </row>
    <row r="39" spans="1:9" ht="18" customHeight="1">
      <c r="A39" s="101"/>
      <c r="B39" s="101"/>
      <c r="C39" s="60" t="s">
        <v>16</v>
      </c>
      <c r="D39" s="53"/>
      <c r="E39" s="53"/>
      <c r="F39" s="89">
        <f>F40+F43</f>
        <v>111309</v>
      </c>
      <c r="G39" s="91">
        <f t="shared" si="2"/>
        <v>16.393416064543302</v>
      </c>
      <c r="H39" s="54">
        <v>120316</v>
      </c>
      <c r="I39" s="91">
        <f t="shared" si="0"/>
        <v>-7.4861198843046655</v>
      </c>
    </row>
    <row r="40" spans="1:9" ht="18" customHeight="1">
      <c r="A40" s="101"/>
      <c r="B40" s="101"/>
      <c r="C40" s="62"/>
      <c r="D40" s="60" t="s">
        <v>17</v>
      </c>
      <c r="E40" s="53"/>
      <c r="F40" s="54">
        <v>110400</v>
      </c>
      <c r="G40" s="91">
        <f t="shared" si="2"/>
        <v>16.259539961059581</v>
      </c>
      <c r="H40" s="54">
        <v>119861</v>
      </c>
      <c r="I40" s="91">
        <f t="shared" si="0"/>
        <v>-7.8933097504609524</v>
      </c>
    </row>
    <row r="41" spans="1:9" ht="18" customHeight="1">
      <c r="A41" s="101"/>
      <c r="B41" s="101"/>
      <c r="C41" s="62"/>
      <c r="D41" s="62"/>
      <c r="E41" s="56" t="s">
        <v>91</v>
      </c>
      <c r="F41" s="54">
        <v>74944</v>
      </c>
      <c r="G41" s="91">
        <f t="shared" si="2"/>
        <v>11.037635532985952</v>
      </c>
      <c r="H41" s="54">
        <v>80413</v>
      </c>
      <c r="I41" s="92">
        <f t="shared" si="0"/>
        <v>-6.8011391192966286</v>
      </c>
    </row>
    <row r="42" spans="1:9" ht="18" customHeight="1">
      <c r="A42" s="101"/>
      <c r="B42" s="101"/>
      <c r="C42" s="62"/>
      <c r="D42" s="61"/>
      <c r="E42" s="47" t="s">
        <v>37</v>
      </c>
      <c r="F42" s="54">
        <v>35456</v>
      </c>
      <c r="G42" s="91">
        <f t="shared" si="2"/>
        <v>5.2219044280736275</v>
      </c>
      <c r="H42" s="54">
        <v>32829</v>
      </c>
      <c r="I42" s="92">
        <f t="shared" si="0"/>
        <v>8.0020713393645906</v>
      </c>
    </row>
    <row r="43" spans="1:9" ht="18" customHeight="1">
      <c r="A43" s="101"/>
      <c r="B43" s="101"/>
      <c r="C43" s="62"/>
      <c r="D43" s="53" t="s">
        <v>38</v>
      </c>
      <c r="E43" s="53"/>
      <c r="F43" s="54">
        <v>909</v>
      </c>
      <c r="G43" s="91">
        <f t="shared" si="2"/>
        <v>0.13387610348372425</v>
      </c>
      <c r="H43" s="54">
        <v>455</v>
      </c>
      <c r="I43" s="92">
        <f t="shared" si="0"/>
        <v>99.780219780219781</v>
      </c>
    </row>
    <row r="44" spans="1:9" ht="18" customHeight="1">
      <c r="A44" s="101"/>
      <c r="B44" s="101"/>
      <c r="C44" s="61"/>
      <c r="D44" s="53" t="s">
        <v>39</v>
      </c>
      <c r="E44" s="53"/>
      <c r="F44" s="54">
        <v>0</v>
      </c>
      <c r="G44" s="91">
        <f t="shared" si="2"/>
        <v>0</v>
      </c>
      <c r="H44" s="54">
        <v>0</v>
      </c>
      <c r="I44" s="91" t="e">
        <f t="shared" si="0"/>
        <v>#DIV/0!</v>
      </c>
    </row>
    <row r="45" spans="1:9" ht="18" customHeight="1">
      <c r="A45" s="101"/>
      <c r="B45" s="101"/>
      <c r="C45" s="47" t="s">
        <v>18</v>
      </c>
      <c r="D45" s="47"/>
      <c r="E45" s="47"/>
      <c r="F45" s="89">
        <f>SUM(F28,F32,F39)</f>
        <v>678986</v>
      </c>
      <c r="G45" s="91">
        <f t="shared" si="2"/>
        <v>100</v>
      </c>
      <c r="H45" s="89">
        <f>SUM(H28,H32,H39)</f>
        <v>731068</v>
      </c>
      <c r="I45" s="91">
        <f t="shared" si="0"/>
        <v>-7.1240978951342404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4" activePane="bottomRight" state="frozen"/>
      <selection activeCell="L8" sqref="L8"/>
      <selection pane="topRight" activeCell="L8" sqref="L8"/>
      <selection pane="bottomLeft" activeCell="L8" sqref="L8"/>
      <selection pane="bottomRight" activeCell="I17" sqref="I17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2" t="s">
        <v>251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101" t="s">
        <v>115</v>
      </c>
      <c r="B7" s="60" t="s">
        <v>116</v>
      </c>
      <c r="C7" s="53"/>
      <c r="D7" s="65" t="s">
        <v>117</v>
      </c>
      <c r="E7" s="69">
        <v>516669</v>
      </c>
      <c r="F7" s="36">
        <v>525620</v>
      </c>
      <c r="G7" s="36">
        <v>655103</v>
      </c>
      <c r="H7" s="36">
        <v>738556</v>
      </c>
      <c r="I7" s="36">
        <v>683731</v>
      </c>
    </row>
    <row r="8" spans="1:9" ht="27" customHeight="1">
      <c r="A8" s="101"/>
      <c r="B8" s="78"/>
      <c r="C8" s="53" t="s">
        <v>118</v>
      </c>
      <c r="D8" s="65" t="s">
        <v>41</v>
      </c>
      <c r="E8" s="70">
        <v>341298</v>
      </c>
      <c r="F8" s="70">
        <v>340159</v>
      </c>
      <c r="G8" s="70">
        <v>341628</v>
      </c>
      <c r="H8" s="70">
        <v>384037</v>
      </c>
      <c r="I8" s="71">
        <v>393417</v>
      </c>
    </row>
    <row r="9" spans="1:9" ht="27" customHeight="1">
      <c r="A9" s="101"/>
      <c r="B9" s="53" t="s">
        <v>119</v>
      </c>
      <c r="C9" s="53"/>
      <c r="D9" s="65"/>
      <c r="E9" s="70">
        <v>511089</v>
      </c>
      <c r="F9" s="70">
        <v>519955</v>
      </c>
      <c r="G9" s="70">
        <v>648685</v>
      </c>
      <c r="H9" s="70">
        <v>731068</v>
      </c>
      <c r="I9" s="72">
        <v>678986</v>
      </c>
    </row>
    <row r="10" spans="1:9" ht="27" customHeight="1">
      <c r="A10" s="101"/>
      <c r="B10" s="53" t="s">
        <v>120</v>
      </c>
      <c r="C10" s="53"/>
      <c r="D10" s="65"/>
      <c r="E10" s="70">
        <v>5580</v>
      </c>
      <c r="F10" s="70">
        <v>5665</v>
      </c>
      <c r="G10" s="70">
        <v>6418</v>
      </c>
      <c r="H10" s="70">
        <v>7488</v>
      </c>
      <c r="I10" s="72">
        <v>4745</v>
      </c>
    </row>
    <row r="11" spans="1:9" ht="27" customHeight="1">
      <c r="A11" s="101"/>
      <c r="B11" s="53" t="s">
        <v>121</v>
      </c>
      <c r="C11" s="53"/>
      <c r="D11" s="65"/>
      <c r="E11" s="70">
        <v>4490</v>
      </c>
      <c r="F11" s="70">
        <v>4592</v>
      </c>
      <c r="G11" s="70">
        <v>5570</v>
      </c>
      <c r="H11" s="70">
        <v>6432</v>
      </c>
      <c r="I11" s="72">
        <v>3696</v>
      </c>
    </row>
    <row r="12" spans="1:9" ht="27" customHeight="1">
      <c r="A12" s="101"/>
      <c r="B12" s="53" t="s">
        <v>122</v>
      </c>
      <c r="C12" s="53"/>
      <c r="D12" s="65"/>
      <c r="E12" s="70">
        <v>1090</v>
      </c>
      <c r="F12" s="70">
        <v>1073</v>
      </c>
      <c r="G12" s="70">
        <v>849</v>
      </c>
      <c r="H12" s="70">
        <v>1057</v>
      </c>
      <c r="I12" s="72">
        <v>1050</v>
      </c>
    </row>
    <row r="13" spans="1:9" ht="27" customHeight="1">
      <c r="A13" s="101"/>
      <c r="B13" s="53" t="s">
        <v>123</v>
      </c>
      <c r="C13" s="53"/>
      <c r="D13" s="65"/>
      <c r="E13" s="70">
        <v>59</v>
      </c>
      <c r="F13" s="70">
        <v>-17</v>
      </c>
      <c r="G13" s="70">
        <v>-225</v>
      </c>
      <c r="H13" s="70">
        <v>208</v>
      </c>
      <c r="I13" s="72">
        <v>-7</v>
      </c>
    </row>
    <row r="14" spans="1:9" ht="27" customHeight="1">
      <c r="A14" s="101"/>
      <c r="B14" s="53" t="s">
        <v>124</v>
      </c>
      <c r="C14" s="53"/>
      <c r="D14" s="65"/>
      <c r="E14" s="70">
        <v>0</v>
      </c>
      <c r="F14" s="70">
        <v>0</v>
      </c>
      <c r="G14" s="70">
        <v>0</v>
      </c>
      <c r="H14" s="70">
        <v>11</v>
      </c>
      <c r="I14" s="72">
        <v>5450</v>
      </c>
    </row>
    <row r="15" spans="1:9" ht="27" customHeight="1">
      <c r="A15" s="101"/>
      <c r="B15" s="53" t="s">
        <v>125</v>
      </c>
      <c r="C15" s="53"/>
      <c r="D15" s="65"/>
      <c r="E15" s="70">
        <v>4178</v>
      </c>
      <c r="F15" s="70">
        <v>2046</v>
      </c>
      <c r="G15" s="70">
        <v>247</v>
      </c>
      <c r="H15" s="70">
        <v>10029</v>
      </c>
      <c r="I15" s="72">
        <v>2135</v>
      </c>
    </row>
    <row r="16" spans="1:9" ht="27" customHeight="1">
      <c r="A16" s="101"/>
      <c r="B16" s="53" t="s">
        <v>126</v>
      </c>
      <c r="C16" s="53"/>
      <c r="D16" s="65" t="s">
        <v>42</v>
      </c>
      <c r="E16" s="70">
        <v>56844</v>
      </c>
      <c r="F16" s="70">
        <v>58599</v>
      </c>
      <c r="G16" s="70">
        <v>61213</v>
      </c>
      <c r="H16" s="70">
        <v>87593</v>
      </c>
      <c r="I16" s="72">
        <v>88514</v>
      </c>
    </row>
    <row r="17" spans="1:9" ht="27" customHeight="1">
      <c r="A17" s="101"/>
      <c r="B17" s="53" t="s">
        <v>127</v>
      </c>
      <c r="C17" s="53"/>
      <c r="D17" s="65" t="s">
        <v>43</v>
      </c>
      <c r="E17" s="70">
        <v>110647</v>
      </c>
      <c r="F17" s="70">
        <v>132488</v>
      </c>
      <c r="G17" s="70">
        <v>166128</v>
      </c>
      <c r="H17" s="70">
        <v>155679</v>
      </c>
      <c r="I17" s="72">
        <v>162437</v>
      </c>
    </row>
    <row r="18" spans="1:9" ht="27" customHeight="1">
      <c r="A18" s="101"/>
      <c r="B18" s="53" t="s">
        <v>128</v>
      </c>
      <c r="C18" s="53"/>
      <c r="D18" s="65" t="s">
        <v>44</v>
      </c>
      <c r="E18" s="70">
        <v>1073166</v>
      </c>
      <c r="F18" s="70">
        <v>1079683</v>
      </c>
      <c r="G18" s="70">
        <v>1093160</v>
      </c>
      <c r="H18" s="70">
        <v>1105359</v>
      </c>
      <c r="I18" s="72">
        <v>1082258</v>
      </c>
    </row>
    <row r="19" spans="1:9" ht="27" customHeight="1">
      <c r="A19" s="101"/>
      <c r="B19" s="53" t="s">
        <v>129</v>
      </c>
      <c r="C19" s="53"/>
      <c r="D19" s="65" t="s">
        <v>130</v>
      </c>
      <c r="E19" s="93">
        <f>E17+E18-E16</f>
        <v>1126969</v>
      </c>
      <c r="F19" s="93">
        <f>F17+F18-F16</f>
        <v>1153572</v>
      </c>
      <c r="G19" s="93">
        <f>G17+G18-G16</f>
        <v>1198075</v>
      </c>
      <c r="H19" s="93">
        <f>H17+H18-H16</f>
        <v>1173445</v>
      </c>
      <c r="I19" s="93">
        <f>I17+I18-I16</f>
        <v>1156181</v>
      </c>
    </row>
    <row r="20" spans="1:9" ht="27" customHeight="1">
      <c r="A20" s="101"/>
      <c r="B20" s="53" t="s">
        <v>131</v>
      </c>
      <c r="C20" s="53"/>
      <c r="D20" s="65" t="s">
        <v>132</v>
      </c>
      <c r="E20" s="94">
        <f>E18/E8</f>
        <v>3.1443665066891691</v>
      </c>
      <c r="F20" s="94">
        <f>F18/F8</f>
        <v>3.174053898324019</v>
      </c>
      <c r="G20" s="94">
        <f>G18/G8</f>
        <v>3.1998548128373554</v>
      </c>
      <c r="H20" s="94">
        <f>H18/H8</f>
        <v>2.8782617299895583</v>
      </c>
      <c r="I20" s="94">
        <f>I18/I8</f>
        <v>2.7509182368835106</v>
      </c>
    </row>
    <row r="21" spans="1:9" ht="27" customHeight="1">
      <c r="A21" s="101"/>
      <c r="B21" s="53" t="s">
        <v>133</v>
      </c>
      <c r="C21" s="53"/>
      <c r="D21" s="65" t="s">
        <v>134</v>
      </c>
      <c r="E21" s="94">
        <f>E19/E8</f>
        <v>3.3020088016923625</v>
      </c>
      <c r="F21" s="94">
        <f>F19/F8</f>
        <v>3.3912729047298469</v>
      </c>
      <c r="G21" s="94">
        <f>G19/G8</f>
        <v>3.5069578605969065</v>
      </c>
      <c r="H21" s="94">
        <f>H19/H8</f>
        <v>3.055551939005877</v>
      </c>
      <c r="I21" s="94">
        <f>I19/I8</f>
        <v>2.9388180988620216</v>
      </c>
    </row>
    <row r="22" spans="1:9" ht="27" customHeight="1">
      <c r="A22" s="101"/>
      <c r="B22" s="53" t="s">
        <v>135</v>
      </c>
      <c r="C22" s="53"/>
      <c r="D22" s="65" t="s">
        <v>136</v>
      </c>
      <c r="E22" s="93">
        <f>E18/E24*1000000</f>
        <v>759539.84525619354</v>
      </c>
      <c r="F22" s="93">
        <f>F18/F24*1000000</f>
        <v>764152.29213909386</v>
      </c>
      <c r="G22" s="93">
        <f>G18/G24*1000000</f>
        <v>773310.88489753183</v>
      </c>
      <c r="H22" s="93">
        <f>H18/H24*1000000</f>
        <v>781940.56352176343</v>
      </c>
      <c r="I22" s="93">
        <f>I18/I24*1000000</f>
        <v>765598.71534581669</v>
      </c>
    </row>
    <row r="23" spans="1:9" ht="27" customHeight="1">
      <c r="A23" s="101"/>
      <c r="B23" s="53" t="s">
        <v>137</v>
      </c>
      <c r="C23" s="53"/>
      <c r="D23" s="65" t="s">
        <v>138</v>
      </c>
      <c r="E23" s="93">
        <f>E19/E24*1000000</f>
        <v>797619.24983509281</v>
      </c>
      <c r="F23" s="93">
        <f>F19/F24*1000000</f>
        <v>816447.68691132381</v>
      </c>
      <c r="G23" s="93">
        <f>G19/G24*1000000</f>
        <v>847528.6677372118</v>
      </c>
      <c r="H23" s="93">
        <f>H19/H24*1000000</f>
        <v>830105.19167238486</v>
      </c>
      <c r="I23" s="93">
        <f>I19/I24*1000000</f>
        <v>817892.4880271079</v>
      </c>
    </row>
    <row r="24" spans="1:9" ht="27" customHeight="1">
      <c r="A24" s="101"/>
      <c r="B24" s="73" t="s">
        <v>139</v>
      </c>
      <c r="C24" s="74"/>
      <c r="D24" s="65" t="s">
        <v>140</v>
      </c>
      <c r="E24" s="70">
        <v>1412916</v>
      </c>
      <c r="F24" s="93">
        <f>E24</f>
        <v>1412916</v>
      </c>
      <c r="G24" s="87">
        <v>1413610</v>
      </c>
      <c r="H24" s="95">
        <f>G24</f>
        <v>1413610</v>
      </c>
      <c r="I24" s="95">
        <f>H24</f>
        <v>1413610</v>
      </c>
    </row>
    <row r="25" spans="1:9" ht="27" customHeight="1">
      <c r="A25" s="101"/>
      <c r="B25" s="47" t="s">
        <v>141</v>
      </c>
      <c r="C25" s="47"/>
      <c r="D25" s="47"/>
      <c r="E25" s="70">
        <v>332108</v>
      </c>
      <c r="F25" s="70">
        <v>334637</v>
      </c>
      <c r="G25" s="70">
        <v>337982</v>
      </c>
      <c r="H25" s="70">
        <v>354095</v>
      </c>
      <c r="I25" s="54">
        <v>346850</v>
      </c>
    </row>
    <row r="26" spans="1:9" ht="27" customHeight="1">
      <c r="A26" s="101"/>
      <c r="B26" s="47" t="s">
        <v>142</v>
      </c>
      <c r="C26" s="47"/>
      <c r="D26" s="47"/>
      <c r="E26" s="75">
        <v>0.56499999999999995</v>
      </c>
      <c r="F26" s="75">
        <v>0.57299999999999995</v>
      </c>
      <c r="G26" s="75">
        <v>0.57599999999999996</v>
      </c>
      <c r="H26" s="75">
        <v>0.54800000000000004</v>
      </c>
      <c r="I26" s="76">
        <v>0.53400000000000003</v>
      </c>
    </row>
    <row r="27" spans="1:9" ht="27" customHeight="1">
      <c r="A27" s="101"/>
      <c r="B27" s="47" t="s">
        <v>143</v>
      </c>
      <c r="C27" s="47"/>
      <c r="D27" s="47"/>
      <c r="E27" s="57">
        <v>0.3</v>
      </c>
      <c r="F27" s="57">
        <v>0.3</v>
      </c>
      <c r="G27" s="57">
        <v>0.3</v>
      </c>
      <c r="H27" s="57">
        <v>0.3</v>
      </c>
      <c r="I27" s="55">
        <v>0.3</v>
      </c>
    </row>
    <row r="28" spans="1:9" ht="27" customHeight="1">
      <c r="A28" s="101"/>
      <c r="B28" s="47" t="s">
        <v>144</v>
      </c>
      <c r="C28" s="47"/>
      <c r="D28" s="47"/>
      <c r="E28" s="57">
        <v>92.3</v>
      </c>
      <c r="F28" s="57">
        <v>94.7</v>
      </c>
      <c r="G28" s="57">
        <v>95.2</v>
      </c>
      <c r="H28" s="57">
        <v>86.3</v>
      </c>
      <c r="I28" s="55">
        <v>90.3</v>
      </c>
    </row>
    <row r="29" spans="1:9" ht="27" customHeight="1">
      <c r="A29" s="101"/>
      <c r="B29" s="47" t="s">
        <v>145</v>
      </c>
      <c r="C29" s="47"/>
      <c r="D29" s="47"/>
      <c r="E29" s="57">
        <v>47.3</v>
      </c>
      <c r="F29" s="57">
        <v>46</v>
      </c>
      <c r="G29" s="57">
        <v>43.8</v>
      </c>
      <c r="H29" s="57">
        <v>42.5</v>
      </c>
      <c r="I29" s="55">
        <v>44.3</v>
      </c>
    </row>
    <row r="30" spans="1:9" ht="27" customHeight="1">
      <c r="A30" s="101"/>
      <c r="B30" s="101" t="s">
        <v>146</v>
      </c>
      <c r="C30" s="47" t="s">
        <v>147</v>
      </c>
      <c r="D30" s="47"/>
      <c r="E30" s="57" t="s">
        <v>257</v>
      </c>
      <c r="F30" s="57" t="s">
        <v>257</v>
      </c>
      <c r="G30" s="57">
        <v>0</v>
      </c>
      <c r="H30" s="57">
        <v>0</v>
      </c>
      <c r="I30" s="57">
        <v>0</v>
      </c>
    </row>
    <row r="31" spans="1:9" ht="27" customHeight="1">
      <c r="A31" s="101"/>
      <c r="B31" s="101"/>
      <c r="C31" s="47" t="s">
        <v>148</v>
      </c>
      <c r="D31" s="47"/>
      <c r="E31" s="57" t="s">
        <v>257</v>
      </c>
      <c r="F31" s="57" t="s">
        <v>257</v>
      </c>
      <c r="G31" s="57">
        <v>0</v>
      </c>
      <c r="H31" s="57">
        <v>0</v>
      </c>
      <c r="I31" s="57">
        <v>0</v>
      </c>
    </row>
    <row r="32" spans="1:9" ht="27" customHeight="1">
      <c r="A32" s="101"/>
      <c r="B32" s="101"/>
      <c r="C32" s="47" t="s">
        <v>149</v>
      </c>
      <c r="D32" s="47"/>
      <c r="E32" s="57">
        <v>11.6</v>
      </c>
      <c r="F32" s="57">
        <v>10.9</v>
      </c>
      <c r="G32" s="57">
        <v>10.5</v>
      </c>
      <c r="H32" s="57">
        <v>10.4</v>
      </c>
      <c r="I32" s="55">
        <v>10.9</v>
      </c>
    </row>
    <row r="33" spans="1:9" ht="27" customHeight="1">
      <c r="A33" s="101"/>
      <c r="B33" s="101"/>
      <c r="C33" s="47" t="s">
        <v>150</v>
      </c>
      <c r="D33" s="47"/>
      <c r="E33" s="57">
        <v>200.4</v>
      </c>
      <c r="F33" s="57">
        <v>202.1</v>
      </c>
      <c r="G33" s="57">
        <v>201.7</v>
      </c>
      <c r="H33" s="57">
        <v>183.4</v>
      </c>
      <c r="I33" s="77">
        <v>185.8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4" sqref="H4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5" customHeight="1">
      <c r="A6" s="111" t="s">
        <v>48</v>
      </c>
      <c r="B6" s="112"/>
      <c r="C6" s="112"/>
      <c r="D6" s="112"/>
      <c r="E6" s="112"/>
      <c r="F6" s="107" t="s">
        <v>258</v>
      </c>
      <c r="G6" s="107"/>
      <c r="H6" s="107" t="s">
        <v>259</v>
      </c>
      <c r="I6" s="107"/>
      <c r="J6" s="107" t="s">
        <v>254</v>
      </c>
      <c r="K6" s="107"/>
      <c r="L6" s="107" t="s">
        <v>255</v>
      </c>
      <c r="M6" s="107"/>
      <c r="N6" s="107" t="s">
        <v>256</v>
      </c>
      <c r="O6" s="107"/>
    </row>
    <row r="7" spans="1:25" ht="15.95" customHeight="1">
      <c r="A7" s="112"/>
      <c r="B7" s="112"/>
      <c r="C7" s="112"/>
      <c r="D7" s="112"/>
      <c r="E7" s="112"/>
      <c r="F7" s="51" t="s">
        <v>238</v>
      </c>
      <c r="G7" s="51" t="s">
        <v>237</v>
      </c>
      <c r="H7" s="51" t="s">
        <v>238</v>
      </c>
      <c r="I7" s="79" t="s">
        <v>237</v>
      </c>
      <c r="J7" s="51" t="s">
        <v>238</v>
      </c>
      <c r="K7" s="79" t="s">
        <v>237</v>
      </c>
      <c r="L7" s="51" t="s">
        <v>238</v>
      </c>
      <c r="M7" s="79" t="s">
        <v>237</v>
      </c>
      <c r="N7" s="51" t="s">
        <v>238</v>
      </c>
      <c r="O7" s="79" t="s">
        <v>237</v>
      </c>
    </row>
    <row r="8" spans="1:25" ht="15.95" customHeight="1">
      <c r="A8" s="109" t="s">
        <v>82</v>
      </c>
      <c r="B8" s="60" t="s">
        <v>49</v>
      </c>
      <c r="C8" s="53"/>
      <c r="D8" s="53"/>
      <c r="E8" s="65" t="s">
        <v>40</v>
      </c>
      <c r="F8" s="83">
        <v>72208</v>
      </c>
      <c r="G8" s="86">
        <v>75461</v>
      </c>
      <c r="H8" s="86">
        <v>19602</v>
      </c>
      <c r="I8" s="86">
        <v>20096</v>
      </c>
      <c r="J8" s="86">
        <v>26463</v>
      </c>
      <c r="K8" s="86">
        <v>25010</v>
      </c>
      <c r="L8" s="86">
        <v>1052</v>
      </c>
      <c r="M8" s="86">
        <v>1076</v>
      </c>
      <c r="N8" s="86">
        <v>4403</v>
      </c>
      <c r="O8" s="86">
        <v>1076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9"/>
      <c r="B9" s="62"/>
      <c r="C9" s="53" t="s">
        <v>50</v>
      </c>
      <c r="D9" s="53"/>
      <c r="E9" s="65" t="s">
        <v>41</v>
      </c>
      <c r="F9" s="96">
        <v>72208</v>
      </c>
      <c r="G9" s="86">
        <v>75110</v>
      </c>
      <c r="H9" s="86">
        <v>19602</v>
      </c>
      <c r="I9" s="86">
        <v>20095</v>
      </c>
      <c r="J9" s="86">
        <v>26463</v>
      </c>
      <c r="K9" s="86">
        <v>25006</v>
      </c>
      <c r="L9" s="86">
        <v>1052</v>
      </c>
      <c r="M9" s="86">
        <v>1076</v>
      </c>
      <c r="N9" s="86">
        <v>4403</v>
      </c>
      <c r="O9" s="86">
        <v>1076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9"/>
      <c r="B10" s="61"/>
      <c r="C10" s="53" t="s">
        <v>51</v>
      </c>
      <c r="D10" s="53"/>
      <c r="E10" s="65" t="s">
        <v>42</v>
      </c>
      <c r="F10" s="96">
        <v>0</v>
      </c>
      <c r="G10" s="86">
        <v>351</v>
      </c>
      <c r="H10" s="86">
        <v>0</v>
      </c>
      <c r="I10" s="86">
        <v>0.5</v>
      </c>
      <c r="J10" s="66">
        <v>0</v>
      </c>
      <c r="K10" s="66">
        <v>4</v>
      </c>
      <c r="L10" s="86">
        <v>0</v>
      </c>
      <c r="M10" s="86">
        <v>0</v>
      </c>
      <c r="N10" s="86">
        <v>0</v>
      </c>
      <c r="O10" s="86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9"/>
      <c r="B11" s="60" t="s">
        <v>52</v>
      </c>
      <c r="C11" s="53"/>
      <c r="D11" s="53"/>
      <c r="E11" s="65" t="s">
        <v>43</v>
      </c>
      <c r="F11" s="98">
        <v>70104</v>
      </c>
      <c r="G11" s="86">
        <v>72647</v>
      </c>
      <c r="H11" s="86">
        <v>20002</v>
      </c>
      <c r="I11" s="86">
        <v>19675</v>
      </c>
      <c r="J11" s="86">
        <v>24769</v>
      </c>
      <c r="K11" s="86">
        <v>24397</v>
      </c>
      <c r="L11" s="86">
        <v>978</v>
      </c>
      <c r="M11" s="86">
        <v>932</v>
      </c>
      <c r="N11" s="86">
        <v>4072</v>
      </c>
      <c r="O11" s="86">
        <v>932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9"/>
      <c r="B12" s="62"/>
      <c r="C12" s="53" t="s">
        <v>53</v>
      </c>
      <c r="D12" s="53"/>
      <c r="E12" s="65" t="s">
        <v>44</v>
      </c>
      <c r="F12" s="98">
        <v>70098</v>
      </c>
      <c r="G12" s="86">
        <v>72647</v>
      </c>
      <c r="H12" s="86">
        <v>20002</v>
      </c>
      <c r="I12" s="86">
        <v>19672</v>
      </c>
      <c r="J12" s="86">
        <v>24769</v>
      </c>
      <c r="K12" s="86">
        <v>24397</v>
      </c>
      <c r="L12" s="86">
        <v>978</v>
      </c>
      <c r="M12" s="86">
        <v>932</v>
      </c>
      <c r="N12" s="86">
        <v>4072</v>
      </c>
      <c r="O12" s="86">
        <v>932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9"/>
      <c r="B13" s="61"/>
      <c r="C13" s="53" t="s">
        <v>54</v>
      </c>
      <c r="D13" s="53"/>
      <c r="E13" s="65" t="s">
        <v>45</v>
      </c>
      <c r="F13" s="98">
        <v>6</v>
      </c>
      <c r="G13" s="86">
        <v>0</v>
      </c>
      <c r="H13" s="66">
        <v>0</v>
      </c>
      <c r="I13" s="66">
        <v>3</v>
      </c>
      <c r="J13" s="6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9"/>
      <c r="B14" s="53" t="s">
        <v>55</v>
      </c>
      <c r="C14" s="53"/>
      <c r="D14" s="53"/>
      <c r="E14" s="65" t="s">
        <v>152</v>
      </c>
      <c r="F14" s="89">
        <f t="shared" ref="F14" si="0">F9-F12</f>
        <v>2110</v>
      </c>
      <c r="G14" s="89">
        <f t="shared" ref="G14:O15" si="1">G9-G12</f>
        <v>2463</v>
      </c>
      <c r="H14" s="89">
        <f t="shared" si="1"/>
        <v>-400</v>
      </c>
      <c r="I14" s="89">
        <f t="shared" si="1"/>
        <v>423</v>
      </c>
      <c r="J14" s="89">
        <f t="shared" si="1"/>
        <v>1694</v>
      </c>
      <c r="K14" s="89">
        <f t="shared" si="1"/>
        <v>609</v>
      </c>
      <c r="L14" s="89">
        <f t="shared" si="1"/>
        <v>74</v>
      </c>
      <c r="M14" s="89">
        <f t="shared" si="1"/>
        <v>144</v>
      </c>
      <c r="N14" s="89">
        <f t="shared" si="1"/>
        <v>331</v>
      </c>
      <c r="O14" s="89">
        <f t="shared" si="1"/>
        <v>144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9"/>
      <c r="B15" s="53" t="s">
        <v>56</v>
      </c>
      <c r="C15" s="53"/>
      <c r="D15" s="53"/>
      <c r="E15" s="65" t="s">
        <v>153</v>
      </c>
      <c r="F15" s="89">
        <f t="shared" ref="F15" si="2">F10-F13</f>
        <v>-6</v>
      </c>
      <c r="G15" s="89">
        <f t="shared" si="1"/>
        <v>351</v>
      </c>
      <c r="H15" s="89">
        <f t="shared" si="1"/>
        <v>0</v>
      </c>
      <c r="I15" s="89">
        <f t="shared" si="1"/>
        <v>-2.5</v>
      </c>
      <c r="J15" s="89">
        <f t="shared" si="1"/>
        <v>0</v>
      </c>
      <c r="K15" s="89">
        <f t="shared" si="1"/>
        <v>4</v>
      </c>
      <c r="L15" s="89">
        <f t="shared" si="1"/>
        <v>0</v>
      </c>
      <c r="M15" s="89">
        <f t="shared" si="1"/>
        <v>0</v>
      </c>
      <c r="N15" s="89">
        <f t="shared" si="1"/>
        <v>0</v>
      </c>
      <c r="O15" s="89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9"/>
      <c r="B16" s="53" t="s">
        <v>57</v>
      </c>
      <c r="C16" s="53"/>
      <c r="D16" s="53"/>
      <c r="E16" s="65" t="s">
        <v>154</v>
      </c>
      <c r="F16" s="89">
        <f t="shared" ref="F16" si="3">F8-F11</f>
        <v>2104</v>
      </c>
      <c r="G16" s="89">
        <f t="shared" ref="G16:O16" si="4">G8-G11</f>
        <v>2814</v>
      </c>
      <c r="H16" s="89">
        <f t="shared" si="4"/>
        <v>-400</v>
      </c>
      <c r="I16" s="89">
        <f t="shared" si="4"/>
        <v>421</v>
      </c>
      <c r="J16" s="89">
        <f t="shared" si="4"/>
        <v>1694</v>
      </c>
      <c r="K16" s="89">
        <f t="shared" si="4"/>
        <v>613</v>
      </c>
      <c r="L16" s="89">
        <f t="shared" si="4"/>
        <v>74</v>
      </c>
      <c r="M16" s="89">
        <f t="shared" si="4"/>
        <v>144</v>
      </c>
      <c r="N16" s="89">
        <f t="shared" si="4"/>
        <v>331</v>
      </c>
      <c r="O16" s="89">
        <f t="shared" si="4"/>
        <v>144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9"/>
      <c r="B17" s="53" t="s">
        <v>58</v>
      </c>
      <c r="C17" s="53"/>
      <c r="D17" s="53"/>
      <c r="E17" s="51"/>
      <c r="F17" s="99">
        <v>0</v>
      </c>
      <c r="G17" s="86">
        <v>0</v>
      </c>
      <c r="H17" s="66">
        <v>0</v>
      </c>
      <c r="I17" s="86">
        <v>0</v>
      </c>
      <c r="J17" s="86">
        <v>15697</v>
      </c>
      <c r="K17" s="86">
        <v>17391</v>
      </c>
      <c r="L17" s="86">
        <v>0</v>
      </c>
      <c r="M17" s="86">
        <v>0</v>
      </c>
      <c r="N17" s="66">
        <v>0</v>
      </c>
      <c r="O17" s="86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9"/>
      <c r="B18" s="53" t="s">
        <v>59</v>
      </c>
      <c r="C18" s="53"/>
      <c r="D18" s="53"/>
      <c r="E18" s="51"/>
      <c r="F18" s="97">
        <v>0</v>
      </c>
      <c r="G18" s="86">
        <v>0</v>
      </c>
      <c r="H18" s="67">
        <v>0</v>
      </c>
      <c r="I18" s="86">
        <v>0</v>
      </c>
      <c r="J18" s="67">
        <v>0</v>
      </c>
      <c r="K18" s="86">
        <v>0</v>
      </c>
      <c r="L18" s="67">
        <v>0</v>
      </c>
      <c r="M18" s="86">
        <v>0</v>
      </c>
      <c r="N18" s="67">
        <v>0</v>
      </c>
      <c r="O18" s="86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9" t="s">
        <v>83</v>
      </c>
      <c r="B19" s="60" t="s">
        <v>60</v>
      </c>
      <c r="C19" s="53"/>
      <c r="D19" s="53"/>
      <c r="E19" s="65"/>
      <c r="F19" s="98">
        <v>168</v>
      </c>
      <c r="G19" s="86">
        <v>30</v>
      </c>
      <c r="H19" s="86">
        <v>9795</v>
      </c>
      <c r="I19" s="86">
        <v>7982</v>
      </c>
      <c r="J19" s="86">
        <v>2234</v>
      </c>
      <c r="K19" s="86">
        <v>2243</v>
      </c>
      <c r="L19" s="86">
        <v>42</v>
      </c>
      <c r="M19" s="86">
        <v>44</v>
      </c>
      <c r="N19" s="86">
        <v>1927</v>
      </c>
      <c r="O19" s="86">
        <v>1877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9"/>
      <c r="B20" s="61"/>
      <c r="C20" s="53" t="s">
        <v>61</v>
      </c>
      <c r="D20" s="53"/>
      <c r="E20" s="65"/>
      <c r="F20" s="100" t="s">
        <v>262</v>
      </c>
      <c r="G20" s="86">
        <v>0</v>
      </c>
      <c r="H20" s="86">
        <v>2571</v>
      </c>
      <c r="I20" s="86">
        <v>2257</v>
      </c>
      <c r="J20" s="86">
        <v>1276</v>
      </c>
      <c r="K20" s="86">
        <v>1320</v>
      </c>
      <c r="L20" s="86">
        <v>0</v>
      </c>
      <c r="M20" s="86">
        <v>0</v>
      </c>
      <c r="N20" s="86">
        <v>1650</v>
      </c>
      <c r="O20" s="86">
        <v>1662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9"/>
      <c r="B21" s="78" t="s">
        <v>62</v>
      </c>
      <c r="C21" s="53"/>
      <c r="D21" s="53"/>
      <c r="E21" s="65" t="s">
        <v>155</v>
      </c>
      <c r="F21" s="98">
        <v>168</v>
      </c>
      <c r="G21" s="86">
        <v>30</v>
      </c>
      <c r="H21" s="86">
        <v>7864</v>
      </c>
      <c r="I21" s="86">
        <v>6334</v>
      </c>
      <c r="J21" s="86">
        <v>2234</v>
      </c>
      <c r="K21" s="86">
        <v>2243</v>
      </c>
      <c r="L21" s="86">
        <v>42</v>
      </c>
      <c r="M21" s="86">
        <v>44</v>
      </c>
      <c r="N21" s="86">
        <v>1927</v>
      </c>
      <c r="O21" s="86">
        <v>1877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9"/>
      <c r="B22" s="60" t="s">
        <v>63</v>
      </c>
      <c r="C22" s="53"/>
      <c r="D22" s="53"/>
      <c r="E22" s="65" t="s">
        <v>156</v>
      </c>
      <c r="F22" s="98">
        <v>422</v>
      </c>
      <c r="G22" s="86">
        <v>2550</v>
      </c>
      <c r="H22" s="86">
        <v>11629</v>
      </c>
      <c r="I22" s="86">
        <v>11250</v>
      </c>
      <c r="J22" s="86">
        <v>3481</v>
      </c>
      <c r="K22" s="86">
        <v>3426</v>
      </c>
      <c r="L22" s="86">
        <v>911</v>
      </c>
      <c r="M22" s="86">
        <v>1350</v>
      </c>
      <c r="N22" s="86">
        <v>6505</v>
      </c>
      <c r="O22" s="86">
        <v>6476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9"/>
      <c r="B23" s="61" t="s">
        <v>64</v>
      </c>
      <c r="C23" s="53" t="s">
        <v>65</v>
      </c>
      <c r="D23" s="53"/>
      <c r="E23" s="65"/>
      <c r="F23" s="98">
        <v>0</v>
      </c>
      <c r="G23" s="86">
        <v>2376</v>
      </c>
      <c r="H23" s="86">
        <v>3731</v>
      </c>
      <c r="I23" s="86">
        <v>3935</v>
      </c>
      <c r="J23" s="86">
        <v>2051</v>
      </c>
      <c r="K23" s="86">
        <v>1954</v>
      </c>
      <c r="L23" s="86">
        <v>21</v>
      </c>
      <c r="M23" s="86">
        <v>20</v>
      </c>
      <c r="N23" s="86">
        <v>598</v>
      </c>
      <c r="O23" s="86">
        <v>580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9"/>
      <c r="B24" s="53" t="s">
        <v>157</v>
      </c>
      <c r="C24" s="53"/>
      <c r="D24" s="53"/>
      <c r="E24" s="65" t="s">
        <v>158</v>
      </c>
      <c r="F24" s="89">
        <f t="shared" ref="F24:O24" si="5">F21-F22</f>
        <v>-254</v>
      </c>
      <c r="G24" s="89">
        <f t="shared" si="5"/>
        <v>-2520</v>
      </c>
      <c r="H24" s="89">
        <f t="shared" si="5"/>
        <v>-3765</v>
      </c>
      <c r="I24" s="89">
        <f t="shared" si="5"/>
        <v>-4916</v>
      </c>
      <c r="J24" s="89">
        <f t="shared" si="5"/>
        <v>-1247</v>
      </c>
      <c r="K24" s="89">
        <f t="shared" si="5"/>
        <v>-1183</v>
      </c>
      <c r="L24" s="89">
        <f t="shared" si="5"/>
        <v>-869</v>
      </c>
      <c r="M24" s="89">
        <f t="shared" si="5"/>
        <v>-1306</v>
      </c>
      <c r="N24" s="89">
        <f t="shared" si="5"/>
        <v>-4578</v>
      </c>
      <c r="O24" s="89">
        <f t="shared" si="5"/>
        <v>-4599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9"/>
      <c r="B25" s="60" t="s">
        <v>66</v>
      </c>
      <c r="C25" s="60"/>
      <c r="D25" s="60"/>
      <c r="E25" s="113" t="s">
        <v>159</v>
      </c>
      <c r="F25" s="116">
        <v>254</v>
      </c>
      <c r="G25" s="105">
        <v>2520</v>
      </c>
      <c r="H25" s="105">
        <v>3765</v>
      </c>
      <c r="I25" s="105">
        <v>4916</v>
      </c>
      <c r="J25" s="105">
        <v>1247</v>
      </c>
      <c r="K25" s="105">
        <v>1183</v>
      </c>
      <c r="L25" s="105">
        <v>869</v>
      </c>
      <c r="M25" s="105">
        <v>1306</v>
      </c>
      <c r="N25" s="105">
        <v>4578</v>
      </c>
      <c r="O25" s="105">
        <v>4599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9"/>
      <c r="B26" s="78" t="s">
        <v>67</v>
      </c>
      <c r="C26" s="78"/>
      <c r="D26" s="78"/>
      <c r="E26" s="114"/>
      <c r="F26" s="117"/>
      <c r="G26" s="106"/>
      <c r="H26" s="106"/>
      <c r="I26" s="106"/>
      <c r="J26" s="106"/>
      <c r="K26" s="106"/>
      <c r="L26" s="106"/>
      <c r="M26" s="106"/>
      <c r="N26" s="106"/>
      <c r="O26" s="10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9"/>
      <c r="B27" s="53" t="s">
        <v>160</v>
      </c>
      <c r="C27" s="53"/>
      <c r="D27" s="53"/>
      <c r="E27" s="65" t="s">
        <v>161</v>
      </c>
      <c r="F27" s="98">
        <f t="shared" ref="F27" si="6">F24+F25</f>
        <v>0</v>
      </c>
      <c r="G27" s="89">
        <f t="shared" ref="G27:O27" si="7">G24+G25</f>
        <v>0</v>
      </c>
      <c r="H27" s="89">
        <f t="shared" si="7"/>
        <v>0</v>
      </c>
      <c r="I27" s="89">
        <f t="shared" si="7"/>
        <v>0</v>
      </c>
      <c r="J27" s="89">
        <f t="shared" si="7"/>
        <v>0</v>
      </c>
      <c r="K27" s="89">
        <f t="shared" si="7"/>
        <v>0</v>
      </c>
      <c r="L27" s="89">
        <f t="shared" si="7"/>
        <v>0</v>
      </c>
      <c r="M27" s="89">
        <f t="shared" si="7"/>
        <v>0</v>
      </c>
      <c r="N27" s="89">
        <f t="shared" si="7"/>
        <v>0</v>
      </c>
      <c r="O27" s="89">
        <f t="shared" si="7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2" t="s">
        <v>68</v>
      </c>
      <c r="B30" s="112"/>
      <c r="C30" s="112"/>
      <c r="D30" s="112"/>
      <c r="E30" s="112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2"/>
      <c r="B31" s="112"/>
      <c r="C31" s="112"/>
      <c r="D31" s="112"/>
      <c r="E31" s="112"/>
      <c r="F31" s="51" t="s">
        <v>238</v>
      </c>
      <c r="G31" s="79" t="s">
        <v>237</v>
      </c>
      <c r="H31" s="51" t="s">
        <v>238</v>
      </c>
      <c r="I31" s="79" t="s">
        <v>237</v>
      </c>
      <c r="J31" s="51" t="s">
        <v>238</v>
      </c>
      <c r="K31" s="79" t="s">
        <v>237</v>
      </c>
      <c r="L31" s="51" t="s">
        <v>238</v>
      </c>
      <c r="M31" s="79" t="s">
        <v>237</v>
      </c>
      <c r="N31" s="51" t="s">
        <v>238</v>
      </c>
      <c r="O31" s="79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9" t="s">
        <v>84</v>
      </c>
      <c r="B32" s="60" t="s">
        <v>49</v>
      </c>
      <c r="C32" s="53"/>
      <c r="D32" s="53"/>
      <c r="E32" s="65" t="s">
        <v>40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5"/>
      <c r="B33" s="62"/>
      <c r="C33" s="60" t="s">
        <v>69</v>
      </c>
      <c r="D33" s="53"/>
      <c r="E33" s="65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5"/>
      <c r="B34" s="62"/>
      <c r="C34" s="61"/>
      <c r="D34" s="53" t="s">
        <v>70</v>
      </c>
      <c r="E34" s="65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5"/>
      <c r="B35" s="61"/>
      <c r="C35" s="78" t="s">
        <v>71</v>
      </c>
      <c r="D35" s="53"/>
      <c r="E35" s="65"/>
      <c r="F35" s="54"/>
      <c r="G35" s="54"/>
      <c r="H35" s="54"/>
      <c r="I35" s="54"/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5"/>
      <c r="B36" s="60" t="s">
        <v>52</v>
      </c>
      <c r="C36" s="53"/>
      <c r="D36" s="53"/>
      <c r="E36" s="65" t="s">
        <v>41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5"/>
      <c r="B37" s="62"/>
      <c r="C37" s="53" t="s">
        <v>72</v>
      </c>
      <c r="D37" s="53"/>
      <c r="E37" s="65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5"/>
      <c r="B38" s="61"/>
      <c r="C38" s="53" t="s">
        <v>73</v>
      </c>
      <c r="D38" s="53"/>
      <c r="E38" s="65"/>
      <c r="F38" s="54"/>
      <c r="G38" s="54"/>
      <c r="H38" s="54"/>
      <c r="I38" s="54"/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5"/>
      <c r="B39" s="47" t="s">
        <v>74</v>
      </c>
      <c r="C39" s="47"/>
      <c r="D39" s="47"/>
      <c r="E39" s="65" t="s">
        <v>163</v>
      </c>
      <c r="F39" s="89">
        <f t="shared" ref="F39:O39" si="8">F32-F36</f>
        <v>0</v>
      </c>
      <c r="G39" s="89">
        <f t="shared" si="8"/>
        <v>0</v>
      </c>
      <c r="H39" s="89">
        <f t="shared" si="8"/>
        <v>0</v>
      </c>
      <c r="I39" s="89">
        <f t="shared" si="8"/>
        <v>0</v>
      </c>
      <c r="J39" s="89">
        <f t="shared" si="8"/>
        <v>0</v>
      </c>
      <c r="K39" s="89">
        <f t="shared" si="8"/>
        <v>0</v>
      </c>
      <c r="L39" s="89">
        <f t="shared" si="8"/>
        <v>0</v>
      </c>
      <c r="M39" s="89">
        <f t="shared" si="8"/>
        <v>0</v>
      </c>
      <c r="N39" s="89">
        <f t="shared" si="8"/>
        <v>0</v>
      </c>
      <c r="O39" s="89">
        <f t="shared" si="8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9" t="s">
        <v>85</v>
      </c>
      <c r="B40" s="60" t="s">
        <v>75</v>
      </c>
      <c r="C40" s="53"/>
      <c r="D40" s="53"/>
      <c r="E40" s="65" t="s">
        <v>43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0"/>
      <c r="B41" s="61"/>
      <c r="C41" s="53" t="s">
        <v>76</v>
      </c>
      <c r="D41" s="53"/>
      <c r="E41" s="65"/>
      <c r="F41" s="67"/>
      <c r="G41" s="67"/>
      <c r="H41" s="67"/>
      <c r="I41" s="67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0"/>
      <c r="B42" s="60" t="s">
        <v>63</v>
      </c>
      <c r="C42" s="53"/>
      <c r="D42" s="53"/>
      <c r="E42" s="65" t="s">
        <v>44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0"/>
      <c r="B43" s="61"/>
      <c r="C43" s="53" t="s">
        <v>77</v>
      </c>
      <c r="D43" s="53"/>
      <c r="E43" s="65"/>
      <c r="F43" s="54"/>
      <c r="G43" s="54"/>
      <c r="H43" s="54"/>
      <c r="I43" s="54"/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0"/>
      <c r="B44" s="53" t="s">
        <v>74</v>
      </c>
      <c r="C44" s="53"/>
      <c r="D44" s="53"/>
      <c r="E44" s="65" t="s">
        <v>164</v>
      </c>
      <c r="F44" s="90">
        <f t="shared" ref="F44:O44" si="9">F40-F42</f>
        <v>0</v>
      </c>
      <c r="G44" s="90">
        <f t="shared" si="9"/>
        <v>0</v>
      </c>
      <c r="H44" s="90">
        <f t="shared" si="9"/>
        <v>0</v>
      </c>
      <c r="I44" s="90">
        <f t="shared" si="9"/>
        <v>0</v>
      </c>
      <c r="J44" s="90">
        <f t="shared" si="9"/>
        <v>0</v>
      </c>
      <c r="K44" s="90">
        <f t="shared" si="9"/>
        <v>0</v>
      </c>
      <c r="L44" s="90">
        <f t="shared" si="9"/>
        <v>0</v>
      </c>
      <c r="M44" s="90">
        <f t="shared" si="9"/>
        <v>0</v>
      </c>
      <c r="N44" s="90">
        <f t="shared" si="9"/>
        <v>0</v>
      </c>
      <c r="O44" s="90">
        <f t="shared" si="9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9" t="s">
        <v>86</v>
      </c>
      <c r="B45" s="47" t="s">
        <v>78</v>
      </c>
      <c r="C45" s="47"/>
      <c r="D45" s="47"/>
      <c r="E45" s="65" t="s">
        <v>165</v>
      </c>
      <c r="F45" s="89">
        <f t="shared" ref="F45:O45" si="10">F39+F44</f>
        <v>0</v>
      </c>
      <c r="G45" s="89">
        <f t="shared" si="10"/>
        <v>0</v>
      </c>
      <c r="H45" s="89">
        <f t="shared" si="10"/>
        <v>0</v>
      </c>
      <c r="I45" s="89">
        <f t="shared" si="10"/>
        <v>0</v>
      </c>
      <c r="J45" s="89">
        <f t="shared" si="10"/>
        <v>0</v>
      </c>
      <c r="K45" s="89">
        <f t="shared" si="10"/>
        <v>0</v>
      </c>
      <c r="L45" s="89">
        <f t="shared" si="10"/>
        <v>0</v>
      </c>
      <c r="M45" s="89">
        <f t="shared" si="10"/>
        <v>0</v>
      </c>
      <c r="N45" s="89">
        <f t="shared" si="10"/>
        <v>0</v>
      </c>
      <c r="O45" s="89">
        <f t="shared" si="10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0"/>
      <c r="B46" s="53" t="s">
        <v>79</v>
      </c>
      <c r="C46" s="53"/>
      <c r="D46" s="53"/>
      <c r="E46" s="53"/>
      <c r="F46" s="67"/>
      <c r="G46" s="67"/>
      <c r="H46" s="67"/>
      <c r="I46" s="67"/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0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0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G27" sqref="G27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251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5"/>
      <c r="E6" s="119" t="s">
        <v>260</v>
      </c>
      <c r="F6" s="119"/>
      <c r="G6" s="119" t="s">
        <v>261</v>
      </c>
      <c r="H6" s="119"/>
      <c r="I6" s="120"/>
      <c r="J6" s="121"/>
      <c r="K6" s="119"/>
      <c r="L6" s="119"/>
      <c r="M6" s="119"/>
      <c r="N6" s="119"/>
    </row>
    <row r="7" spans="1:14" ht="15" customHeight="1">
      <c r="A7" s="18"/>
      <c r="B7" s="19"/>
      <c r="C7" s="19"/>
      <c r="D7" s="59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101" t="s">
        <v>169</v>
      </c>
      <c r="B8" s="80" t="s">
        <v>170</v>
      </c>
      <c r="C8" s="81"/>
      <c r="D8" s="81"/>
      <c r="E8" s="82">
        <v>2</v>
      </c>
      <c r="F8" s="82">
        <v>2</v>
      </c>
      <c r="G8" s="82">
        <v>1</v>
      </c>
      <c r="H8" s="82">
        <v>1</v>
      </c>
      <c r="I8" s="82"/>
      <c r="J8" s="82"/>
      <c r="K8" s="82"/>
      <c r="L8" s="82"/>
      <c r="M8" s="82"/>
      <c r="N8" s="82"/>
    </row>
    <row r="9" spans="1:14" ht="18" customHeight="1">
      <c r="A9" s="101"/>
      <c r="B9" s="101" t="s">
        <v>171</v>
      </c>
      <c r="C9" s="53" t="s">
        <v>172</v>
      </c>
      <c r="D9" s="53"/>
      <c r="E9" s="82">
        <v>9894</v>
      </c>
      <c r="F9" s="82">
        <v>9894</v>
      </c>
      <c r="G9" s="82">
        <v>30</v>
      </c>
      <c r="H9" s="82">
        <v>30</v>
      </c>
      <c r="I9" s="82"/>
      <c r="J9" s="82"/>
      <c r="K9" s="82"/>
      <c r="L9" s="82"/>
      <c r="M9" s="82"/>
      <c r="N9" s="82"/>
    </row>
    <row r="10" spans="1:14" ht="18" customHeight="1">
      <c r="A10" s="101"/>
      <c r="B10" s="101"/>
      <c r="C10" s="53" t="s">
        <v>173</v>
      </c>
      <c r="D10" s="53"/>
      <c r="E10" s="82">
        <v>9774</v>
      </c>
      <c r="F10" s="82">
        <v>9774</v>
      </c>
      <c r="G10" s="82">
        <v>30</v>
      </c>
      <c r="H10" s="82">
        <v>30</v>
      </c>
      <c r="I10" s="82"/>
      <c r="J10" s="82"/>
      <c r="K10" s="82"/>
      <c r="L10" s="82"/>
      <c r="M10" s="82"/>
      <c r="N10" s="82"/>
    </row>
    <row r="11" spans="1:14" ht="18" customHeight="1">
      <c r="A11" s="101"/>
      <c r="B11" s="101"/>
      <c r="C11" s="53" t="s">
        <v>174</v>
      </c>
      <c r="D11" s="53"/>
      <c r="E11" s="82">
        <v>120</v>
      </c>
      <c r="F11" s="82">
        <v>120</v>
      </c>
      <c r="G11" s="88">
        <v>0</v>
      </c>
      <c r="H11" s="86">
        <v>0</v>
      </c>
      <c r="I11" s="82"/>
      <c r="J11" s="82"/>
      <c r="K11" s="82"/>
      <c r="L11" s="82"/>
      <c r="M11" s="82"/>
      <c r="N11" s="82"/>
    </row>
    <row r="12" spans="1:14" ht="18" customHeight="1">
      <c r="A12" s="101"/>
      <c r="B12" s="101"/>
      <c r="C12" s="53" t="s">
        <v>175</v>
      </c>
      <c r="D12" s="53"/>
      <c r="E12" s="82">
        <v>0</v>
      </c>
      <c r="F12" s="82">
        <v>0</v>
      </c>
      <c r="G12" s="88">
        <v>0</v>
      </c>
      <c r="H12" s="86">
        <v>0</v>
      </c>
      <c r="I12" s="82"/>
      <c r="J12" s="82"/>
      <c r="K12" s="82"/>
      <c r="L12" s="82"/>
      <c r="M12" s="82"/>
      <c r="N12" s="82"/>
    </row>
    <row r="13" spans="1:14" ht="18" customHeight="1">
      <c r="A13" s="101"/>
      <c r="B13" s="101"/>
      <c r="C13" s="53" t="s">
        <v>176</v>
      </c>
      <c r="D13" s="53"/>
      <c r="E13" s="82">
        <v>0</v>
      </c>
      <c r="F13" s="82">
        <v>0</v>
      </c>
      <c r="G13" s="88">
        <v>0</v>
      </c>
      <c r="H13" s="86">
        <v>0</v>
      </c>
      <c r="I13" s="82"/>
      <c r="J13" s="82"/>
      <c r="K13" s="82"/>
      <c r="L13" s="82"/>
      <c r="M13" s="82"/>
      <c r="N13" s="82"/>
    </row>
    <row r="14" spans="1:14" ht="18" customHeight="1">
      <c r="A14" s="101"/>
      <c r="B14" s="101"/>
      <c r="C14" s="53" t="s">
        <v>177</v>
      </c>
      <c r="D14" s="53"/>
      <c r="E14" s="82">
        <v>0</v>
      </c>
      <c r="F14" s="82">
        <v>0</v>
      </c>
      <c r="G14" s="88">
        <v>0</v>
      </c>
      <c r="H14" s="86">
        <v>0</v>
      </c>
      <c r="I14" s="82"/>
      <c r="J14" s="82"/>
      <c r="K14" s="82"/>
      <c r="L14" s="82"/>
      <c r="M14" s="82"/>
      <c r="N14" s="82"/>
    </row>
    <row r="15" spans="1:14" ht="18" customHeight="1">
      <c r="A15" s="101" t="s">
        <v>178</v>
      </c>
      <c r="B15" s="101" t="s">
        <v>179</v>
      </c>
      <c r="C15" s="53" t="s">
        <v>180</v>
      </c>
      <c r="D15" s="53"/>
      <c r="E15" s="86">
        <v>8118</v>
      </c>
      <c r="F15" s="86">
        <v>10946</v>
      </c>
      <c r="G15" s="86">
        <v>10282</v>
      </c>
      <c r="H15" s="86">
        <v>10699</v>
      </c>
      <c r="I15" s="54"/>
      <c r="J15" s="54"/>
      <c r="K15" s="54"/>
      <c r="L15" s="54"/>
      <c r="M15" s="54"/>
      <c r="N15" s="54"/>
    </row>
    <row r="16" spans="1:14" ht="18" customHeight="1">
      <c r="A16" s="101"/>
      <c r="B16" s="101"/>
      <c r="C16" s="53" t="s">
        <v>181</v>
      </c>
      <c r="D16" s="53"/>
      <c r="E16" s="86">
        <v>50199</v>
      </c>
      <c r="F16" s="86">
        <v>46835</v>
      </c>
      <c r="G16" s="86">
        <v>2936</v>
      </c>
      <c r="H16" s="86">
        <v>3244</v>
      </c>
      <c r="I16" s="54"/>
      <c r="J16" s="54"/>
      <c r="K16" s="54"/>
      <c r="L16" s="54"/>
      <c r="M16" s="54"/>
      <c r="N16" s="54"/>
    </row>
    <row r="17" spans="1:15" ht="18" customHeight="1">
      <c r="A17" s="101"/>
      <c r="B17" s="101"/>
      <c r="C17" s="53" t="s">
        <v>182</v>
      </c>
      <c r="D17" s="53"/>
      <c r="E17" s="86">
        <v>0</v>
      </c>
      <c r="F17" s="86">
        <v>0</v>
      </c>
      <c r="G17" s="86">
        <v>0</v>
      </c>
      <c r="H17" s="86">
        <v>0</v>
      </c>
      <c r="I17" s="54"/>
      <c r="J17" s="54"/>
      <c r="K17" s="54"/>
      <c r="L17" s="54"/>
      <c r="M17" s="54"/>
      <c r="N17" s="54"/>
    </row>
    <row r="18" spans="1:15" ht="18" customHeight="1">
      <c r="A18" s="101"/>
      <c r="B18" s="101"/>
      <c r="C18" s="53" t="s">
        <v>183</v>
      </c>
      <c r="D18" s="53"/>
      <c r="E18" s="86">
        <v>58317</v>
      </c>
      <c r="F18" s="86">
        <v>57781</v>
      </c>
      <c r="G18" s="86">
        <v>13218</v>
      </c>
      <c r="H18" s="86">
        <v>13943</v>
      </c>
      <c r="I18" s="54"/>
      <c r="J18" s="54"/>
      <c r="K18" s="54"/>
      <c r="L18" s="54"/>
      <c r="M18" s="54"/>
      <c r="N18" s="54"/>
    </row>
    <row r="19" spans="1:15" ht="18" customHeight="1">
      <c r="A19" s="101"/>
      <c r="B19" s="101" t="s">
        <v>184</v>
      </c>
      <c r="C19" s="53" t="s">
        <v>185</v>
      </c>
      <c r="D19" s="53"/>
      <c r="E19" s="86">
        <v>533</v>
      </c>
      <c r="F19" s="86">
        <v>691</v>
      </c>
      <c r="G19" s="86">
        <v>4210</v>
      </c>
      <c r="H19" s="86">
        <v>4540</v>
      </c>
      <c r="I19" s="54"/>
      <c r="J19" s="54"/>
      <c r="K19" s="54"/>
      <c r="L19" s="54"/>
      <c r="M19" s="54"/>
      <c r="N19" s="54"/>
    </row>
    <row r="20" spans="1:15" ht="18" customHeight="1">
      <c r="A20" s="101"/>
      <c r="B20" s="101"/>
      <c r="C20" s="53" t="s">
        <v>186</v>
      </c>
      <c r="D20" s="53"/>
      <c r="E20" s="86">
        <v>25</v>
      </c>
      <c r="F20" s="86">
        <v>23</v>
      </c>
      <c r="G20" s="86">
        <v>152</v>
      </c>
      <c r="H20" s="86">
        <v>506</v>
      </c>
      <c r="I20" s="54"/>
      <c r="J20" s="54"/>
      <c r="K20" s="54"/>
      <c r="L20" s="54"/>
      <c r="M20" s="54"/>
      <c r="N20" s="54"/>
    </row>
    <row r="21" spans="1:15" ht="18" customHeight="1">
      <c r="A21" s="101"/>
      <c r="B21" s="101"/>
      <c r="C21" s="53" t="s">
        <v>187</v>
      </c>
      <c r="D21" s="53"/>
      <c r="E21" s="83">
        <v>47788</v>
      </c>
      <c r="F21" s="83">
        <v>47097</v>
      </c>
      <c r="G21" s="88">
        <v>0</v>
      </c>
      <c r="H21" s="86">
        <v>0</v>
      </c>
      <c r="I21" s="83"/>
      <c r="J21" s="83"/>
      <c r="K21" s="83"/>
      <c r="L21" s="83"/>
      <c r="M21" s="83"/>
      <c r="N21" s="83"/>
    </row>
    <row r="22" spans="1:15" ht="18" customHeight="1">
      <c r="A22" s="101"/>
      <c r="B22" s="101"/>
      <c r="C22" s="47" t="s">
        <v>188</v>
      </c>
      <c r="D22" s="47"/>
      <c r="E22" s="86">
        <v>48346</v>
      </c>
      <c r="F22" s="86">
        <v>47811</v>
      </c>
      <c r="G22" s="83">
        <v>4362</v>
      </c>
      <c r="H22" s="86">
        <v>5046</v>
      </c>
      <c r="I22" s="54"/>
      <c r="J22" s="54"/>
      <c r="K22" s="54"/>
      <c r="L22" s="54"/>
      <c r="M22" s="54"/>
      <c r="N22" s="54"/>
    </row>
    <row r="23" spans="1:15" ht="18" customHeight="1">
      <c r="A23" s="101"/>
      <c r="B23" s="101" t="s">
        <v>189</v>
      </c>
      <c r="C23" s="53" t="s">
        <v>190</v>
      </c>
      <c r="D23" s="53"/>
      <c r="E23" s="86">
        <v>9894</v>
      </c>
      <c r="F23" s="86">
        <v>9894</v>
      </c>
      <c r="G23" s="88">
        <v>30</v>
      </c>
      <c r="H23" s="86">
        <v>30</v>
      </c>
      <c r="I23" s="54"/>
      <c r="J23" s="54"/>
      <c r="K23" s="54"/>
      <c r="L23" s="54"/>
      <c r="M23" s="54"/>
      <c r="N23" s="54"/>
    </row>
    <row r="24" spans="1:15" ht="18" customHeight="1">
      <c r="A24" s="101"/>
      <c r="B24" s="101"/>
      <c r="C24" s="53" t="s">
        <v>191</v>
      </c>
      <c r="D24" s="53"/>
      <c r="E24" s="86">
        <v>78</v>
      </c>
      <c r="F24" s="86">
        <v>76</v>
      </c>
      <c r="G24" s="86">
        <v>8826</v>
      </c>
      <c r="H24" s="86">
        <v>8867</v>
      </c>
      <c r="I24" s="54"/>
      <c r="J24" s="54"/>
      <c r="K24" s="54"/>
      <c r="L24" s="54"/>
      <c r="M24" s="54"/>
      <c r="N24" s="54"/>
    </row>
    <row r="25" spans="1:15" ht="18" customHeight="1">
      <c r="A25" s="101"/>
      <c r="B25" s="101"/>
      <c r="C25" s="53" t="s">
        <v>192</v>
      </c>
      <c r="D25" s="53"/>
      <c r="E25" s="86">
        <v>0</v>
      </c>
      <c r="F25" s="86">
        <v>0</v>
      </c>
      <c r="G25" s="88">
        <v>0</v>
      </c>
      <c r="H25" s="86">
        <v>0</v>
      </c>
      <c r="I25" s="54"/>
      <c r="J25" s="54"/>
      <c r="K25" s="54"/>
      <c r="L25" s="54"/>
      <c r="M25" s="54"/>
      <c r="N25" s="54"/>
    </row>
    <row r="26" spans="1:15" ht="18" customHeight="1">
      <c r="A26" s="101"/>
      <c r="B26" s="101"/>
      <c r="C26" s="53" t="s">
        <v>193</v>
      </c>
      <c r="D26" s="53"/>
      <c r="E26" s="86">
        <v>9972</v>
      </c>
      <c r="F26" s="86">
        <v>9970</v>
      </c>
      <c r="G26" s="86">
        <v>8856</v>
      </c>
      <c r="H26" s="86">
        <v>8897</v>
      </c>
      <c r="I26" s="54"/>
      <c r="J26" s="54"/>
      <c r="K26" s="54"/>
      <c r="L26" s="54"/>
      <c r="M26" s="54"/>
      <c r="N26" s="54"/>
    </row>
    <row r="27" spans="1:15" ht="18" customHeight="1">
      <c r="A27" s="101"/>
      <c r="B27" s="53" t="s">
        <v>194</v>
      </c>
      <c r="C27" s="53"/>
      <c r="D27" s="53"/>
      <c r="E27" s="86">
        <v>58317</v>
      </c>
      <c r="F27" s="86">
        <v>57781</v>
      </c>
      <c r="G27" s="86">
        <v>13218</v>
      </c>
      <c r="H27" s="86">
        <v>13943</v>
      </c>
      <c r="I27" s="54"/>
      <c r="J27" s="54"/>
      <c r="K27" s="54"/>
      <c r="L27" s="54"/>
      <c r="M27" s="54"/>
      <c r="N27" s="54"/>
    </row>
    <row r="28" spans="1:15" ht="18" customHeight="1">
      <c r="A28" s="101" t="s">
        <v>195</v>
      </c>
      <c r="B28" s="101" t="s">
        <v>196</v>
      </c>
      <c r="C28" s="53" t="s">
        <v>197</v>
      </c>
      <c r="D28" s="84" t="s">
        <v>40</v>
      </c>
      <c r="E28" s="86">
        <v>1519</v>
      </c>
      <c r="F28" s="86">
        <v>1485</v>
      </c>
      <c r="G28" s="86">
        <v>979</v>
      </c>
      <c r="H28" s="86">
        <v>2569</v>
      </c>
      <c r="I28" s="54"/>
      <c r="J28" s="54"/>
      <c r="K28" s="54"/>
      <c r="L28" s="54"/>
      <c r="M28" s="54"/>
      <c r="N28" s="54"/>
    </row>
    <row r="29" spans="1:15" ht="18" customHeight="1">
      <c r="A29" s="101"/>
      <c r="B29" s="101"/>
      <c r="C29" s="53" t="s">
        <v>198</v>
      </c>
      <c r="D29" s="84" t="s">
        <v>41</v>
      </c>
      <c r="E29" s="86">
        <v>1422</v>
      </c>
      <c r="F29" s="86">
        <v>1373</v>
      </c>
      <c r="G29" s="86">
        <v>950</v>
      </c>
      <c r="H29" s="86">
        <v>2437</v>
      </c>
      <c r="I29" s="54"/>
      <c r="J29" s="54"/>
      <c r="K29" s="54"/>
      <c r="L29" s="54"/>
      <c r="M29" s="54"/>
      <c r="N29" s="54"/>
    </row>
    <row r="30" spans="1:15" ht="18" customHeight="1">
      <c r="A30" s="101"/>
      <c r="B30" s="101"/>
      <c r="C30" s="53" t="s">
        <v>199</v>
      </c>
      <c r="D30" s="84" t="s">
        <v>200</v>
      </c>
      <c r="E30" s="86">
        <v>179</v>
      </c>
      <c r="F30" s="86">
        <v>168</v>
      </c>
      <c r="G30" s="86">
        <v>85</v>
      </c>
      <c r="H30" s="86">
        <v>108</v>
      </c>
      <c r="I30" s="54"/>
      <c r="J30" s="54"/>
      <c r="K30" s="54"/>
      <c r="L30" s="54"/>
      <c r="M30" s="54"/>
      <c r="N30" s="54"/>
    </row>
    <row r="31" spans="1:15" ht="18" customHeight="1">
      <c r="A31" s="101"/>
      <c r="B31" s="101"/>
      <c r="C31" s="47" t="s">
        <v>201</v>
      </c>
      <c r="D31" s="84" t="s">
        <v>202</v>
      </c>
      <c r="E31" s="89">
        <f t="shared" ref="E31:N31" si="0">E28-E29-E30</f>
        <v>-82</v>
      </c>
      <c r="F31" s="89">
        <f t="shared" si="0"/>
        <v>-56</v>
      </c>
      <c r="G31" s="89">
        <f t="shared" si="0"/>
        <v>-56</v>
      </c>
      <c r="H31" s="89">
        <f t="shared" si="0"/>
        <v>24</v>
      </c>
      <c r="I31" s="89">
        <f t="shared" si="0"/>
        <v>0</v>
      </c>
      <c r="J31" s="89">
        <f t="shared" si="0"/>
        <v>0</v>
      </c>
      <c r="K31" s="89">
        <f t="shared" si="0"/>
        <v>0</v>
      </c>
      <c r="L31" s="89">
        <f t="shared" si="0"/>
        <v>0</v>
      </c>
      <c r="M31" s="89">
        <f t="shared" si="0"/>
        <v>0</v>
      </c>
      <c r="N31" s="89">
        <f t="shared" si="0"/>
        <v>0</v>
      </c>
      <c r="O31" s="7"/>
    </row>
    <row r="32" spans="1:15" ht="18" customHeight="1">
      <c r="A32" s="101"/>
      <c r="B32" s="101"/>
      <c r="C32" s="53" t="s">
        <v>203</v>
      </c>
      <c r="D32" s="84" t="s">
        <v>204</v>
      </c>
      <c r="E32" s="54">
        <v>84</v>
      </c>
      <c r="F32" s="86">
        <v>58</v>
      </c>
      <c r="G32" s="54">
        <v>16</v>
      </c>
      <c r="H32" s="86">
        <v>19</v>
      </c>
      <c r="I32" s="54"/>
      <c r="J32" s="54"/>
      <c r="K32" s="54"/>
      <c r="L32" s="54"/>
      <c r="M32" s="54"/>
      <c r="N32" s="54"/>
    </row>
    <row r="33" spans="1:14" ht="18" customHeight="1">
      <c r="A33" s="101"/>
      <c r="B33" s="101"/>
      <c r="C33" s="53" t="s">
        <v>205</v>
      </c>
      <c r="D33" s="84" t="s">
        <v>206</v>
      </c>
      <c r="E33" s="54">
        <v>0.4</v>
      </c>
      <c r="F33" s="86">
        <v>0</v>
      </c>
      <c r="G33" s="54">
        <v>0</v>
      </c>
      <c r="H33" s="86">
        <v>38</v>
      </c>
      <c r="I33" s="54"/>
      <c r="J33" s="54"/>
      <c r="K33" s="54"/>
      <c r="L33" s="54"/>
      <c r="M33" s="54"/>
      <c r="N33" s="54"/>
    </row>
    <row r="34" spans="1:14" ht="18" customHeight="1">
      <c r="A34" s="101"/>
      <c r="B34" s="101"/>
      <c r="C34" s="47" t="s">
        <v>207</v>
      </c>
      <c r="D34" s="84" t="s">
        <v>208</v>
      </c>
      <c r="E34" s="89">
        <f t="shared" ref="E34:N34" si="1">E31+E32-E33</f>
        <v>1.6</v>
      </c>
      <c r="F34" s="89">
        <f t="shared" si="1"/>
        <v>2</v>
      </c>
      <c r="G34" s="89">
        <f t="shared" si="1"/>
        <v>-40</v>
      </c>
      <c r="H34" s="89">
        <f t="shared" si="1"/>
        <v>5</v>
      </c>
      <c r="I34" s="89">
        <f t="shared" si="1"/>
        <v>0</v>
      </c>
      <c r="J34" s="89">
        <f t="shared" si="1"/>
        <v>0</v>
      </c>
      <c r="K34" s="89">
        <f t="shared" si="1"/>
        <v>0</v>
      </c>
      <c r="L34" s="89">
        <f t="shared" si="1"/>
        <v>0</v>
      </c>
      <c r="M34" s="89">
        <f t="shared" si="1"/>
        <v>0</v>
      </c>
      <c r="N34" s="89">
        <f t="shared" si="1"/>
        <v>0</v>
      </c>
    </row>
    <row r="35" spans="1:14" ht="18" customHeight="1">
      <c r="A35" s="101"/>
      <c r="B35" s="101" t="s">
        <v>209</v>
      </c>
      <c r="C35" s="53" t="s">
        <v>210</v>
      </c>
      <c r="D35" s="84" t="s">
        <v>211</v>
      </c>
      <c r="E35" s="54">
        <v>0</v>
      </c>
      <c r="F35" s="86">
        <v>0</v>
      </c>
      <c r="G35" s="88">
        <v>0</v>
      </c>
      <c r="H35" s="86">
        <v>0</v>
      </c>
      <c r="I35" s="54"/>
      <c r="J35" s="54"/>
      <c r="K35" s="54"/>
      <c r="L35" s="54"/>
      <c r="M35" s="54"/>
      <c r="N35" s="54"/>
    </row>
    <row r="36" spans="1:14" ht="18" customHeight="1">
      <c r="A36" s="101"/>
      <c r="B36" s="101"/>
      <c r="C36" s="53" t="s">
        <v>212</v>
      </c>
      <c r="D36" s="84" t="s">
        <v>213</v>
      </c>
      <c r="E36" s="54">
        <v>0</v>
      </c>
      <c r="F36" s="86">
        <v>0</v>
      </c>
      <c r="G36" s="88">
        <v>0</v>
      </c>
      <c r="H36" s="86">
        <v>0</v>
      </c>
      <c r="I36" s="54"/>
      <c r="J36" s="54"/>
      <c r="K36" s="54"/>
      <c r="L36" s="54"/>
      <c r="M36" s="54"/>
      <c r="N36" s="54"/>
    </row>
    <row r="37" spans="1:14" ht="18" customHeight="1">
      <c r="A37" s="101"/>
      <c r="B37" s="101"/>
      <c r="C37" s="53" t="s">
        <v>214</v>
      </c>
      <c r="D37" s="84" t="s">
        <v>215</v>
      </c>
      <c r="E37" s="89">
        <f t="shared" ref="E37:N37" si="2">E34+E35-E36</f>
        <v>1.6</v>
      </c>
      <c r="F37" s="89">
        <f t="shared" si="2"/>
        <v>2</v>
      </c>
      <c r="G37" s="89">
        <f t="shared" si="2"/>
        <v>-40</v>
      </c>
      <c r="H37" s="89">
        <f t="shared" si="2"/>
        <v>5</v>
      </c>
      <c r="I37" s="89">
        <f t="shared" si="2"/>
        <v>0</v>
      </c>
      <c r="J37" s="89">
        <f t="shared" si="2"/>
        <v>0</v>
      </c>
      <c r="K37" s="89">
        <f t="shared" si="2"/>
        <v>0</v>
      </c>
      <c r="L37" s="89">
        <f t="shared" si="2"/>
        <v>0</v>
      </c>
      <c r="M37" s="89">
        <f t="shared" si="2"/>
        <v>0</v>
      </c>
      <c r="N37" s="89">
        <f t="shared" si="2"/>
        <v>0</v>
      </c>
    </row>
    <row r="38" spans="1:14" ht="18" customHeight="1">
      <c r="A38" s="101"/>
      <c r="B38" s="101"/>
      <c r="C38" s="53" t="s">
        <v>216</v>
      </c>
      <c r="D38" s="84" t="s">
        <v>217</v>
      </c>
      <c r="E38" s="54">
        <v>0</v>
      </c>
      <c r="F38" s="86">
        <v>0</v>
      </c>
      <c r="G38" s="88">
        <v>0</v>
      </c>
      <c r="H38" s="86">
        <v>0</v>
      </c>
      <c r="I38" s="54"/>
      <c r="J38" s="54"/>
      <c r="K38" s="54"/>
      <c r="L38" s="54"/>
      <c r="M38" s="54"/>
      <c r="N38" s="54"/>
    </row>
    <row r="39" spans="1:14" ht="18" customHeight="1">
      <c r="A39" s="101"/>
      <c r="B39" s="101"/>
      <c r="C39" s="53" t="s">
        <v>218</v>
      </c>
      <c r="D39" s="84" t="s">
        <v>219</v>
      </c>
      <c r="E39" s="54">
        <v>0</v>
      </c>
      <c r="F39" s="86">
        <v>0</v>
      </c>
      <c r="G39" s="88">
        <v>0</v>
      </c>
      <c r="H39" s="86">
        <v>0</v>
      </c>
      <c r="I39" s="54"/>
      <c r="J39" s="54"/>
      <c r="K39" s="54"/>
      <c r="L39" s="54"/>
      <c r="M39" s="54"/>
      <c r="N39" s="54"/>
    </row>
    <row r="40" spans="1:14" ht="18" customHeight="1">
      <c r="A40" s="101"/>
      <c r="B40" s="101"/>
      <c r="C40" s="53" t="s">
        <v>220</v>
      </c>
      <c r="D40" s="84" t="s">
        <v>221</v>
      </c>
      <c r="E40" s="54">
        <v>0</v>
      </c>
      <c r="F40" s="86">
        <v>0</v>
      </c>
      <c r="G40" s="88">
        <v>0</v>
      </c>
      <c r="H40" s="86">
        <v>0</v>
      </c>
      <c r="I40" s="54"/>
      <c r="J40" s="54"/>
      <c r="K40" s="54"/>
      <c r="L40" s="54"/>
      <c r="M40" s="54"/>
      <c r="N40" s="54"/>
    </row>
    <row r="41" spans="1:14" ht="18" customHeight="1">
      <c r="A41" s="101"/>
      <c r="B41" s="101"/>
      <c r="C41" s="47" t="s">
        <v>222</v>
      </c>
      <c r="D41" s="84" t="s">
        <v>223</v>
      </c>
      <c r="E41" s="89">
        <f t="shared" ref="E41:N41" si="3">E34+E35-E36-E40</f>
        <v>1.6</v>
      </c>
      <c r="F41" s="89">
        <f t="shared" si="3"/>
        <v>2</v>
      </c>
      <c r="G41" s="89">
        <f t="shared" si="3"/>
        <v>-40</v>
      </c>
      <c r="H41" s="89">
        <f t="shared" si="3"/>
        <v>5</v>
      </c>
      <c r="I41" s="89">
        <f t="shared" si="3"/>
        <v>0</v>
      </c>
      <c r="J41" s="89">
        <f t="shared" si="3"/>
        <v>0</v>
      </c>
      <c r="K41" s="89">
        <f t="shared" si="3"/>
        <v>0</v>
      </c>
      <c r="L41" s="89">
        <f t="shared" si="3"/>
        <v>0</v>
      </c>
      <c r="M41" s="89">
        <f t="shared" si="3"/>
        <v>0</v>
      </c>
      <c r="N41" s="89">
        <f t="shared" si="3"/>
        <v>0</v>
      </c>
    </row>
    <row r="42" spans="1:14" ht="18" customHeight="1">
      <c r="A42" s="101"/>
      <c r="B42" s="101"/>
      <c r="C42" s="118" t="s">
        <v>224</v>
      </c>
      <c r="D42" s="118"/>
      <c r="E42" s="89">
        <f t="shared" ref="E42:N42" si="4">E37+E38-E39-E40</f>
        <v>1.6</v>
      </c>
      <c r="F42" s="89">
        <f t="shared" si="4"/>
        <v>2</v>
      </c>
      <c r="G42" s="89">
        <f t="shared" si="4"/>
        <v>-40</v>
      </c>
      <c r="H42" s="89">
        <f t="shared" si="4"/>
        <v>5</v>
      </c>
      <c r="I42" s="89">
        <f t="shared" si="4"/>
        <v>0</v>
      </c>
      <c r="J42" s="89">
        <f t="shared" si="4"/>
        <v>0</v>
      </c>
      <c r="K42" s="89">
        <f t="shared" si="4"/>
        <v>0</v>
      </c>
      <c r="L42" s="89">
        <f t="shared" si="4"/>
        <v>0</v>
      </c>
      <c r="M42" s="89">
        <f t="shared" si="4"/>
        <v>0</v>
      </c>
      <c r="N42" s="89">
        <f t="shared" si="4"/>
        <v>0</v>
      </c>
    </row>
    <row r="43" spans="1:14" ht="18" customHeight="1">
      <c r="A43" s="101"/>
      <c r="B43" s="101"/>
      <c r="C43" s="53" t="s">
        <v>225</v>
      </c>
      <c r="D43" s="84" t="s">
        <v>226</v>
      </c>
      <c r="E43" s="54">
        <v>0</v>
      </c>
      <c r="F43" s="86">
        <v>0</v>
      </c>
      <c r="G43" s="88">
        <v>0</v>
      </c>
      <c r="H43" s="86">
        <v>0</v>
      </c>
      <c r="I43" s="54"/>
      <c r="J43" s="54"/>
      <c r="K43" s="54"/>
      <c r="L43" s="54"/>
      <c r="M43" s="54"/>
      <c r="N43" s="54"/>
    </row>
    <row r="44" spans="1:14" ht="18" customHeight="1">
      <c r="A44" s="101"/>
      <c r="B44" s="101"/>
      <c r="C44" s="47" t="s">
        <v>227</v>
      </c>
      <c r="D44" s="65" t="s">
        <v>228</v>
      </c>
      <c r="E44" s="89">
        <f t="shared" ref="E44:N44" si="5">E41+E43</f>
        <v>1.6</v>
      </c>
      <c r="F44" s="89">
        <f t="shared" si="5"/>
        <v>2</v>
      </c>
      <c r="G44" s="89">
        <f t="shared" si="5"/>
        <v>-40</v>
      </c>
      <c r="H44" s="89">
        <f t="shared" si="5"/>
        <v>5</v>
      </c>
      <c r="I44" s="89">
        <f t="shared" si="5"/>
        <v>0</v>
      </c>
      <c r="J44" s="89">
        <f t="shared" si="5"/>
        <v>0</v>
      </c>
      <c r="K44" s="89">
        <f t="shared" si="5"/>
        <v>0</v>
      </c>
      <c r="L44" s="89">
        <f t="shared" si="5"/>
        <v>0</v>
      </c>
      <c r="M44" s="89">
        <f t="shared" si="5"/>
        <v>0</v>
      </c>
      <c r="N44" s="89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北川　貴章</cp:lastModifiedBy>
  <cp:lastPrinted>2024-08-29T23:51:53Z</cp:lastPrinted>
  <dcterms:created xsi:type="dcterms:W3CDTF">1999-07-06T05:17:05Z</dcterms:created>
  <dcterms:modified xsi:type="dcterms:W3CDTF">2024-08-29T23:54:24Z</dcterms:modified>
</cp:coreProperties>
</file>