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4 企画班\08 県債\01 一般（総括・公共・単独共通）\R6起債\04 各種照会\12 地方債協会\240709 【 回答〆：8_30（金）】 都道府県及び指定都市の財政状況について（地方債協会）\03 作業フォルダ\"/>
    </mc:Choice>
  </mc:AlternateContent>
  <bookViews>
    <workbookView xWindow="-120" yWindow="-120" windowWidth="29040" windowHeight="15840" tabRatio="902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J24" i="4" l="1"/>
  <c r="J27" i="4" s="1"/>
  <c r="J16" i="4"/>
  <c r="J15" i="4"/>
  <c r="J14" i="4"/>
  <c r="H24" i="4"/>
  <c r="H27" i="4" s="1"/>
  <c r="H16" i="4"/>
  <c r="H15" i="4"/>
  <c r="H14" i="4"/>
  <c r="F44" i="4" l="1"/>
  <c r="F33" i="4"/>
  <c r="F32" i="4"/>
  <c r="F39" i="4" s="1"/>
  <c r="F45" i="4" s="1"/>
  <c r="F39" i="5" l="1"/>
  <c r="F32" i="5"/>
  <c r="F41" i="2" l="1"/>
  <c r="F40" i="2"/>
  <c r="F39" i="2" s="1"/>
  <c r="F35" i="2"/>
  <c r="F32" i="2" s="1"/>
  <c r="F28" i="2"/>
  <c r="F45" i="2" s="1"/>
  <c r="F27" i="2"/>
  <c r="F26" i="2"/>
  <c r="F14" i="2"/>
  <c r="F9" i="2"/>
  <c r="N24" i="4" l="1"/>
  <c r="N27" i="4" s="1"/>
  <c r="N16" i="4"/>
  <c r="N15" i="4"/>
  <c r="N14" i="4"/>
  <c r="M24" i="7" l="1"/>
  <c r="L16" i="7" l="1"/>
  <c r="L24" i="7" l="1"/>
  <c r="L27" i="7" s="1"/>
  <c r="L15" i="7"/>
  <c r="L14" i="7"/>
  <c r="L24" i="4"/>
  <c r="L27" i="4" s="1"/>
  <c r="L16" i="4"/>
  <c r="L15" i="4"/>
  <c r="L14" i="4"/>
  <c r="H31" i="8" l="1"/>
  <c r="H34" i="8" s="1"/>
  <c r="F31" i="8"/>
  <c r="F34" i="8" s="1"/>
  <c r="G44" i="7"/>
  <c r="G39" i="7"/>
  <c r="G45" i="7" s="1"/>
  <c r="O24" i="7"/>
  <c r="O27" i="7" s="1"/>
  <c r="O16" i="7"/>
  <c r="O15" i="7"/>
  <c r="O14" i="7"/>
  <c r="M27" i="7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H22" i="6"/>
  <c r="G22" i="6"/>
  <c r="F22" i="6"/>
  <c r="E22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45" i="5"/>
  <c r="H27" i="5"/>
  <c r="G39" i="4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41" i="2"/>
  <c r="H35" i="2"/>
  <c r="H32" i="2"/>
  <c r="H28" i="2"/>
  <c r="H45" i="2" s="1"/>
  <c r="H27" i="2"/>
  <c r="H26" i="2"/>
  <c r="H9" i="2"/>
  <c r="H41" i="8" l="1"/>
  <c r="H44" i="8" s="1"/>
  <c r="H37" i="8"/>
  <c r="H42" i="8" s="1"/>
  <c r="F37" i="8"/>
  <c r="F42" i="8" s="1"/>
  <c r="F41" i="8"/>
  <c r="F44" i="8" s="1"/>
  <c r="F21" i="6"/>
  <c r="G21" i="6"/>
  <c r="E21" i="6"/>
  <c r="H21" i="6"/>
  <c r="I9" i="2" l="1"/>
  <c r="G45" i="2"/>
  <c r="G27" i="2"/>
  <c r="F45" i="5"/>
  <c r="G44" i="5" s="1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M45" i="7" s="1"/>
  <c r="L44" i="7"/>
  <c r="K44" i="7"/>
  <c r="J44" i="7"/>
  <c r="I44" i="7"/>
  <c r="H44" i="7"/>
  <c r="F44" i="7"/>
  <c r="O39" i="7"/>
  <c r="O45" i="7" s="1"/>
  <c r="N39" i="7"/>
  <c r="M39" i="7"/>
  <c r="L39" i="7"/>
  <c r="K39" i="7"/>
  <c r="J39" i="7"/>
  <c r="I39" i="7"/>
  <c r="H39" i="7"/>
  <c r="F39" i="7"/>
  <c r="N24" i="7"/>
  <c r="N27" i="7" s="1"/>
  <c r="J24" i="7"/>
  <c r="J27" i="7" s="1"/>
  <c r="H24" i="7"/>
  <c r="H27" i="7" s="1"/>
  <c r="F24" i="7"/>
  <c r="F27" i="7" s="1"/>
  <c r="N16" i="7"/>
  <c r="J16" i="7"/>
  <c r="H16" i="7"/>
  <c r="F16" i="7"/>
  <c r="N15" i="7"/>
  <c r="J15" i="7"/>
  <c r="H15" i="7"/>
  <c r="F15" i="7"/>
  <c r="N14" i="7"/>
  <c r="J14" i="7"/>
  <c r="H14" i="7"/>
  <c r="F14" i="7"/>
  <c r="I20" i="6"/>
  <c r="I19" i="6"/>
  <c r="I21" i="6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I39" i="4"/>
  <c r="I44" i="4"/>
  <c r="I45" i="4" s="1"/>
  <c r="H39" i="4"/>
  <c r="H44" i="4"/>
  <c r="F24" i="4"/>
  <c r="F27" i="4" s="1"/>
  <c r="F16" i="4"/>
  <c r="F15" i="4"/>
  <c r="F14" i="4"/>
  <c r="G14" i="2"/>
  <c r="G41" i="5"/>
  <c r="G41" i="2"/>
  <c r="G33" i="5"/>
  <c r="G37" i="5"/>
  <c r="G39" i="5"/>
  <c r="G29" i="2"/>
  <c r="G28" i="5"/>
  <c r="G30" i="5"/>
  <c r="G34" i="5"/>
  <c r="G38" i="5"/>
  <c r="G40" i="5"/>
  <c r="G42" i="5"/>
  <c r="G35" i="5" l="1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<sst xmlns="http://schemas.openxmlformats.org/spreadsheetml/2006/main" count="438" uniqueCount="260">
  <si>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</si>
  <si>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</si>
  <si>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</si>
  <si>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</si>
  <si>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</si>
  <si>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</si>
  <si>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</si>
  <si>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</si>
  <si>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</si>
  <si>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</si>
  <si>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</si>
  <si>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</si>
  <si>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</si>
  <si>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</si>
  <si>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</si>
  <si>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</si>
  <si>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</si>
  <si>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</si>
  <si>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</si>
  <si>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</si>
  <si>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</si>
  <si>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</si>
  <si>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</si>
  <si>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</si>
  <si>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</si>
  <si>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</si>
  <si>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</si>
  <si>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</si>
  <si>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</si>
  <si>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</si>
  <si>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</si>
  <si>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</si>
  <si>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</si>
  <si>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</si>
  <si>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</si>
  <si>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</si>
  <si>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</si>
  <si>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</si>
  <si>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</si>
  <si>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</si>
  <si>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</si>
  <si>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</si>
  <si>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</si>
  <si>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</si>
  <si>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</si>
  <si>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</si>
  <si>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</si>
  <si>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</si>
  <si>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</si>
  <si>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</si>
  <si>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</si>
  <si>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</si>
  <si>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</si>
  <si>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</si>
  <si>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</si>
  <si>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</si>
  <si>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</si>
  <si>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</si>
  <si>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</si>
  <si>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</si>
  <si>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</si>
  <si>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</si>
  <si>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</si>
  <si>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</si>
  <si>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</si>
  <si>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</si>
  <si>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</si>
  <si>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</si>
  <si>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</si>
  <si>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</si>
  <si>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</si>
  <si>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</si>
  <si>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</si>
  <si>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</si>
  <si>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</si>
  <si>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</si>
  <si>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</si>
  <si>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</si>
  <si>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</si>
  <si>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</si>
  <si>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</si>
  <si>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</si>
  <si>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</si>
  <si>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</si>
  <si>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</si>
  <si>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</si>
  <si>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</si>
  <si>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</si>
  <si>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</si>
  <si>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</si>
  <si>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</si>
  <si>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</si>
  <si>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</si>
  <si>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</si>
  <si>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</si>
  <si>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</si>
  <si>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</si>
  <si>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</si>
  <si>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</si>
  <si>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</si>
  <si>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</si>
  <si>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</si>
  <si>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</si>
  <si>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</si>
  <si>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</si>
  <si>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</si>
  <si>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</si>
  <si>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</si>
  <si>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</si>
  <si>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</si>
  <si>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</si>
  <si>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</si>
  <si>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</si>
  <si>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</si>
  <si>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</si>
  <si>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</si>
  <si>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</si>
  <si>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</si>
  <si>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</si>
  <si>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</si>
  <si>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</si>
  <si>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</si>
  <si>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</si>
  <si>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</si>
  <si>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</si>
  <si>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</si>
  <si>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</si>
  <si>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</si>
  <si>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</si>
  <si>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</si>
  <si>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</si>
  <si>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</si>
  <si>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</si>
  <si>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</si>
  <si>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</si>
  <si>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</si>
  <si>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</si>
  <si>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</si>
  <si>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</si>
  <si>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</si>
  <si>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</si>
  <si>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</si>
  <si>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</si>
  <si>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</si>
  <si>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</si>
  <si>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</si>
  <si>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</si>
  <si>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</si>
  <si>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</si>
  <si>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</si>
  <si>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</si>
  <si>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</si>
  <si>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</si>
  <si>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</si>
  <si>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</si>
  <si>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</si>
  <si>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</si>
  <si>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</si>
  <si>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</si>
  <si>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</si>
  <si>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</si>
  <si>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</si>
  <si>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</si>
  <si>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</si>
  <si>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</si>
  <si>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</si>
  <si>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</si>
  <si>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</si>
  <si>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</si>
  <si>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</si>
  <si>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</si>
  <si>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</si>
  <si>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</si>
  <si>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</si>
  <si>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</si>
  <si>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</si>
  <si>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</si>
  <si>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</si>
  <si>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</si>
  <si>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</si>
  <si>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</si>
  <si>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</si>
  <si>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</si>
  <si>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</si>
  <si>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</si>
  <si>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</si>
  <si>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</si>
  <si>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</si>
  <si>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</si>
  <si>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</si>
  <si>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</si>
  <si>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</si>
  <si>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</si>
  <si>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</si>
  <si>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</si>
  <si>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</si>
  <si>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</si>
  <si>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</si>
  <si>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</si>
  <si>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</si>
  <si>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</si>
  <si>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</si>
  <si>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</si>
  <si>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</si>
  <si>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</si>
  <si>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</si>
  <si>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</si>
  <si>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</si>
  <si>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</si>
  <si>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</si>
  <si>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</si>
  <si>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</si>
  <si>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</si>
  <si>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</si>
  <si>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</si>
  <si>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</si>
  <si>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</si>
  <si>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</si>
  <si>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</si>
  <si>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</si>
  <si>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</si>
  <si>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</si>
  <si>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</si>
  <si>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</si>
  <si>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</si>
  <si>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</si>
  <si>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</si>
  <si>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</si>
  <si>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</si>
  <si>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</si>
  <si>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</si>
  <si>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</si>
  <si>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</si>
  <si>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</si>
  <si>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</si>
  <si>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</si>
  <si>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</si>
  <si>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</si>
  <si>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</si>
  <si>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</si>
  <si>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</si>
  <si>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</si>
  <si>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</si>
  <si>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</si>
  <si>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</si>
  <si>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</si>
  <si>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</si>
  <si>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</si>
  <si>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</si>
  <si>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</si>
  <si>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</si>
  <si>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和歌山県</t>
    <rPh sb="0" eb="4">
      <t>ワカヤマケン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</si>
  <si>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11"/>
  </si>
  <si>
    <t>臨海地土地造成事業</t>
    <rPh sb="0" eb="3">
      <t>リンカイチ</t>
    </rPh>
    <rPh sb="3" eb="5">
      <t>トチ</t>
    </rPh>
    <rPh sb="5" eb="7">
      <t>ゾウセイ</t>
    </rPh>
    <rPh sb="7" eb="9">
      <t>ジギョウ</t>
    </rPh>
    <phoneticPr fontId="11"/>
  </si>
  <si>
    <t>宅地造成事業</t>
    <rPh sb="0" eb="2">
      <t>タクチ</t>
    </rPh>
    <rPh sb="2" eb="4">
      <t>ゾウセイ</t>
    </rPh>
    <rPh sb="4" eb="6">
      <t>ジギョウ</t>
    </rPh>
    <phoneticPr fontId="11"/>
  </si>
  <si>
    <t>病院事業</t>
    <rPh sb="0" eb="2">
      <t>ビョウイン</t>
    </rPh>
    <rPh sb="2" eb="4">
      <t>ジギョウ</t>
    </rPh>
    <phoneticPr fontId="11"/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</si>
  <si>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</si>
  <si>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</si>
  <si>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和歌山県土地開発公社</t>
  </si>
  <si>
    <t>和歌山県住宅供給公社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</si>
</sst>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9" sqref="F19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f>94204.6+43472-20352</f>
        <v>117324.6</v>
      </c>
      <c r="G9" s="55">
        <f>F9/$F$27*100</f>
        <v>19.205286575289986</v>
      </c>
      <c r="H9" s="54">
        <f>98272.3+46518-22311</f>
        <v>122479.29999999999</v>
      </c>
      <c r="I9" s="55">
        <f>(F9/H9-1)*100</f>
        <v>-4.2086295398487632</v>
      </c>
      <c r="K9" s="25"/>
    </row>
    <row r="10" spans="1:11" ht="18" customHeight="1">
      <c r="A10" s="93"/>
      <c r="B10" s="93"/>
      <c r="C10" s="63"/>
      <c r="D10" s="65" t="s">
        <v>22</v>
      </c>
      <c r="E10" s="53"/>
      <c r="F10" s="54">
        <v>32389</v>
      </c>
      <c r="G10" s="55">
        <f t="shared" ref="G10:G26" si="0">F10/$F$27*100</f>
        <v>5.3018721298608078</v>
      </c>
      <c r="H10" s="54">
        <v>34125</v>
      </c>
      <c r="I10" s="55">
        <f t="shared" ref="I10:I27" si="1">(F10/H10-1)*100</f>
        <v>-5.0871794871794833</v>
      </c>
    </row>
    <row r="11" spans="1:11" ht="18" customHeight="1">
      <c r="A11" s="93"/>
      <c r="B11" s="93"/>
      <c r="C11" s="63"/>
      <c r="D11" s="63"/>
      <c r="E11" s="47" t="s">
        <v>23</v>
      </c>
      <c r="F11" s="54">
        <v>25556</v>
      </c>
      <c r="G11" s="55">
        <f t="shared" si="0"/>
        <v>4.1833537358585566</v>
      </c>
      <c r="H11" s="54">
        <v>27788</v>
      </c>
      <c r="I11" s="55">
        <f t="shared" si="1"/>
        <v>-8.0322441341586277</v>
      </c>
    </row>
    <row r="12" spans="1:11" ht="18" customHeight="1">
      <c r="A12" s="93"/>
      <c r="B12" s="93"/>
      <c r="C12" s="63"/>
      <c r="D12" s="63"/>
      <c r="E12" s="47" t="s">
        <v>24</v>
      </c>
      <c r="F12" s="54">
        <v>989</v>
      </c>
      <c r="G12" s="55">
        <f t="shared" si="0"/>
        <v>0.16189297404774269</v>
      </c>
      <c r="H12" s="54">
        <v>887</v>
      </c>
      <c r="I12" s="55">
        <f t="shared" si="1"/>
        <v>11.499436302142051</v>
      </c>
    </row>
    <row r="13" spans="1:11" ht="18" customHeight="1">
      <c r="A13" s="93"/>
      <c r="B13" s="93"/>
      <c r="C13" s="63"/>
      <c r="D13" s="64"/>
      <c r="E13" s="47" t="s">
        <v>25</v>
      </c>
      <c r="F13" s="54">
        <v>80</v>
      </c>
      <c r="G13" s="55">
        <f t="shared" si="0"/>
        <v>1.3095488295065133E-2</v>
      </c>
      <c r="H13" s="54">
        <v>92</v>
      </c>
      <c r="I13" s="55">
        <f t="shared" si="1"/>
        <v>-13.043478260869568</v>
      </c>
    </row>
    <row r="14" spans="1:11" ht="18" customHeight="1">
      <c r="A14" s="93"/>
      <c r="B14" s="93"/>
      <c r="C14" s="63"/>
      <c r="D14" s="61" t="s">
        <v>26</v>
      </c>
      <c r="E14" s="53"/>
      <c r="F14" s="54">
        <f>SUM(F15:F16)</f>
        <v>20546</v>
      </c>
      <c r="G14" s="55">
        <f t="shared" si="0"/>
        <v>3.3632487813801029</v>
      </c>
      <c r="H14" s="54">
        <v>20847</v>
      </c>
      <c r="I14" s="55">
        <f t="shared" si="1"/>
        <v>-1.4438528325418476</v>
      </c>
    </row>
    <row r="15" spans="1:11" ht="18" customHeight="1">
      <c r="A15" s="93"/>
      <c r="B15" s="93"/>
      <c r="C15" s="63"/>
      <c r="D15" s="63"/>
      <c r="E15" s="47" t="s">
        <v>27</v>
      </c>
      <c r="F15" s="54">
        <v>1214</v>
      </c>
      <c r="G15" s="55">
        <f t="shared" si="0"/>
        <v>0.19872403487761336</v>
      </c>
      <c r="H15" s="54">
        <v>1164</v>
      </c>
      <c r="I15" s="55">
        <f t="shared" si="1"/>
        <v>4.2955326460481169</v>
      </c>
    </row>
    <row r="16" spans="1:11" ht="18" customHeight="1">
      <c r="A16" s="93"/>
      <c r="B16" s="93"/>
      <c r="C16" s="63"/>
      <c r="D16" s="64"/>
      <c r="E16" s="47" t="s">
        <v>28</v>
      </c>
      <c r="F16" s="54">
        <v>19332</v>
      </c>
      <c r="G16" s="55">
        <f t="shared" si="0"/>
        <v>3.1645247465024893</v>
      </c>
      <c r="H16" s="54">
        <v>19683</v>
      </c>
      <c r="I16" s="55">
        <f t="shared" si="1"/>
        <v>-1.7832647462277085</v>
      </c>
      <c r="K16" s="26"/>
    </row>
    <row r="17" spans="1:26" ht="18" customHeight="1">
      <c r="A17" s="93"/>
      <c r="B17" s="93"/>
      <c r="C17" s="63"/>
      <c r="D17" s="94" t="s">
        <v>29</v>
      </c>
      <c r="E17" s="95"/>
      <c r="F17" s="54">
        <v>20502</v>
      </c>
      <c r="G17" s="55">
        <f t="shared" si="0"/>
        <v>3.3560462628178169</v>
      </c>
      <c r="H17" s="54">
        <v>22044</v>
      </c>
      <c r="I17" s="55">
        <f t="shared" si="1"/>
        <v>-6.9951007076755616</v>
      </c>
    </row>
    <row r="18" spans="1:26" ht="18" customHeight="1">
      <c r="A18" s="93"/>
      <c r="B18" s="93"/>
      <c r="C18" s="63"/>
      <c r="D18" s="94" t="s">
        <v>93</v>
      </c>
      <c r="E18" s="96"/>
      <c r="F18" s="54">
        <v>1559</v>
      </c>
      <c r="G18" s="55">
        <f t="shared" si="0"/>
        <v>0.25519832815008175</v>
      </c>
      <c r="H18" s="54">
        <v>1724</v>
      </c>
      <c r="I18" s="55">
        <f t="shared" si="1"/>
        <v>-9.5707656612528993</v>
      </c>
    </row>
    <row r="19" spans="1:26" ht="18" customHeight="1">
      <c r="A19" s="93"/>
      <c r="B19" s="93"/>
      <c r="C19" s="62"/>
      <c r="D19" s="94" t="s">
        <v>94</v>
      </c>
      <c r="E19" s="96"/>
      <c r="F19" s="56">
        <v>0</v>
      </c>
      <c r="G19" s="55">
        <f t="shared" si="0"/>
        <v>0</v>
      </c>
      <c r="H19" s="54">
        <v>0</v>
      </c>
      <c r="I19" s="55">
        <v>0</v>
      </c>
      <c r="Z19" s="2" t="s">
        <v>95</v>
      </c>
    </row>
    <row r="20" spans="1:26" ht="18" customHeight="1">
      <c r="A20" s="93"/>
      <c r="B20" s="93"/>
      <c r="C20" s="53" t="s">
        <v>4</v>
      </c>
      <c r="D20" s="53"/>
      <c r="E20" s="53"/>
      <c r="F20" s="54">
        <v>18992</v>
      </c>
      <c r="G20" s="55">
        <f t="shared" si="0"/>
        <v>3.1088689212484626</v>
      </c>
      <c r="H20" s="54">
        <v>18329</v>
      </c>
      <c r="I20" s="55">
        <f t="shared" si="1"/>
        <v>3.6172186153090813</v>
      </c>
    </row>
    <row r="21" spans="1:26" ht="18" customHeight="1">
      <c r="A21" s="93"/>
      <c r="B21" s="93"/>
      <c r="C21" s="53" t="s">
        <v>5</v>
      </c>
      <c r="D21" s="53"/>
      <c r="E21" s="53"/>
      <c r="F21" s="54">
        <v>184200</v>
      </c>
      <c r="G21" s="55">
        <f t="shared" si="0"/>
        <v>30.152361799387467</v>
      </c>
      <c r="H21" s="54">
        <v>179600</v>
      </c>
      <c r="I21" s="55">
        <f t="shared" si="1"/>
        <v>2.5612472160356337</v>
      </c>
    </row>
    <row r="22" spans="1:26" ht="18" customHeight="1">
      <c r="A22" s="93"/>
      <c r="B22" s="93"/>
      <c r="C22" s="53" t="s">
        <v>30</v>
      </c>
      <c r="D22" s="53"/>
      <c r="E22" s="53"/>
      <c r="F22" s="54">
        <v>5744.0720000000001</v>
      </c>
      <c r="G22" s="55">
        <f t="shared" si="0"/>
        <v>0.94026784552514209</v>
      </c>
      <c r="H22" s="54">
        <v>5696.6509999999998</v>
      </c>
      <c r="I22" s="55">
        <f t="shared" si="1"/>
        <v>0.8324364613524704</v>
      </c>
    </row>
    <row r="23" spans="1:26" ht="18" customHeight="1">
      <c r="A23" s="93"/>
      <c r="B23" s="93"/>
      <c r="C23" s="53" t="s">
        <v>6</v>
      </c>
      <c r="D23" s="53"/>
      <c r="E23" s="53"/>
      <c r="F23" s="54">
        <v>79283.558000000005</v>
      </c>
      <c r="G23" s="55">
        <f t="shared" si="0"/>
        <v>12.97821132225147</v>
      </c>
      <c r="H23" s="54">
        <v>98750.460999999996</v>
      </c>
      <c r="I23" s="55">
        <f t="shared" si="1"/>
        <v>-19.7132274653381</v>
      </c>
    </row>
    <row r="24" spans="1:26" ht="18" customHeight="1">
      <c r="A24" s="93"/>
      <c r="B24" s="93"/>
      <c r="C24" s="53" t="s">
        <v>31</v>
      </c>
      <c r="D24" s="53"/>
      <c r="E24" s="53"/>
      <c r="F24" s="54">
        <v>1330.433</v>
      </c>
      <c r="G24" s="55">
        <f t="shared" si="0"/>
        <v>0.21778337223585487</v>
      </c>
      <c r="H24" s="54">
        <v>1529.452</v>
      </c>
      <c r="I24" s="55">
        <f t="shared" si="1"/>
        <v>-13.01243844200406</v>
      </c>
    </row>
    <row r="25" spans="1:26" ht="18" customHeight="1">
      <c r="A25" s="93"/>
      <c r="B25" s="93"/>
      <c r="C25" s="53" t="s">
        <v>7</v>
      </c>
      <c r="D25" s="53"/>
      <c r="E25" s="53"/>
      <c r="F25" s="54">
        <v>58423.4</v>
      </c>
      <c r="G25" s="55">
        <f t="shared" si="0"/>
        <v>9.5635368857238543</v>
      </c>
      <c r="H25" s="54">
        <v>60051</v>
      </c>
      <c r="I25" s="55">
        <f t="shared" si="1"/>
        <v>-2.7103628582371586</v>
      </c>
    </row>
    <row r="26" spans="1:26" ht="18" customHeight="1">
      <c r="A26" s="93"/>
      <c r="B26" s="93"/>
      <c r="C26" s="53" t="s">
        <v>8</v>
      </c>
      <c r="D26" s="53"/>
      <c r="E26" s="53"/>
      <c r="F26" s="54">
        <f>2641.333+172+849.258+173.291+48107.083+401.758+93254.633</f>
        <v>145599.356</v>
      </c>
      <c r="G26" s="55">
        <f t="shared" si="0"/>
        <v>23.833683278337766</v>
      </c>
      <c r="H26" s="54">
        <f>474+189+995.823+150.778+15174.001+362.962+92291.955</f>
        <v>109638.519</v>
      </c>
      <c r="I26" s="55">
        <f t="shared" si="1"/>
        <v>32.799455271737109</v>
      </c>
    </row>
    <row r="27" spans="1:26" ht="18" customHeight="1">
      <c r="A27" s="93"/>
      <c r="B27" s="93"/>
      <c r="C27" s="53" t="s">
        <v>9</v>
      </c>
      <c r="D27" s="53"/>
      <c r="E27" s="53"/>
      <c r="F27" s="54">
        <f>SUM(F9,F20:F26)</f>
        <v>610897.41899999999</v>
      </c>
      <c r="G27" s="55">
        <f>F27/$F$27*100</f>
        <v>100</v>
      </c>
      <c r="H27" s="54">
        <f>SUM(H9,H20:H26)</f>
        <v>596074.38300000003</v>
      </c>
      <c r="I27" s="55">
        <f t="shared" si="1"/>
        <v>2.4867762183297781</v>
      </c>
    </row>
    <row r="28" spans="1:26" ht="18" customHeight="1">
      <c r="A28" s="93"/>
      <c r="B28" s="93" t="s">
        <v>88</v>
      </c>
      <c r="C28" s="61" t="s">
        <v>10</v>
      </c>
      <c r="D28" s="53"/>
      <c r="E28" s="53"/>
      <c r="F28" s="54">
        <f>SUM(F29:F31)</f>
        <v>236799.99899999998</v>
      </c>
      <c r="G28" s="55">
        <f>F28/$F$45*100</f>
        <v>38.762645189699185</v>
      </c>
      <c r="H28" s="54">
        <f>SUM(H29:H31)</f>
        <v>224585.29499999998</v>
      </c>
      <c r="I28" s="55">
        <f>(F28/H28-1)*100</f>
        <v>5.4387817332385957</v>
      </c>
    </row>
    <row r="29" spans="1:26" ht="18" customHeight="1">
      <c r="A29" s="93"/>
      <c r="B29" s="93"/>
      <c r="C29" s="63"/>
      <c r="D29" s="53" t="s">
        <v>11</v>
      </c>
      <c r="E29" s="53"/>
      <c r="F29" s="54">
        <v>138255.62899999999</v>
      </c>
      <c r="G29" s="55">
        <f t="shared" ref="G29:G44" si="2">F29/$F$45*100</f>
        <v>22.631562141204594</v>
      </c>
      <c r="H29" s="54">
        <v>131975.82999999999</v>
      </c>
      <c r="I29" s="55">
        <f t="shared" ref="I29:I45" si="3">(F29/H29-1)*100</f>
        <v>4.7582947574567269</v>
      </c>
    </row>
    <row r="30" spans="1:26" ht="18" customHeight="1">
      <c r="A30" s="93"/>
      <c r="B30" s="93"/>
      <c r="C30" s="63"/>
      <c r="D30" s="53" t="s">
        <v>32</v>
      </c>
      <c r="E30" s="53"/>
      <c r="F30" s="54">
        <v>20861.152999999998</v>
      </c>
      <c r="G30" s="55">
        <f t="shared" si="2"/>
        <v>3.4148373116632857</v>
      </c>
      <c r="H30" s="54">
        <v>19704.094000000001</v>
      </c>
      <c r="I30" s="55">
        <f t="shared" si="3"/>
        <v>5.8721755996494762</v>
      </c>
    </row>
    <row r="31" spans="1:26" ht="18" customHeight="1">
      <c r="A31" s="93"/>
      <c r="B31" s="93"/>
      <c r="C31" s="62"/>
      <c r="D31" s="53" t="s">
        <v>12</v>
      </c>
      <c r="E31" s="53"/>
      <c r="F31" s="54">
        <v>77683.217000000004</v>
      </c>
      <c r="G31" s="55">
        <f t="shared" si="2"/>
        <v>12.716245736831311</v>
      </c>
      <c r="H31" s="54">
        <v>72905.370999999999</v>
      </c>
      <c r="I31" s="55">
        <f t="shared" si="3"/>
        <v>6.5534897284865501</v>
      </c>
    </row>
    <row r="32" spans="1:26" ht="18" customHeight="1">
      <c r="A32" s="93"/>
      <c r="B32" s="93"/>
      <c r="C32" s="61" t="s">
        <v>13</v>
      </c>
      <c r="D32" s="53"/>
      <c r="E32" s="53"/>
      <c r="F32" s="54">
        <f>SUM(F33:F38)+200</f>
        <v>263932.48800000001</v>
      </c>
      <c r="G32" s="55">
        <f t="shared" si="2"/>
        <v>43.204060091142736</v>
      </c>
      <c r="H32" s="54">
        <f>SUM(H33:H38)+200</f>
        <v>266105.87400000001</v>
      </c>
      <c r="I32" s="55">
        <f t="shared" si="3"/>
        <v>-0.81673732613658512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18573.577000000001</v>
      </c>
      <c r="G33" s="55">
        <f t="shared" si="2"/>
        <v>3.0403757525123871</v>
      </c>
      <c r="H33" s="54">
        <v>26719.031999999999</v>
      </c>
      <c r="I33" s="55">
        <f t="shared" si="3"/>
        <v>-30.485591693591285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4868.5020000000004</v>
      </c>
      <c r="G34" s="55">
        <f t="shared" si="2"/>
        <v>0.79694263694376488</v>
      </c>
      <c r="H34" s="54">
        <v>4337.5069999999996</v>
      </c>
      <c r="I34" s="55">
        <f t="shared" si="3"/>
        <v>12.2419398977339</v>
      </c>
    </row>
    <row r="35" spans="1:9" ht="18" customHeight="1">
      <c r="A35" s="93"/>
      <c r="B35" s="93"/>
      <c r="C35" s="63"/>
      <c r="D35" s="53" t="s">
        <v>34</v>
      </c>
      <c r="E35" s="53"/>
      <c r="F35" s="54">
        <f>164340.735-20352</f>
        <v>143988.73499999999</v>
      </c>
      <c r="G35" s="55">
        <f t="shared" si="2"/>
        <v>23.570034922671688</v>
      </c>
      <c r="H35" s="54">
        <f>160909.187-22311</f>
        <v>138598.18700000001</v>
      </c>
      <c r="I35" s="55">
        <f t="shared" si="3"/>
        <v>3.8893351469308834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6149.4960000000001</v>
      </c>
      <c r="G36" s="55">
        <f t="shared" si="2"/>
        <v>1.0066331611068731</v>
      </c>
      <c r="H36" s="54">
        <v>6697.4690000000001</v>
      </c>
      <c r="I36" s="55">
        <f t="shared" si="3"/>
        <v>-8.1817922561493006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2878.951</v>
      </c>
      <c r="G37" s="55">
        <f t="shared" si="2"/>
        <v>0.47126586403207571</v>
      </c>
      <c r="H37" s="54">
        <v>3737.3890000000001</v>
      </c>
      <c r="I37" s="55">
        <f t="shared" si="3"/>
        <v>-22.968922956641656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87273.226999999999</v>
      </c>
      <c r="G38" s="55">
        <f t="shared" si="2"/>
        <v>14.286069033138279</v>
      </c>
      <c r="H38" s="54">
        <v>85816.29</v>
      </c>
      <c r="I38" s="55">
        <f t="shared" si="3"/>
        <v>1.697739438514545</v>
      </c>
    </row>
    <row r="39" spans="1:9" ht="18" customHeight="1">
      <c r="A39" s="93"/>
      <c r="B39" s="93"/>
      <c r="C39" s="61" t="s">
        <v>16</v>
      </c>
      <c r="D39" s="53"/>
      <c r="E39" s="53"/>
      <c r="F39" s="54">
        <f>+F40+F43+F44</f>
        <v>110164.93199999999</v>
      </c>
      <c r="G39" s="55">
        <f t="shared" si="2"/>
        <v>18.033294719158079</v>
      </c>
      <c r="H39" s="54">
        <v>105383.21400000001</v>
      </c>
      <c r="I39" s="55">
        <f t="shared" si="3"/>
        <v>4.5374569805775478</v>
      </c>
    </row>
    <row r="40" spans="1:9" ht="18" customHeight="1">
      <c r="A40" s="93"/>
      <c r="B40" s="93"/>
      <c r="C40" s="63"/>
      <c r="D40" s="61" t="s">
        <v>17</v>
      </c>
      <c r="E40" s="53"/>
      <c r="F40" s="54">
        <f>SUM(F41:F42)</f>
        <v>95972.262999999992</v>
      </c>
      <c r="G40" s="55">
        <f t="shared" si="2"/>
        <v>15.710045584592654</v>
      </c>
      <c r="H40" s="54">
        <v>98682.17</v>
      </c>
      <c r="I40" s="55">
        <f t="shared" si="3"/>
        <v>-2.7460958752731135</v>
      </c>
    </row>
    <row r="41" spans="1:9" ht="18" customHeight="1">
      <c r="A41" s="93"/>
      <c r="B41" s="93"/>
      <c r="C41" s="63"/>
      <c r="D41" s="63"/>
      <c r="E41" s="57" t="s">
        <v>91</v>
      </c>
      <c r="F41" s="54">
        <f>55053.744+14879.406</f>
        <v>69933.149999999994</v>
      </c>
      <c r="G41" s="55">
        <f t="shared" si="2"/>
        <v>11.447609340775426</v>
      </c>
      <c r="H41" s="54">
        <f>58565.647+14642.063</f>
        <v>73207.709999999992</v>
      </c>
      <c r="I41" s="58">
        <f t="shared" si="3"/>
        <v>-4.472971494395872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26039.113000000001</v>
      </c>
      <c r="G42" s="55">
        <f t="shared" si="2"/>
        <v>4.2624362438172296</v>
      </c>
      <c r="H42" s="54">
        <v>25474.46</v>
      </c>
      <c r="I42" s="58">
        <f t="shared" si="3"/>
        <v>2.2165455126428757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14192.669</v>
      </c>
      <c r="G43" s="55">
        <f t="shared" si="2"/>
        <v>2.323249134565422</v>
      </c>
      <c r="H43" s="54">
        <v>6701.0439999999999</v>
      </c>
      <c r="I43" s="58">
        <f t="shared" si="3"/>
        <v>111.79787806198559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>
        <v>0</v>
      </c>
    </row>
    <row r="45" spans="1:9" ht="18" customHeight="1">
      <c r="A45" s="93"/>
      <c r="B45" s="93"/>
      <c r="C45" s="47" t="s">
        <v>18</v>
      </c>
      <c r="D45" s="47"/>
      <c r="E45" s="47"/>
      <c r="F45" s="54">
        <f>SUM(F28,F32,F39)</f>
        <v>610897.41899999999</v>
      </c>
      <c r="G45" s="55">
        <f>F45/$F$45*100</f>
        <v>100</v>
      </c>
      <c r="H45" s="54">
        <f>SUM(H28,H32,H39)</f>
        <v>596074.38300000003</v>
      </c>
      <c r="I45" s="55">
        <f t="shared" si="3"/>
        <v>2.4867762183297781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22" activePane="bottomRight" state="frozen"/>
      <selection activeCell="L8" sqref="L8"/>
      <selection pane="topRight" activeCell="L8" sqref="L8"/>
      <selection pane="bottomLeft" activeCell="L8" sqref="L8"/>
      <selection pane="bottomRight" activeCell="F49" sqref="F49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9" t="s">
        <v>48</v>
      </c>
      <c r="B6" s="100"/>
      <c r="C6" s="100"/>
      <c r="D6" s="100"/>
      <c r="E6" s="100"/>
      <c r="F6" s="104" t="s">
        <v>252</v>
      </c>
      <c r="G6" s="104"/>
      <c r="H6" s="104" t="s">
        <v>253</v>
      </c>
      <c r="I6" s="104"/>
      <c r="J6" s="104" t="s">
        <v>254</v>
      </c>
      <c r="K6" s="104"/>
      <c r="L6" s="104" t="s">
        <v>255</v>
      </c>
      <c r="M6" s="104"/>
      <c r="N6" s="104" t="s">
        <v>256</v>
      </c>
      <c r="O6" s="104"/>
    </row>
    <row r="7" spans="1:25" ht="15.95" customHeight="1">
      <c r="A7" s="100"/>
      <c r="B7" s="100"/>
      <c r="C7" s="100"/>
      <c r="D7" s="100"/>
      <c r="E7" s="100"/>
      <c r="F7" s="89" t="s">
        <v>244</v>
      </c>
      <c r="G7" s="89" t="s">
        <v>236</v>
      </c>
      <c r="H7" s="89" t="s">
        <v>241</v>
      </c>
      <c r="I7" s="89" t="s">
        <v>236</v>
      </c>
      <c r="J7" s="89" t="s">
        <v>241</v>
      </c>
      <c r="K7" s="51" t="s">
        <v>236</v>
      </c>
      <c r="L7" s="89" t="s">
        <v>241</v>
      </c>
      <c r="M7" s="51" t="s">
        <v>236</v>
      </c>
      <c r="N7" s="89" t="s">
        <v>241</v>
      </c>
      <c r="O7" s="51" t="s">
        <v>236</v>
      </c>
    </row>
    <row r="8" spans="1:25" ht="15.95" customHeight="1">
      <c r="A8" s="97" t="s">
        <v>82</v>
      </c>
      <c r="B8" s="61" t="s">
        <v>49</v>
      </c>
      <c r="C8" s="53"/>
      <c r="D8" s="53"/>
      <c r="E8" s="66" t="s">
        <v>40</v>
      </c>
      <c r="F8" s="92">
        <v>886</v>
      </c>
      <c r="G8" s="92">
        <v>671</v>
      </c>
      <c r="H8" s="92">
        <v>347</v>
      </c>
      <c r="I8" s="92">
        <v>253</v>
      </c>
      <c r="J8" s="92">
        <v>57</v>
      </c>
      <c r="K8" s="54">
        <v>95</v>
      </c>
      <c r="L8" s="85">
        <v>2346</v>
      </c>
      <c r="M8" s="54">
        <v>2305</v>
      </c>
      <c r="N8" s="85">
        <v>2814</v>
      </c>
      <c r="O8" s="54">
        <v>2843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7"/>
      <c r="B9" s="63"/>
      <c r="C9" s="53" t="s">
        <v>50</v>
      </c>
      <c r="D9" s="53"/>
      <c r="E9" s="66" t="s">
        <v>41</v>
      </c>
      <c r="F9" s="92">
        <v>886</v>
      </c>
      <c r="G9" s="92">
        <v>671</v>
      </c>
      <c r="H9" s="92">
        <v>347</v>
      </c>
      <c r="I9" s="92">
        <v>253</v>
      </c>
      <c r="J9" s="92">
        <v>57</v>
      </c>
      <c r="K9" s="54">
        <v>95</v>
      </c>
      <c r="L9" s="85">
        <v>2346</v>
      </c>
      <c r="M9" s="54">
        <v>2305</v>
      </c>
      <c r="N9" s="85">
        <v>2814</v>
      </c>
      <c r="O9" s="54">
        <v>2843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7"/>
      <c r="B10" s="62"/>
      <c r="C10" s="53" t="s">
        <v>51</v>
      </c>
      <c r="D10" s="53"/>
      <c r="E10" s="66" t="s">
        <v>42</v>
      </c>
      <c r="F10" s="92">
        <v>1E-3</v>
      </c>
      <c r="G10" s="92">
        <v>1E-3</v>
      </c>
      <c r="H10" s="92">
        <v>0</v>
      </c>
      <c r="I10" s="92">
        <v>0</v>
      </c>
      <c r="J10" s="90">
        <v>0</v>
      </c>
      <c r="K10" s="67">
        <v>0</v>
      </c>
      <c r="L10" s="85">
        <v>0</v>
      </c>
      <c r="M10" s="54">
        <v>0</v>
      </c>
      <c r="N10" s="85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7"/>
      <c r="B11" s="61" t="s">
        <v>52</v>
      </c>
      <c r="C11" s="53"/>
      <c r="D11" s="53"/>
      <c r="E11" s="66" t="s">
        <v>43</v>
      </c>
      <c r="F11" s="92">
        <v>826</v>
      </c>
      <c r="G11" s="92">
        <v>703</v>
      </c>
      <c r="H11" s="92">
        <v>143</v>
      </c>
      <c r="I11" s="92">
        <v>92</v>
      </c>
      <c r="J11" s="92">
        <v>20</v>
      </c>
      <c r="K11" s="54">
        <v>16</v>
      </c>
      <c r="L11" s="85">
        <v>2139</v>
      </c>
      <c r="M11" s="54">
        <v>2109</v>
      </c>
      <c r="N11" s="85">
        <v>2814</v>
      </c>
      <c r="O11" s="54">
        <v>2843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7"/>
      <c r="B12" s="63"/>
      <c r="C12" s="53" t="s">
        <v>53</v>
      </c>
      <c r="D12" s="53"/>
      <c r="E12" s="66" t="s">
        <v>44</v>
      </c>
      <c r="F12" s="92">
        <v>825</v>
      </c>
      <c r="G12" s="92">
        <v>703</v>
      </c>
      <c r="H12" s="92">
        <v>143</v>
      </c>
      <c r="I12" s="92">
        <v>92</v>
      </c>
      <c r="J12" s="92">
        <v>20</v>
      </c>
      <c r="K12" s="54">
        <v>16</v>
      </c>
      <c r="L12" s="85">
        <v>2139</v>
      </c>
      <c r="M12" s="54">
        <v>2109</v>
      </c>
      <c r="N12" s="85">
        <v>2814</v>
      </c>
      <c r="O12" s="54">
        <v>2843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7"/>
      <c r="B13" s="62"/>
      <c r="C13" s="53" t="s">
        <v>54</v>
      </c>
      <c r="D13" s="53"/>
      <c r="E13" s="66" t="s">
        <v>45</v>
      </c>
      <c r="F13" s="92">
        <v>1</v>
      </c>
      <c r="G13" s="92">
        <v>1.4E-2</v>
      </c>
      <c r="H13" s="90">
        <v>7.0000000000000001E-3</v>
      </c>
      <c r="I13" s="90">
        <v>3.0000000000000001E-3</v>
      </c>
      <c r="J13" s="90">
        <v>0</v>
      </c>
      <c r="K13" s="67">
        <v>3.0000000000000001E-3</v>
      </c>
      <c r="L13" s="85">
        <v>0</v>
      </c>
      <c r="M13" s="54">
        <v>0</v>
      </c>
      <c r="N13" s="85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7"/>
      <c r="B14" s="53" t="s">
        <v>55</v>
      </c>
      <c r="C14" s="53"/>
      <c r="D14" s="53"/>
      <c r="E14" s="66" t="s">
        <v>96</v>
      </c>
      <c r="F14" s="92">
        <f t="shared" ref="F14:O15" si="0">F9-F12</f>
        <v>61</v>
      </c>
      <c r="G14" s="92">
        <f t="shared" si="0"/>
        <v>-32</v>
      </c>
      <c r="H14" s="92">
        <f>H9-H12</f>
        <v>204</v>
      </c>
      <c r="I14" s="92">
        <f t="shared" si="0"/>
        <v>161</v>
      </c>
      <c r="J14" s="92">
        <f t="shared" si="0"/>
        <v>37</v>
      </c>
      <c r="K14" s="54">
        <f t="shared" si="0"/>
        <v>79</v>
      </c>
      <c r="L14" s="85">
        <f t="shared" si="0"/>
        <v>207</v>
      </c>
      <c r="M14" s="54">
        <f t="shared" si="0"/>
        <v>196</v>
      </c>
      <c r="N14" s="85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7"/>
      <c r="B15" s="53" t="s">
        <v>56</v>
      </c>
      <c r="C15" s="53"/>
      <c r="D15" s="53"/>
      <c r="E15" s="66" t="s">
        <v>97</v>
      </c>
      <c r="F15" s="92">
        <f t="shared" ref="F15" si="1">F10-F13</f>
        <v>-0.999</v>
      </c>
      <c r="G15" s="92">
        <f t="shared" si="0"/>
        <v>-1.3000000000000001E-2</v>
      </c>
      <c r="H15" s="92">
        <f>H10-H13</f>
        <v>-7.0000000000000001E-3</v>
      </c>
      <c r="I15" s="92">
        <f t="shared" si="0"/>
        <v>-3.0000000000000001E-3</v>
      </c>
      <c r="J15" s="92">
        <f t="shared" si="0"/>
        <v>0</v>
      </c>
      <c r="K15" s="54">
        <f t="shared" si="0"/>
        <v>-3.0000000000000001E-3</v>
      </c>
      <c r="L15" s="85">
        <f t="shared" si="0"/>
        <v>0</v>
      </c>
      <c r="M15" s="54">
        <f t="shared" si="0"/>
        <v>0</v>
      </c>
      <c r="N15" s="85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7"/>
      <c r="B16" s="53" t="s">
        <v>57</v>
      </c>
      <c r="C16" s="53"/>
      <c r="D16" s="53"/>
      <c r="E16" s="66" t="s">
        <v>98</v>
      </c>
      <c r="F16" s="92">
        <f t="shared" ref="F16:O16" si="2">F8-F11</f>
        <v>60</v>
      </c>
      <c r="G16" s="92">
        <f t="shared" si="2"/>
        <v>-32</v>
      </c>
      <c r="H16" s="92">
        <f t="shared" si="2"/>
        <v>204</v>
      </c>
      <c r="I16" s="92">
        <f t="shared" si="2"/>
        <v>161</v>
      </c>
      <c r="J16" s="92">
        <f t="shared" si="2"/>
        <v>37</v>
      </c>
      <c r="K16" s="54">
        <f t="shared" si="2"/>
        <v>79</v>
      </c>
      <c r="L16" s="85">
        <f t="shared" si="2"/>
        <v>207</v>
      </c>
      <c r="M16" s="54">
        <f>M8-M11</f>
        <v>196</v>
      </c>
      <c r="N16" s="85">
        <f t="shared" ref="N16" si="3">N8-N11</f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7"/>
      <c r="B17" s="53" t="s">
        <v>58</v>
      </c>
      <c r="C17" s="53"/>
      <c r="D17" s="53"/>
      <c r="E17" s="51"/>
      <c r="F17" s="92">
        <v>0</v>
      </c>
      <c r="G17" s="92">
        <v>0</v>
      </c>
      <c r="H17" s="90">
        <v>5981</v>
      </c>
      <c r="I17" s="90">
        <v>6258</v>
      </c>
      <c r="J17" s="92">
        <v>5866</v>
      </c>
      <c r="K17" s="54">
        <v>5884</v>
      </c>
      <c r="L17" s="85">
        <v>0</v>
      </c>
      <c r="M17" s="54">
        <v>15</v>
      </c>
      <c r="N17" s="90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7"/>
      <c r="B18" s="53" t="s">
        <v>59</v>
      </c>
      <c r="C18" s="53"/>
      <c r="D18" s="53"/>
      <c r="E18" s="51"/>
      <c r="F18" s="91"/>
      <c r="G18" s="91"/>
      <c r="H18" s="91"/>
      <c r="I18" s="91"/>
      <c r="J18" s="91"/>
      <c r="K18" s="68"/>
      <c r="L18" s="91">
        <v>0</v>
      </c>
      <c r="M18" s="68">
        <v>0</v>
      </c>
      <c r="N18" s="91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7" t="s">
        <v>83</v>
      </c>
      <c r="B19" s="61" t="s">
        <v>60</v>
      </c>
      <c r="C19" s="53"/>
      <c r="D19" s="53"/>
      <c r="E19" s="66"/>
      <c r="F19" s="92">
        <v>127</v>
      </c>
      <c r="G19" s="92">
        <v>412</v>
      </c>
      <c r="H19" s="92">
        <v>0</v>
      </c>
      <c r="I19" s="92">
        <v>382</v>
      </c>
      <c r="J19" s="92">
        <v>0</v>
      </c>
      <c r="K19" s="54">
        <v>50</v>
      </c>
      <c r="L19" s="85">
        <v>692</v>
      </c>
      <c r="M19" s="54">
        <v>346</v>
      </c>
      <c r="N19" s="85">
        <v>1394</v>
      </c>
      <c r="O19" s="54">
        <v>1285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7"/>
      <c r="B20" s="62"/>
      <c r="C20" s="53" t="s">
        <v>61</v>
      </c>
      <c r="D20" s="53"/>
      <c r="E20" s="66"/>
      <c r="F20" s="92">
        <v>127</v>
      </c>
      <c r="G20" s="92">
        <v>412</v>
      </c>
      <c r="H20" s="92">
        <v>0</v>
      </c>
      <c r="I20" s="92">
        <v>382</v>
      </c>
      <c r="J20" s="92">
        <v>0</v>
      </c>
      <c r="K20" s="67">
        <v>50</v>
      </c>
      <c r="L20" s="85">
        <v>353</v>
      </c>
      <c r="M20" s="54">
        <v>52</v>
      </c>
      <c r="N20" s="85">
        <v>148</v>
      </c>
      <c r="O20" s="54">
        <v>144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7"/>
      <c r="B21" s="53" t="s">
        <v>62</v>
      </c>
      <c r="C21" s="53"/>
      <c r="D21" s="53"/>
      <c r="E21" s="66" t="s">
        <v>99</v>
      </c>
      <c r="F21" s="92">
        <v>127</v>
      </c>
      <c r="G21" s="92">
        <v>412</v>
      </c>
      <c r="H21" s="92">
        <v>0</v>
      </c>
      <c r="I21" s="92">
        <v>382</v>
      </c>
      <c r="J21" s="92">
        <v>0</v>
      </c>
      <c r="K21" s="54">
        <v>50</v>
      </c>
      <c r="L21" s="85">
        <v>692</v>
      </c>
      <c r="M21" s="54">
        <v>346</v>
      </c>
      <c r="N21" s="85">
        <v>1394</v>
      </c>
      <c r="O21" s="54">
        <v>1285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7"/>
      <c r="B22" s="61" t="s">
        <v>63</v>
      </c>
      <c r="C22" s="53"/>
      <c r="D22" s="53"/>
      <c r="E22" s="66" t="s">
        <v>100</v>
      </c>
      <c r="F22" s="92">
        <v>991</v>
      </c>
      <c r="G22" s="92">
        <v>1192</v>
      </c>
      <c r="H22" s="92">
        <v>249</v>
      </c>
      <c r="I22" s="92">
        <v>672</v>
      </c>
      <c r="J22" s="92">
        <v>45</v>
      </c>
      <c r="K22" s="54">
        <v>50</v>
      </c>
      <c r="L22" s="85">
        <v>723</v>
      </c>
      <c r="M22" s="54">
        <v>395</v>
      </c>
      <c r="N22" s="85">
        <v>1394</v>
      </c>
      <c r="O22" s="54">
        <v>1285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7"/>
      <c r="B23" s="62" t="s">
        <v>64</v>
      </c>
      <c r="C23" s="53" t="s">
        <v>65</v>
      </c>
      <c r="D23" s="53"/>
      <c r="E23" s="66"/>
      <c r="F23" s="92">
        <v>0</v>
      </c>
      <c r="G23" s="92">
        <v>0</v>
      </c>
      <c r="H23" s="92">
        <v>239</v>
      </c>
      <c r="I23" s="92">
        <v>662</v>
      </c>
      <c r="J23" s="92">
        <v>45</v>
      </c>
      <c r="K23" s="54">
        <v>50</v>
      </c>
      <c r="L23" s="85">
        <v>357</v>
      </c>
      <c r="M23" s="54">
        <v>335</v>
      </c>
      <c r="N23" s="85">
        <v>600</v>
      </c>
      <c r="O23" s="54">
        <v>591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7"/>
      <c r="B24" s="53" t="s">
        <v>101</v>
      </c>
      <c r="C24" s="53"/>
      <c r="D24" s="53"/>
      <c r="E24" s="66" t="s">
        <v>102</v>
      </c>
      <c r="F24" s="92">
        <f t="shared" ref="F24:O24" si="4">F21-F22</f>
        <v>-864</v>
      </c>
      <c r="G24" s="92">
        <f t="shared" si="4"/>
        <v>-780</v>
      </c>
      <c r="H24" s="92">
        <f t="shared" si="4"/>
        <v>-249</v>
      </c>
      <c r="I24" s="92">
        <f t="shared" si="4"/>
        <v>-290</v>
      </c>
      <c r="J24" s="92">
        <f t="shared" si="4"/>
        <v>-45</v>
      </c>
      <c r="K24" s="54">
        <f t="shared" si="4"/>
        <v>0</v>
      </c>
      <c r="L24" s="85">
        <f t="shared" si="4"/>
        <v>-31</v>
      </c>
      <c r="M24" s="54">
        <f t="shared" si="4"/>
        <v>-49</v>
      </c>
      <c r="N24" s="85">
        <f t="shared" si="4"/>
        <v>0</v>
      </c>
      <c r="O24" s="54">
        <f t="shared" si="4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7"/>
      <c r="B25" s="61" t="s">
        <v>66</v>
      </c>
      <c r="C25" s="61"/>
      <c r="D25" s="61"/>
      <c r="E25" s="101" t="s">
        <v>103</v>
      </c>
      <c r="F25" s="105">
        <v>864</v>
      </c>
      <c r="G25" s="105">
        <v>780</v>
      </c>
      <c r="H25" s="105">
        <v>249</v>
      </c>
      <c r="I25" s="105">
        <v>290</v>
      </c>
      <c r="J25" s="105">
        <v>45</v>
      </c>
      <c r="K25" s="107">
        <v>0</v>
      </c>
      <c r="L25" s="105">
        <v>31</v>
      </c>
      <c r="M25" s="107">
        <v>49</v>
      </c>
      <c r="N25" s="105">
        <v>0</v>
      </c>
      <c r="O25" s="107">
        <v>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7"/>
      <c r="B26" s="80" t="s">
        <v>67</v>
      </c>
      <c r="C26" s="80"/>
      <c r="D26" s="80"/>
      <c r="E26" s="102"/>
      <c r="F26" s="106"/>
      <c r="G26" s="106"/>
      <c r="H26" s="106"/>
      <c r="I26" s="106"/>
      <c r="J26" s="106"/>
      <c r="K26" s="108"/>
      <c r="L26" s="106"/>
      <c r="M26" s="108"/>
      <c r="N26" s="106"/>
      <c r="O26" s="10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7"/>
      <c r="B27" s="53" t="s">
        <v>104</v>
      </c>
      <c r="C27" s="53"/>
      <c r="D27" s="53"/>
      <c r="E27" s="66" t="s">
        <v>105</v>
      </c>
      <c r="F27" s="92">
        <f>F24+F25</f>
        <v>0</v>
      </c>
      <c r="G27" s="92">
        <f>G24+G25</f>
        <v>0</v>
      </c>
      <c r="H27" s="92">
        <f t="shared" ref="H27" si="5">H24+H25</f>
        <v>0</v>
      </c>
      <c r="I27" s="92">
        <f t="shared" ref="I27:O27" si="6">I24+I25</f>
        <v>0</v>
      </c>
      <c r="J27" s="92">
        <f t="shared" si="6"/>
        <v>0</v>
      </c>
      <c r="K27" s="54">
        <f t="shared" si="6"/>
        <v>0</v>
      </c>
      <c r="L27" s="85">
        <f t="shared" si="6"/>
        <v>0</v>
      </c>
      <c r="M27" s="54">
        <f t="shared" si="6"/>
        <v>0</v>
      </c>
      <c r="N27" s="85">
        <f t="shared" si="6"/>
        <v>0</v>
      </c>
      <c r="O27" s="54">
        <f t="shared" si="6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0" t="s">
        <v>68</v>
      </c>
      <c r="B30" s="100"/>
      <c r="C30" s="100"/>
      <c r="D30" s="100"/>
      <c r="E30" s="100"/>
      <c r="F30" s="110" t="s">
        <v>257</v>
      </c>
      <c r="G30" s="109"/>
      <c r="H30" s="109"/>
      <c r="I30" s="109"/>
      <c r="J30" s="109"/>
      <c r="K30" s="109"/>
      <c r="L30" s="109"/>
      <c r="M30" s="109"/>
      <c r="N30" s="109"/>
      <c r="O30" s="10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0"/>
      <c r="B31" s="100"/>
      <c r="C31" s="100"/>
      <c r="D31" s="100"/>
      <c r="E31" s="100"/>
      <c r="F31" s="89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7" t="s">
        <v>84</v>
      </c>
      <c r="B32" s="61" t="s">
        <v>49</v>
      </c>
      <c r="C32" s="53"/>
      <c r="D32" s="53"/>
      <c r="E32" s="66" t="s">
        <v>40</v>
      </c>
      <c r="F32" s="85">
        <f>F33</f>
        <v>528</v>
      </c>
      <c r="G32" s="54">
        <v>511</v>
      </c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3"/>
      <c r="B33" s="63"/>
      <c r="C33" s="61" t="s">
        <v>69</v>
      </c>
      <c r="D33" s="53"/>
      <c r="E33" s="66"/>
      <c r="F33" s="85">
        <f>526+2</f>
        <v>528</v>
      </c>
      <c r="G33" s="54">
        <v>511</v>
      </c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3"/>
      <c r="B34" s="63"/>
      <c r="C34" s="62"/>
      <c r="D34" s="53" t="s">
        <v>70</v>
      </c>
      <c r="E34" s="66"/>
      <c r="F34" s="85">
        <v>526</v>
      </c>
      <c r="G34" s="54">
        <v>509</v>
      </c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3"/>
      <c r="B35" s="62"/>
      <c r="C35" s="53" t="s">
        <v>71</v>
      </c>
      <c r="D35" s="53"/>
      <c r="E35" s="66"/>
      <c r="F35" s="85">
        <v>0</v>
      </c>
      <c r="G35" s="54">
        <v>0</v>
      </c>
      <c r="H35" s="54"/>
      <c r="I35" s="54"/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3"/>
      <c r="B36" s="61" t="s">
        <v>52</v>
      </c>
      <c r="C36" s="53"/>
      <c r="D36" s="53"/>
      <c r="E36" s="66" t="s">
        <v>41</v>
      </c>
      <c r="F36" s="85">
        <v>447</v>
      </c>
      <c r="G36" s="54">
        <v>411</v>
      </c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3"/>
      <c r="B37" s="63"/>
      <c r="C37" s="53" t="s">
        <v>72</v>
      </c>
      <c r="D37" s="53"/>
      <c r="E37" s="66"/>
      <c r="F37" s="85">
        <v>447</v>
      </c>
      <c r="G37" s="54">
        <v>410</v>
      </c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3"/>
      <c r="B38" s="62"/>
      <c r="C38" s="53" t="s">
        <v>73</v>
      </c>
      <c r="D38" s="53"/>
      <c r="E38" s="66"/>
      <c r="F38" s="85">
        <v>0.44400000000000001</v>
      </c>
      <c r="G38" s="54">
        <v>1</v>
      </c>
      <c r="H38" s="54"/>
      <c r="I38" s="54"/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3"/>
      <c r="B39" s="47" t="s">
        <v>74</v>
      </c>
      <c r="C39" s="47"/>
      <c r="D39" s="47"/>
      <c r="E39" s="66" t="s">
        <v>107</v>
      </c>
      <c r="F39" s="85">
        <f>F32-F36</f>
        <v>81</v>
      </c>
      <c r="G39" s="54">
        <f>G32-G36</f>
        <v>100</v>
      </c>
      <c r="H39" s="54">
        <f t="shared" ref="H39:O39" si="7">H32-H36</f>
        <v>0</v>
      </c>
      <c r="I39" s="54">
        <f t="shared" si="7"/>
        <v>0</v>
      </c>
      <c r="J39" s="54">
        <f t="shared" si="7"/>
        <v>0</v>
      </c>
      <c r="K39" s="54">
        <f t="shared" si="7"/>
        <v>0</v>
      </c>
      <c r="L39" s="54">
        <f t="shared" si="7"/>
        <v>0</v>
      </c>
      <c r="M39" s="54">
        <f t="shared" si="7"/>
        <v>0</v>
      </c>
      <c r="N39" s="54">
        <f t="shared" si="7"/>
        <v>0</v>
      </c>
      <c r="O39" s="54">
        <f t="shared" si="7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7" t="s">
        <v>85</v>
      </c>
      <c r="B40" s="61" t="s">
        <v>75</v>
      </c>
      <c r="C40" s="53"/>
      <c r="D40" s="53"/>
      <c r="E40" s="66" t="s">
        <v>43</v>
      </c>
      <c r="F40" s="85">
        <v>0</v>
      </c>
      <c r="G40" s="54">
        <v>0</v>
      </c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8"/>
      <c r="B41" s="62"/>
      <c r="C41" s="53" t="s">
        <v>76</v>
      </c>
      <c r="D41" s="53"/>
      <c r="E41" s="66"/>
      <c r="F41" s="91">
        <v>0</v>
      </c>
      <c r="G41" s="68">
        <v>0</v>
      </c>
      <c r="H41" s="68"/>
      <c r="I41" s="68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8"/>
      <c r="B42" s="61" t="s">
        <v>63</v>
      </c>
      <c r="C42" s="53"/>
      <c r="D42" s="53"/>
      <c r="E42" s="66" t="s">
        <v>44</v>
      </c>
      <c r="F42" s="85">
        <v>72</v>
      </c>
      <c r="G42" s="54">
        <v>91</v>
      </c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8"/>
      <c r="B43" s="62"/>
      <c r="C43" s="53" t="s">
        <v>77</v>
      </c>
      <c r="D43" s="53"/>
      <c r="E43" s="66"/>
      <c r="F43" s="85">
        <v>72</v>
      </c>
      <c r="G43" s="54">
        <v>91</v>
      </c>
      <c r="H43" s="54"/>
      <c r="I43" s="54"/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8"/>
      <c r="B44" s="53" t="s">
        <v>74</v>
      </c>
      <c r="C44" s="53"/>
      <c r="D44" s="53"/>
      <c r="E44" s="66" t="s">
        <v>108</v>
      </c>
      <c r="F44" s="91">
        <f>F40-F42</f>
        <v>-72</v>
      </c>
      <c r="G44" s="68">
        <v>-91</v>
      </c>
      <c r="H44" s="68">
        <f t="shared" ref="H44:O44" si="8">H40-H42</f>
        <v>0</v>
      </c>
      <c r="I44" s="68">
        <f t="shared" si="8"/>
        <v>0</v>
      </c>
      <c r="J44" s="68">
        <f t="shared" si="8"/>
        <v>0</v>
      </c>
      <c r="K44" s="68">
        <f t="shared" si="8"/>
        <v>0</v>
      </c>
      <c r="L44" s="68">
        <f t="shared" si="8"/>
        <v>0</v>
      </c>
      <c r="M44" s="68">
        <f t="shared" si="8"/>
        <v>0</v>
      </c>
      <c r="N44" s="68">
        <f t="shared" si="8"/>
        <v>0</v>
      </c>
      <c r="O44" s="68">
        <f t="shared" si="8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7" t="s">
        <v>86</v>
      </c>
      <c r="B45" s="47" t="s">
        <v>78</v>
      </c>
      <c r="C45" s="47"/>
      <c r="D45" s="47"/>
      <c r="E45" s="66" t="s">
        <v>109</v>
      </c>
      <c r="F45" s="85">
        <f>F39+F44</f>
        <v>9</v>
      </c>
      <c r="G45" s="54">
        <v>9</v>
      </c>
      <c r="H45" s="54">
        <f t="shared" ref="H45:O45" si="9">H39+H44</f>
        <v>0</v>
      </c>
      <c r="I45" s="54">
        <f t="shared" si="9"/>
        <v>0</v>
      </c>
      <c r="J45" s="54">
        <f t="shared" si="9"/>
        <v>0</v>
      </c>
      <c r="K45" s="54">
        <f t="shared" si="9"/>
        <v>0</v>
      </c>
      <c r="L45" s="54">
        <f t="shared" si="9"/>
        <v>0</v>
      </c>
      <c r="M45" s="54">
        <f t="shared" si="9"/>
        <v>0</v>
      </c>
      <c r="N45" s="54">
        <f t="shared" si="9"/>
        <v>0</v>
      </c>
      <c r="O45" s="54">
        <f t="shared" si="9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8"/>
      <c r="B46" s="53" t="s">
        <v>79</v>
      </c>
      <c r="C46" s="53"/>
      <c r="D46" s="53"/>
      <c r="E46" s="53"/>
      <c r="F46" s="91">
        <v>9</v>
      </c>
      <c r="G46" s="68">
        <v>0</v>
      </c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8"/>
      <c r="B47" s="53" t="s">
        <v>80</v>
      </c>
      <c r="C47" s="53"/>
      <c r="D47" s="53"/>
      <c r="E47" s="53"/>
      <c r="F47" s="85">
        <v>0</v>
      </c>
      <c r="G47" s="54">
        <v>0</v>
      </c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8"/>
      <c r="B48" s="53" t="s">
        <v>81</v>
      </c>
      <c r="C48" s="53"/>
      <c r="D48" s="53"/>
      <c r="E48" s="53"/>
      <c r="F48" s="85">
        <v>0</v>
      </c>
      <c r="G48" s="54">
        <v>0</v>
      </c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24" activePane="bottomRight" state="frozen"/>
      <selection activeCell="L8" sqref="L8"/>
      <selection pane="topRight" activeCell="L8" sqref="L8"/>
      <selection pane="bottomLeft" activeCell="L8" sqref="L8"/>
      <selection pane="bottomRight" activeCell="I38" sqref="I38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v>124818</v>
      </c>
      <c r="G9" s="55">
        <f>F9/$F$27*100</f>
        <v>18.829226348064175</v>
      </c>
      <c r="H9" s="54">
        <v>120597</v>
      </c>
      <c r="I9" s="55">
        <f t="shared" ref="I9:I45" si="0">(F9/H9-1)*100</f>
        <v>3.5000870668424611</v>
      </c>
    </row>
    <row r="10" spans="1:9" ht="18" customHeight="1">
      <c r="A10" s="93"/>
      <c r="B10" s="93"/>
      <c r="C10" s="63"/>
      <c r="D10" s="61" t="s">
        <v>22</v>
      </c>
      <c r="E10" s="53"/>
      <c r="F10" s="54">
        <v>33593</v>
      </c>
      <c r="G10" s="55">
        <f t="shared" ref="G10:G27" si="1">F10/$F$27*100</f>
        <v>5.067620060492235</v>
      </c>
      <c r="H10" s="54">
        <v>34368</v>
      </c>
      <c r="I10" s="55">
        <f t="shared" si="0"/>
        <v>-2.2550046554934866</v>
      </c>
    </row>
    <row r="11" spans="1:9" ht="18" customHeight="1">
      <c r="A11" s="93"/>
      <c r="B11" s="93"/>
      <c r="C11" s="63"/>
      <c r="D11" s="63"/>
      <c r="E11" s="47" t="s">
        <v>23</v>
      </c>
      <c r="F11" s="54">
        <v>27808</v>
      </c>
      <c r="G11" s="55">
        <f t="shared" si="1"/>
        <v>4.1949328324998678</v>
      </c>
      <c r="H11" s="54">
        <v>27488</v>
      </c>
      <c r="I11" s="55">
        <f t="shared" si="0"/>
        <v>1.1641443538998875</v>
      </c>
    </row>
    <row r="12" spans="1:9" ht="18" customHeight="1">
      <c r="A12" s="93"/>
      <c r="B12" s="93"/>
      <c r="C12" s="63"/>
      <c r="D12" s="63"/>
      <c r="E12" s="47" t="s">
        <v>24</v>
      </c>
      <c r="F12" s="54">
        <v>1153</v>
      </c>
      <c r="G12" s="55">
        <f t="shared" si="1"/>
        <v>0.17393403178482264</v>
      </c>
      <c r="H12" s="54">
        <v>1149</v>
      </c>
      <c r="I12" s="55">
        <f t="shared" si="0"/>
        <v>0.34812880765884291</v>
      </c>
    </row>
    <row r="13" spans="1:9" ht="18" customHeight="1">
      <c r="A13" s="93"/>
      <c r="B13" s="93"/>
      <c r="C13" s="63"/>
      <c r="D13" s="62"/>
      <c r="E13" s="47" t="s">
        <v>25</v>
      </c>
      <c r="F13" s="54">
        <v>95</v>
      </c>
      <c r="G13" s="55">
        <f t="shared" si="1"/>
        <v>1.4331078074204815E-2</v>
      </c>
      <c r="H13" s="54">
        <v>201</v>
      </c>
      <c r="I13" s="55">
        <f t="shared" si="0"/>
        <v>-52.736318407960205</v>
      </c>
    </row>
    <row r="14" spans="1:9" ht="18" customHeight="1">
      <c r="A14" s="93"/>
      <c r="B14" s="93"/>
      <c r="C14" s="63"/>
      <c r="D14" s="61" t="s">
        <v>26</v>
      </c>
      <c r="E14" s="53"/>
      <c r="F14" s="54">
        <v>23438</v>
      </c>
      <c r="G14" s="55">
        <f t="shared" si="1"/>
        <v>3.5357032410864466</v>
      </c>
      <c r="H14" s="54">
        <v>21552</v>
      </c>
      <c r="I14" s="55">
        <f t="shared" si="0"/>
        <v>8.7509279881217594</v>
      </c>
    </row>
    <row r="15" spans="1:9" ht="18" customHeight="1">
      <c r="A15" s="93"/>
      <c r="B15" s="93"/>
      <c r="C15" s="63"/>
      <c r="D15" s="63"/>
      <c r="E15" s="47" t="s">
        <v>27</v>
      </c>
      <c r="F15" s="54">
        <v>1198</v>
      </c>
      <c r="G15" s="55">
        <f t="shared" si="1"/>
        <v>0.18072243718839334</v>
      </c>
      <c r="H15" s="54">
        <v>1257</v>
      </c>
      <c r="I15" s="55">
        <f t="shared" si="0"/>
        <v>-4.6937151949085099</v>
      </c>
    </row>
    <row r="16" spans="1:9" ht="18" customHeight="1">
      <c r="A16" s="93"/>
      <c r="B16" s="93"/>
      <c r="C16" s="63"/>
      <c r="D16" s="62"/>
      <c r="E16" s="47" t="s">
        <v>28</v>
      </c>
      <c r="F16" s="54">
        <v>22240</v>
      </c>
      <c r="G16" s="55">
        <f t="shared" si="1"/>
        <v>3.3549808038980533</v>
      </c>
      <c r="H16" s="54">
        <v>20295</v>
      </c>
      <c r="I16" s="55">
        <f t="shared" si="0"/>
        <v>9.5836412909583668</v>
      </c>
    </row>
    <row r="17" spans="1:9" ht="18" customHeight="1">
      <c r="A17" s="93"/>
      <c r="B17" s="93"/>
      <c r="C17" s="63"/>
      <c r="D17" s="94" t="s">
        <v>29</v>
      </c>
      <c r="E17" s="95"/>
      <c r="F17" s="54">
        <v>46086</v>
      </c>
      <c r="G17" s="55">
        <f t="shared" si="1"/>
        <v>6.9522322539768737</v>
      </c>
      <c r="H17" s="54">
        <v>43861</v>
      </c>
      <c r="I17" s="55">
        <f t="shared" si="0"/>
        <v>5.0728437564123041</v>
      </c>
    </row>
    <row r="18" spans="1:9" ht="18" customHeight="1">
      <c r="A18" s="93"/>
      <c r="B18" s="93"/>
      <c r="C18" s="63"/>
      <c r="D18" s="94" t="s">
        <v>93</v>
      </c>
      <c r="E18" s="96"/>
      <c r="F18" s="54">
        <v>1944</v>
      </c>
      <c r="G18" s="55">
        <f t="shared" si="1"/>
        <v>0.29325911343425426</v>
      </c>
      <c r="H18" s="54">
        <v>1785</v>
      </c>
      <c r="I18" s="55">
        <f t="shared" si="0"/>
        <v>8.9075630252100737</v>
      </c>
    </row>
    <row r="19" spans="1:9" ht="18" customHeight="1">
      <c r="A19" s="93"/>
      <c r="B19" s="93"/>
      <c r="C19" s="62"/>
      <c r="D19" s="94" t="s">
        <v>94</v>
      </c>
      <c r="E19" s="96"/>
      <c r="F19" s="54">
        <v>0</v>
      </c>
      <c r="G19" s="55">
        <f t="shared" si="1"/>
        <v>0</v>
      </c>
      <c r="H19" s="54">
        <v>0</v>
      </c>
      <c r="I19" s="55">
        <v>0</v>
      </c>
    </row>
    <row r="20" spans="1:9" ht="18" customHeight="1">
      <c r="A20" s="93"/>
      <c r="B20" s="93"/>
      <c r="C20" s="53" t="s">
        <v>4</v>
      </c>
      <c r="D20" s="53"/>
      <c r="E20" s="53"/>
      <c r="F20" s="54">
        <v>19423</v>
      </c>
      <c r="G20" s="55">
        <f t="shared" si="1"/>
        <v>2.9300266256345275</v>
      </c>
      <c r="H20" s="54">
        <v>17295</v>
      </c>
      <c r="I20" s="55">
        <f t="shared" si="0"/>
        <v>12.304134142815837</v>
      </c>
    </row>
    <row r="21" spans="1:9" ht="18" customHeight="1">
      <c r="A21" s="93"/>
      <c r="B21" s="93"/>
      <c r="C21" s="53" t="s">
        <v>5</v>
      </c>
      <c r="D21" s="53"/>
      <c r="E21" s="53"/>
      <c r="F21" s="54">
        <v>191581</v>
      </c>
      <c r="G21" s="55">
        <f t="shared" si="1"/>
        <v>28.900655458255077</v>
      </c>
      <c r="H21" s="54">
        <v>195674</v>
      </c>
      <c r="I21" s="55">
        <f t="shared" si="0"/>
        <v>-2.0917444320655787</v>
      </c>
    </row>
    <row r="22" spans="1:9" ht="18" customHeight="1">
      <c r="A22" s="93"/>
      <c r="B22" s="93"/>
      <c r="C22" s="53" t="s">
        <v>30</v>
      </c>
      <c r="D22" s="53"/>
      <c r="E22" s="53"/>
      <c r="F22" s="54">
        <v>5875</v>
      </c>
      <c r="G22" s="55">
        <f t="shared" si="1"/>
        <v>0.88626403879950821</v>
      </c>
      <c r="H22" s="54">
        <v>5915</v>
      </c>
      <c r="I22" s="55">
        <f t="shared" si="0"/>
        <v>-0.67624683009298581</v>
      </c>
    </row>
    <row r="23" spans="1:9" ht="18" customHeight="1">
      <c r="A23" s="93"/>
      <c r="B23" s="93"/>
      <c r="C23" s="53" t="s">
        <v>6</v>
      </c>
      <c r="D23" s="53"/>
      <c r="E23" s="53"/>
      <c r="F23" s="54">
        <v>144502</v>
      </c>
      <c r="G23" s="55">
        <f t="shared" si="1"/>
        <v>21.798625725039411</v>
      </c>
      <c r="H23" s="54">
        <v>146020</v>
      </c>
      <c r="I23" s="55">
        <f t="shared" si="0"/>
        <v>-1.0395836186823715</v>
      </c>
    </row>
    <row r="24" spans="1:9" ht="18" customHeight="1">
      <c r="A24" s="93"/>
      <c r="B24" s="93"/>
      <c r="C24" s="53" t="s">
        <v>31</v>
      </c>
      <c r="D24" s="53"/>
      <c r="E24" s="53"/>
      <c r="F24" s="54">
        <v>2305</v>
      </c>
      <c r="G24" s="55">
        <f t="shared" si="1"/>
        <v>0.34771721011623263</v>
      </c>
      <c r="H24" s="54">
        <v>2700</v>
      </c>
      <c r="I24" s="55">
        <f t="shared" si="0"/>
        <v>-14.629629629629626</v>
      </c>
    </row>
    <row r="25" spans="1:9" ht="18" customHeight="1">
      <c r="A25" s="93"/>
      <c r="B25" s="93"/>
      <c r="C25" s="53" t="s">
        <v>7</v>
      </c>
      <c r="D25" s="53"/>
      <c r="E25" s="53"/>
      <c r="F25" s="54">
        <v>73771</v>
      </c>
      <c r="G25" s="55">
        <f t="shared" si="1"/>
        <v>11.128610111706983</v>
      </c>
      <c r="H25" s="54">
        <v>90860</v>
      </c>
      <c r="I25" s="55">
        <f t="shared" si="0"/>
        <v>-18.808056350429236</v>
      </c>
    </row>
    <row r="26" spans="1:9" ht="18" customHeight="1">
      <c r="A26" s="93"/>
      <c r="B26" s="93"/>
      <c r="C26" s="53" t="s">
        <v>8</v>
      </c>
      <c r="D26" s="53"/>
      <c r="E26" s="53"/>
      <c r="F26" s="54">
        <v>100620</v>
      </c>
      <c r="G26" s="55">
        <f t="shared" si="1"/>
        <v>15.178874482384089</v>
      </c>
      <c r="H26" s="54">
        <v>94304</v>
      </c>
      <c r="I26" s="55">
        <f t="shared" si="0"/>
        <v>6.6974889718357744</v>
      </c>
    </row>
    <row r="27" spans="1:9" ht="18" customHeight="1">
      <c r="A27" s="93"/>
      <c r="B27" s="93"/>
      <c r="C27" s="53" t="s">
        <v>9</v>
      </c>
      <c r="D27" s="53"/>
      <c r="E27" s="53"/>
      <c r="F27" s="54">
        <f>SUM(F9,F20:F26)</f>
        <v>662895</v>
      </c>
      <c r="G27" s="55">
        <f t="shared" si="1"/>
        <v>100</v>
      </c>
      <c r="H27" s="54">
        <f>SUM(H9,H20:H26)</f>
        <v>673365</v>
      </c>
      <c r="I27" s="55">
        <f t="shared" si="0"/>
        <v>-1.55487736962866</v>
      </c>
    </row>
    <row r="28" spans="1:9" ht="18" customHeight="1">
      <c r="A28" s="93"/>
      <c r="B28" s="93" t="s">
        <v>88</v>
      </c>
      <c r="C28" s="61" t="s">
        <v>10</v>
      </c>
      <c r="D28" s="53"/>
      <c r="E28" s="53"/>
      <c r="F28" s="54">
        <v>223661</v>
      </c>
      <c r="G28" s="55">
        <f t="shared" ref="G28:G45" si="2">F28/$F$45*100</f>
        <v>35.098833705777487</v>
      </c>
      <c r="H28" s="54">
        <v>231671</v>
      </c>
      <c r="I28" s="55">
        <f t="shared" si="0"/>
        <v>-3.4574892843730942</v>
      </c>
    </row>
    <row r="29" spans="1:9" ht="18" customHeight="1">
      <c r="A29" s="93"/>
      <c r="B29" s="93"/>
      <c r="C29" s="63"/>
      <c r="D29" s="53" t="s">
        <v>11</v>
      </c>
      <c r="E29" s="53"/>
      <c r="F29" s="54">
        <v>135052</v>
      </c>
      <c r="G29" s="55">
        <f t="shared" si="2"/>
        <v>21.193537047731439</v>
      </c>
      <c r="H29" s="54">
        <v>132591</v>
      </c>
      <c r="I29" s="55">
        <f t="shared" si="0"/>
        <v>1.8560837462572977</v>
      </c>
    </row>
    <row r="30" spans="1:9" ht="18" customHeight="1">
      <c r="A30" s="93"/>
      <c r="B30" s="93"/>
      <c r="C30" s="63"/>
      <c r="D30" s="53" t="s">
        <v>32</v>
      </c>
      <c r="E30" s="53"/>
      <c r="F30" s="54">
        <v>13338</v>
      </c>
      <c r="G30" s="55">
        <f t="shared" si="2"/>
        <v>2.0931152233409493</v>
      </c>
      <c r="H30" s="54">
        <v>12332</v>
      </c>
      <c r="I30" s="55">
        <f t="shared" si="0"/>
        <v>8.1576386636393217</v>
      </c>
    </row>
    <row r="31" spans="1:9" ht="18" customHeight="1">
      <c r="A31" s="93"/>
      <c r="B31" s="93"/>
      <c r="C31" s="62"/>
      <c r="D31" s="53" t="s">
        <v>12</v>
      </c>
      <c r="E31" s="53"/>
      <c r="F31" s="54">
        <v>75271</v>
      </c>
      <c r="G31" s="55">
        <f t="shared" si="2"/>
        <v>11.812181434705099</v>
      </c>
      <c r="H31" s="54">
        <v>86748</v>
      </c>
      <c r="I31" s="55">
        <f t="shared" si="0"/>
        <v>-13.23027620233319</v>
      </c>
    </row>
    <row r="32" spans="1:9" ht="18" customHeight="1">
      <c r="A32" s="93"/>
      <c r="B32" s="93"/>
      <c r="C32" s="61" t="s">
        <v>13</v>
      </c>
      <c r="D32" s="53"/>
      <c r="E32" s="53"/>
      <c r="F32" s="54">
        <f>SUM(F33:F38)</f>
        <v>280329</v>
      </c>
      <c r="G32" s="55">
        <f t="shared" si="2"/>
        <v>43.991670223717577</v>
      </c>
      <c r="H32" s="54">
        <v>259082</v>
      </c>
      <c r="I32" s="55">
        <f t="shared" si="0"/>
        <v>8.2008784863479622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21383</v>
      </c>
      <c r="G33" s="55">
        <f t="shared" si="2"/>
        <v>3.3556067491902479</v>
      </c>
      <c r="H33" s="54">
        <v>18539</v>
      </c>
      <c r="I33" s="55">
        <f t="shared" si="0"/>
        <v>15.340633259614854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5423</v>
      </c>
      <c r="G34" s="55">
        <f t="shared" si="2"/>
        <v>0.8510244306626159</v>
      </c>
      <c r="H34" s="54">
        <v>4998</v>
      </c>
      <c r="I34" s="55">
        <f t="shared" si="0"/>
        <v>8.5034013605442169</v>
      </c>
    </row>
    <row r="35" spans="1:9" ht="18" customHeight="1">
      <c r="A35" s="93"/>
      <c r="B35" s="93"/>
      <c r="C35" s="63"/>
      <c r="D35" s="53" t="s">
        <v>34</v>
      </c>
      <c r="E35" s="53"/>
      <c r="F35" s="54">
        <v>165603</v>
      </c>
      <c r="G35" s="55">
        <f t="shared" si="2"/>
        <v>25.987866271624778</v>
      </c>
      <c r="H35" s="54">
        <v>159895</v>
      </c>
      <c r="I35" s="55">
        <f t="shared" si="0"/>
        <v>3.5698427092779594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6392</v>
      </c>
      <c r="G36" s="55">
        <f t="shared" si="2"/>
        <v>1.0030883571446505</v>
      </c>
      <c r="H36" s="54">
        <v>6649</v>
      </c>
      <c r="I36" s="55">
        <f t="shared" si="0"/>
        <v>-3.8652428936682193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21595</v>
      </c>
      <c r="G37" s="55">
        <f t="shared" si="2"/>
        <v>3.3888756371305897</v>
      </c>
      <c r="H37" s="54">
        <v>10516</v>
      </c>
      <c r="I37" s="55">
        <f t="shared" si="0"/>
        <v>105.35374667173829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59933</v>
      </c>
      <c r="G38" s="55">
        <f t="shared" si="2"/>
        <v>9.4052087779646971</v>
      </c>
      <c r="H38" s="54">
        <v>58485</v>
      </c>
      <c r="I38" s="55">
        <f t="shared" si="0"/>
        <v>2.475848508164491</v>
      </c>
    </row>
    <row r="39" spans="1:9" ht="18" customHeight="1">
      <c r="A39" s="93"/>
      <c r="B39" s="93"/>
      <c r="C39" s="61" t="s">
        <v>16</v>
      </c>
      <c r="D39" s="53"/>
      <c r="E39" s="53"/>
      <c r="F39" s="54">
        <f>+F40+F43</f>
        <v>133242</v>
      </c>
      <c r="G39" s="55">
        <f t="shared" si="2"/>
        <v>20.909496070504936</v>
      </c>
      <c r="H39" s="54">
        <v>152801</v>
      </c>
      <c r="I39" s="55">
        <f t="shared" si="0"/>
        <v>-12.800308898501978</v>
      </c>
    </row>
    <row r="40" spans="1:9" ht="18" customHeight="1">
      <c r="A40" s="93"/>
      <c r="B40" s="93"/>
      <c r="C40" s="63"/>
      <c r="D40" s="61" t="s">
        <v>17</v>
      </c>
      <c r="E40" s="53"/>
      <c r="F40" s="54">
        <v>132123</v>
      </c>
      <c r="G40" s="55">
        <f t="shared" si="2"/>
        <v>20.733892836517938</v>
      </c>
      <c r="H40" s="54">
        <v>149157</v>
      </c>
      <c r="I40" s="55">
        <f t="shared" si="0"/>
        <v>-11.420181419578023</v>
      </c>
    </row>
    <row r="41" spans="1:9" ht="18" customHeight="1">
      <c r="A41" s="93"/>
      <c r="B41" s="93"/>
      <c r="C41" s="63"/>
      <c r="D41" s="63"/>
      <c r="E41" s="57" t="s">
        <v>91</v>
      </c>
      <c r="F41" s="54">
        <v>108128</v>
      </c>
      <c r="G41" s="55">
        <f t="shared" si="2"/>
        <v>16.968388279308009</v>
      </c>
      <c r="H41" s="54">
        <v>124476</v>
      </c>
      <c r="I41" s="58">
        <f t="shared" si="0"/>
        <v>-13.133455445226394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23995</v>
      </c>
      <c r="G42" s="55">
        <f t="shared" si="2"/>
        <v>3.7655045572099333</v>
      </c>
      <c r="H42" s="54">
        <v>24681</v>
      </c>
      <c r="I42" s="58">
        <f t="shared" si="0"/>
        <v>-2.7794659859811222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1119</v>
      </c>
      <c r="G43" s="55">
        <f t="shared" si="2"/>
        <v>0.17560323398699376</v>
      </c>
      <c r="H43" s="54">
        <v>3644</v>
      </c>
      <c r="I43" s="58">
        <f t="shared" si="0"/>
        <v>-69.291986827661916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>
        <v>0</v>
      </c>
    </row>
    <row r="45" spans="1:9" ht="18" customHeight="1">
      <c r="A45" s="93"/>
      <c r="B45" s="93"/>
      <c r="C45" s="47" t="s">
        <v>18</v>
      </c>
      <c r="D45" s="47"/>
      <c r="E45" s="47"/>
      <c r="F45" s="54">
        <f>SUM(F28,F32,F39)</f>
        <v>637232</v>
      </c>
      <c r="G45" s="55">
        <f t="shared" si="2"/>
        <v>100</v>
      </c>
      <c r="H45" s="54">
        <f>SUM(H28,H32,H39)</f>
        <v>643554</v>
      </c>
      <c r="I45" s="55">
        <f t="shared" si="0"/>
        <v>-0.9823573468582314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G27" sqref="G27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93" t="s">
        <v>115</v>
      </c>
      <c r="B7" s="61" t="s">
        <v>116</v>
      </c>
      <c r="C7" s="53"/>
      <c r="D7" s="66" t="s">
        <v>117</v>
      </c>
      <c r="E7" s="70">
        <v>539895</v>
      </c>
      <c r="F7" s="36">
        <v>548495</v>
      </c>
      <c r="G7" s="36">
        <v>648362</v>
      </c>
      <c r="H7" s="36">
        <v>673365</v>
      </c>
      <c r="I7" s="36">
        <v>662895</v>
      </c>
    </row>
    <row r="8" spans="1:9" ht="27" customHeight="1">
      <c r="A8" s="93"/>
      <c r="B8" s="80"/>
      <c r="C8" s="53" t="s">
        <v>118</v>
      </c>
      <c r="D8" s="66" t="s">
        <v>41</v>
      </c>
      <c r="E8" s="71">
        <v>300412</v>
      </c>
      <c r="F8" s="71">
        <v>299329</v>
      </c>
      <c r="G8" s="71">
        <v>305161</v>
      </c>
      <c r="H8" s="71">
        <v>334171</v>
      </c>
      <c r="I8" s="72">
        <v>336415</v>
      </c>
    </row>
    <row r="9" spans="1:9" ht="27" customHeight="1">
      <c r="A9" s="93"/>
      <c r="B9" s="53" t="s">
        <v>119</v>
      </c>
      <c r="C9" s="53"/>
      <c r="D9" s="66"/>
      <c r="E9" s="71">
        <v>527014</v>
      </c>
      <c r="F9" s="71">
        <v>535861</v>
      </c>
      <c r="G9" s="71">
        <v>626676</v>
      </c>
      <c r="H9" s="71">
        <v>643554</v>
      </c>
      <c r="I9" s="73">
        <v>637232</v>
      </c>
    </row>
    <row r="10" spans="1:9" ht="27" customHeight="1">
      <c r="A10" s="93"/>
      <c r="B10" s="53" t="s">
        <v>120</v>
      </c>
      <c r="C10" s="53"/>
      <c r="D10" s="66"/>
      <c r="E10" s="71">
        <v>12881</v>
      </c>
      <c r="F10" s="71">
        <v>12634</v>
      </c>
      <c r="G10" s="71">
        <v>21687</v>
      </c>
      <c r="H10" s="71">
        <v>29810</v>
      </c>
      <c r="I10" s="73">
        <v>25664</v>
      </c>
    </row>
    <row r="11" spans="1:9" ht="27" customHeight="1">
      <c r="A11" s="93"/>
      <c r="B11" s="53" t="s">
        <v>121</v>
      </c>
      <c r="C11" s="53"/>
      <c r="D11" s="66"/>
      <c r="E11" s="71">
        <v>9430</v>
      </c>
      <c r="F11" s="71">
        <v>5914</v>
      </c>
      <c r="G11" s="71">
        <v>7831</v>
      </c>
      <c r="H11" s="71">
        <v>18420</v>
      </c>
      <c r="I11" s="73">
        <v>7538</v>
      </c>
    </row>
    <row r="12" spans="1:9" ht="27" customHeight="1">
      <c r="A12" s="93"/>
      <c r="B12" s="53" t="s">
        <v>122</v>
      </c>
      <c r="C12" s="53"/>
      <c r="D12" s="66"/>
      <c r="E12" s="71">
        <v>3451</v>
      </c>
      <c r="F12" s="71">
        <v>6720</v>
      </c>
      <c r="G12" s="71">
        <v>13856</v>
      </c>
      <c r="H12" s="71">
        <v>11390</v>
      </c>
      <c r="I12" s="73">
        <v>18125</v>
      </c>
    </row>
    <row r="13" spans="1:9" ht="27" customHeight="1">
      <c r="A13" s="93"/>
      <c r="B13" s="53" t="s">
        <v>123</v>
      </c>
      <c r="C13" s="53"/>
      <c r="D13" s="66"/>
      <c r="E13" s="71">
        <v>-2423</v>
      </c>
      <c r="F13" s="71">
        <v>3269</v>
      </c>
      <c r="G13" s="71">
        <v>7136</v>
      </c>
      <c r="H13" s="71">
        <v>-2466</v>
      </c>
      <c r="I13" s="73">
        <v>6735</v>
      </c>
    </row>
    <row r="14" spans="1:9" ht="27" customHeight="1">
      <c r="A14" s="93"/>
      <c r="B14" s="53" t="s">
        <v>124</v>
      </c>
      <c r="C14" s="53"/>
      <c r="D14" s="66"/>
      <c r="E14" s="71">
        <v>2953</v>
      </c>
      <c r="F14" s="71">
        <v>1725</v>
      </c>
      <c r="G14" s="71">
        <v>3048</v>
      </c>
      <c r="H14" s="71">
        <v>13219</v>
      </c>
      <c r="I14" s="73">
        <v>0</v>
      </c>
    </row>
    <row r="15" spans="1:9" ht="27" customHeight="1">
      <c r="A15" s="93"/>
      <c r="B15" s="53" t="s">
        <v>125</v>
      </c>
      <c r="C15" s="53"/>
      <c r="D15" s="66"/>
      <c r="E15" s="71">
        <v>531</v>
      </c>
      <c r="F15" s="71">
        <v>4007</v>
      </c>
      <c r="G15" s="71">
        <v>10185</v>
      </c>
      <c r="H15" s="71">
        <v>10753</v>
      </c>
      <c r="I15" s="73">
        <v>8262</v>
      </c>
    </row>
    <row r="16" spans="1:9" ht="27" customHeight="1">
      <c r="A16" s="93"/>
      <c r="B16" s="53" t="s">
        <v>126</v>
      </c>
      <c r="C16" s="53"/>
      <c r="D16" s="66" t="s">
        <v>42</v>
      </c>
      <c r="E16" s="71">
        <v>55094</v>
      </c>
      <c r="F16" s="71">
        <v>53369</v>
      </c>
      <c r="G16" s="71">
        <v>49295</v>
      </c>
      <c r="H16" s="71">
        <v>54638</v>
      </c>
      <c r="I16" s="73">
        <v>71325</v>
      </c>
    </row>
    <row r="17" spans="1:9" ht="27" customHeight="1">
      <c r="A17" s="93"/>
      <c r="B17" s="53" t="s">
        <v>127</v>
      </c>
      <c r="C17" s="53"/>
      <c r="D17" s="66" t="s">
        <v>43</v>
      </c>
      <c r="E17" s="71">
        <v>86161</v>
      </c>
      <c r="F17" s="71">
        <v>97420</v>
      </c>
      <c r="G17" s="71">
        <v>65277</v>
      </c>
      <c r="H17" s="71">
        <v>96868</v>
      </c>
      <c r="I17" s="73">
        <v>107319</v>
      </c>
    </row>
    <row r="18" spans="1:9" ht="27" customHeight="1">
      <c r="A18" s="93"/>
      <c r="B18" s="53" t="s">
        <v>128</v>
      </c>
      <c r="C18" s="53"/>
      <c r="D18" s="66" t="s">
        <v>44</v>
      </c>
      <c r="E18" s="71">
        <v>1028569</v>
      </c>
      <c r="F18" s="71">
        <v>1040486</v>
      </c>
      <c r="G18" s="71">
        <v>1055991</v>
      </c>
      <c r="H18" s="71">
        <v>1064598</v>
      </c>
      <c r="I18" s="73">
        <v>1067380</v>
      </c>
    </row>
    <row r="19" spans="1:9" ht="27" customHeight="1">
      <c r="A19" s="93"/>
      <c r="B19" s="53" t="s">
        <v>129</v>
      </c>
      <c r="C19" s="53"/>
      <c r="D19" s="66" t="s">
        <v>130</v>
      </c>
      <c r="E19" s="71">
        <f t="shared" ref="E19:G19" si="0">E17+E18-E16</f>
        <v>1059636</v>
      </c>
      <c r="F19" s="71">
        <f t="shared" si="0"/>
        <v>1084537</v>
      </c>
      <c r="G19" s="71">
        <f t="shared" si="0"/>
        <v>1071973</v>
      </c>
      <c r="H19" s="71">
        <f>H17+H18-H16</f>
        <v>1106828</v>
      </c>
      <c r="I19" s="71">
        <f>I17+I18-I16</f>
        <v>1103374</v>
      </c>
    </row>
    <row r="20" spans="1:9" ht="27" customHeight="1">
      <c r="A20" s="93"/>
      <c r="B20" s="53" t="s">
        <v>131</v>
      </c>
      <c r="C20" s="53"/>
      <c r="D20" s="66" t="s">
        <v>132</v>
      </c>
      <c r="E20" s="74">
        <f t="shared" ref="E20:G20" si="1">E18/E8</f>
        <v>3.4238612305766747</v>
      </c>
      <c r="F20" s="74">
        <f t="shared" si="1"/>
        <v>3.4760614574598518</v>
      </c>
      <c r="G20" s="74">
        <f t="shared" si="1"/>
        <v>3.4604389158509772</v>
      </c>
      <c r="H20" s="74">
        <f>H18/H8</f>
        <v>3.1857881144683411</v>
      </c>
      <c r="I20" s="74">
        <f>I18/I8</f>
        <v>3.1728073956274243</v>
      </c>
    </row>
    <row r="21" spans="1:9" ht="27" customHeight="1">
      <c r="A21" s="93"/>
      <c r="B21" s="53" t="s">
        <v>133</v>
      </c>
      <c r="C21" s="53"/>
      <c r="D21" s="66" t="s">
        <v>134</v>
      </c>
      <c r="E21" s="74">
        <f t="shared" ref="E21:G21" si="2">E19/E8</f>
        <v>3.5272758744657335</v>
      </c>
      <c r="F21" s="74">
        <f t="shared" si="2"/>
        <v>3.6232272850275113</v>
      </c>
      <c r="G21" s="74">
        <f t="shared" si="2"/>
        <v>3.5128112701164302</v>
      </c>
      <c r="H21" s="74">
        <f>H19/H8</f>
        <v>3.3121605405615688</v>
      </c>
      <c r="I21" s="74">
        <f>I19/I8</f>
        <v>3.2798002467190819</v>
      </c>
    </row>
    <row r="22" spans="1:9" ht="27" customHeight="1">
      <c r="A22" s="93"/>
      <c r="B22" s="53" t="s">
        <v>135</v>
      </c>
      <c r="C22" s="53"/>
      <c r="D22" s="66" t="s">
        <v>136</v>
      </c>
      <c r="E22" s="71">
        <f t="shared" ref="E22:G22" si="3">E18/E24*1000000</f>
        <v>1067446.4678038852</v>
      </c>
      <c r="F22" s="71">
        <f t="shared" si="3"/>
        <v>1079813.9021294571</v>
      </c>
      <c r="G22" s="71">
        <f t="shared" si="3"/>
        <v>1144601.4671834758</v>
      </c>
      <c r="H22" s="71">
        <f>H18/H24*1000000</f>
        <v>1153930.6989932626</v>
      </c>
      <c r="I22" s="71">
        <f>I18/I24*1000000</f>
        <v>1156946.1425734675</v>
      </c>
    </row>
    <row r="23" spans="1:9" ht="27" customHeight="1">
      <c r="A23" s="93"/>
      <c r="B23" s="53" t="s">
        <v>137</v>
      </c>
      <c r="C23" s="53"/>
      <c r="D23" s="66" t="s">
        <v>138</v>
      </c>
      <c r="E23" s="71">
        <f t="shared" ref="E23:G23" si="4">E19/E24*1000000</f>
        <v>1099687.7266939194</v>
      </c>
      <c r="F23" s="71">
        <f t="shared" si="4"/>
        <v>1125529.9254134845</v>
      </c>
      <c r="G23" s="71">
        <f t="shared" si="4"/>
        <v>1161924.5510435908</v>
      </c>
      <c r="H23" s="71">
        <f>H19/H24*1000000</f>
        <v>1199704.3087675485</v>
      </c>
      <c r="I23" s="71">
        <f>I19/I24*1000000</f>
        <v>1195960.4762276388</v>
      </c>
    </row>
    <row r="24" spans="1:9" ht="27" customHeight="1">
      <c r="A24" s="93"/>
      <c r="B24" s="75" t="s">
        <v>139</v>
      </c>
      <c r="C24" s="76"/>
      <c r="D24" s="66" t="s">
        <v>140</v>
      </c>
      <c r="E24" s="71">
        <v>963579</v>
      </c>
      <c r="F24" s="71">
        <v>963579</v>
      </c>
      <c r="G24" s="71">
        <v>922584</v>
      </c>
      <c r="H24" s="73">
        <v>922584</v>
      </c>
      <c r="I24" s="73">
        <v>922584</v>
      </c>
    </row>
    <row r="25" spans="1:9" ht="27" customHeight="1">
      <c r="A25" s="93"/>
      <c r="B25" s="47" t="s">
        <v>141</v>
      </c>
      <c r="C25" s="47"/>
      <c r="D25" s="47"/>
      <c r="E25" s="71">
        <v>296271</v>
      </c>
      <c r="F25" s="71">
        <v>293691</v>
      </c>
      <c r="G25" s="71">
        <v>298707</v>
      </c>
      <c r="H25" s="71">
        <v>313900</v>
      </c>
      <c r="I25" s="54">
        <v>305575</v>
      </c>
    </row>
    <row r="26" spans="1:9" ht="27" customHeight="1">
      <c r="A26" s="93"/>
      <c r="B26" s="47" t="s">
        <v>142</v>
      </c>
      <c r="C26" s="47"/>
      <c r="D26" s="47"/>
      <c r="E26" s="77">
        <v>0.32800000000000001</v>
      </c>
      <c r="F26" s="77">
        <v>0.33300000000000002</v>
      </c>
      <c r="G26" s="77">
        <v>0.33778999999999998</v>
      </c>
      <c r="H26" s="77">
        <v>0.32296999999999998</v>
      </c>
      <c r="I26" s="78">
        <v>0.318</v>
      </c>
    </row>
    <row r="27" spans="1:9" ht="27" customHeight="1">
      <c r="A27" s="93"/>
      <c r="B27" s="47" t="s">
        <v>143</v>
      </c>
      <c r="C27" s="47"/>
      <c r="D27" s="47"/>
      <c r="E27" s="58">
        <v>1.1648119458198742</v>
      </c>
      <c r="F27" s="58">
        <v>2.2999999999999998</v>
      </c>
      <c r="G27" s="58">
        <v>4.6399999999999997</v>
      </c>
      <c r="H27" s="58">
        <v>3.6</v>
      </c>
      <c r="I27" s="55">
        <v>5.9</v>
      </c>
    </row>
    <row r="28" spans="1:9" ht="27" customHeight="1">
      <c r="A28" s="93"/>
      <c r="B28" s="47" t="s">
        <v>144</v>
      </c>
      <c r="C28" s="47"/>
      <c r="D28" s="47"/>
      <c r="E28" s="58">
        <v>93.1</v>
      </c>
      <c r="F28" s="58">
        <v>94.8</v>
      </c>
      <c r="G28" s="58">
        <v>95.2</v>
      </c>
      <c r="H28" s="58">
        <v>86.9</v>
      </c>
      <c r="I28" s="55">
        <v>93</v>
      </c>
    </row>
    <row r="29" spans="1:9" ht="27" customHeight="1">
      <c r="A29" s="93"/>
      <c r="B29" s="47" t="s">
        <v>145</v>
      </c>
      <c r="C29" s="47"/>
      <c r="D29" s="47"/>
      <c r="E29" s="58">
        <v>37.299999999999997</v>
      </c>
      <c r="F29" s="58">
        <v>35.6</v>
      </c>
      <c r="G29" s="58">
        <v>34.65</v>
      </c>
      <c r="H29" s="58">
        <v>33.07</v>
      </c>
      <c r="I29" s="55">
        <v>35.1</v>
      </c>
    </row>
    <row r="30" spans="1:9" ht="27" customHeight="1">
      <c r="A30" s="93"/>
      <c r="B30" s="93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93"/>
      <c r="B31" s="93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93"/>
      <c r="B32" s="93"/>
      <c r="C32" s="47" t="s">
        <v>149</v>
      </c>
      <c r="D32" s="47"/>
      <c r="E32" s="58">
        <v>7.8</v>
      </c>
      <c r="F32" s="58">
        <v>7.5</v>
      </c>
      <c r="G32" s="58">
        <v>7.6</v>
      </c>
      <c r="H32" s="58">
        <v>7.7</v>
      </c>
      <c r="I32" s="55">
        <v>8.4</v>
      </c>
    </row>
    <row r="33" spans="1:9" ht="27" customHeight="1">
      <c r="A33" s="93"/>
      <c r="B33" s="93"/>
      <c r="C33" s="47" t="s">
        <v>150</v>
      </c>
      <c r="D33" s="47"/>
      <c r="E33" s="58">
        <v>197.5</v>
      </c>
      <c r="F33" s="58">
        <v>203.6</v>
      </c>
      <c r="G33" s="58">
        <v>204.5</v>
      </c>
      <c r="H33" s="58">
        <v>194.6</v>
      </c>
      <c r="I33" s="79">
        <v>200.1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R11" sqref="Q11:R1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99" t="s">
        <v>48</v>
      </c>
      <c r="B6" s="100"/>
      <c r="C6" s="100"/>
      <c r="D6" s="100"/>
      <c r="E6" s="100"/>
      <c r="F6" s="104" t="s">
        <v>252</v>
      </c>
      <c r="G6" s="104"/>
      <c r="H6" s="104" t="s">
        <v>253</v>
      </c>
      <c r="I6" s="104"/>
      <c r="J6" s="104" t="s">
        <v>254</v>
      </c>
      <c r="K6" s="104"/>
      <c r="L6" s="104" t="s">
        <v>255</v>
      </c>
      <c r="M6" s="104"/>
      <c r="N6" s="104" t="s">
        <v>256</v>
      </c>
      <c r="O6" s="104"/>
    </row>
    <row r="7" spans="1:25" ht="15.95" customHeight="1">
      <c r="A7" s="100"/>
      <c r="B7" s="100"/>
      <c r="C7" s="100"/>
      <c r="D7" s="100"/>
      <c r="E7" s="100"/>
      <c r="F7" s="89" t="s">
        <v>238</v>
      </c>
      <c r="G7" s="51" t="s">
        <v>237</v>
      </c>
      <c r="H7" s="89" t="s">
        <v>238</v>
      </c>
      <c r="I7" s="81" t="s">
        <v>237</v>
      </c>
      <c r="J7" s="89" t="s">
        <v>238</v>
      </c>
      <c r="K7" s="81" t="s">
        <v>237</v>
      </c>
      <c r="L7" s="51" t="s">
        <v>238</v>
      </c>
      <c r="M7" s="81" t="s">
        <v>237</v>
      </c>
      <c r="N7" s="89" t="s">
        <v>238</v>
      </c>
      <c r="O7" s="81" t="s">
        <v>237</v>
      </c>
    </row>
    <row r="8" spans="1:25" ht="15.95" customHeight="1">
      <c r="A8" s="97" t="s">
        <v>82</v>
      </c>
      <c r="B8" s="61" t="s">
        <v>49</v>
      </c>
      <c r="C8" s="53"/>
      <c r="D8" s="53"/>
      <c r="E8" s="66" t="s">
        <v>40</v>
      </c>
      <c r="F8" s="85">
        <v>739</v>
      </c>
      <c r="G8" s="54">
        <v>752</v>
      </c>
      <c r="H8" s="85">
        <v>263</v>
      </c>
      <c r="I8" s="54">
        <v>254</v>
      </c>
      <c r="J8" s="85">
        <v>196</v>
      </c>
      <c r="K8" s="54">
        <v>69</v>
      </c>
      <c r="L8" s="88">
        <v>2303</v>
      </c>
      <c r="M8" s="54">
        <v>2300</v>
      </c>
      <c r="N8" s="85">
        <v>2540</v>
      </c>
      <c r="O8" s="54">
        <v>2685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7"/>
      <c r="B9" s="63"/>
      <c r="C9" s="53" t="s">
        <v>50</v>
      </c>
      <c r="D9" s="53"/>
      <c r="E9" s="66" t="s">
        <v>41</v>
      </c>
      <c r="F9" s="85">
        <v>739</v>
      </c>
      <c r="G9" s="54">
        <v>738</v>
      </c>
      <c r="H9" s="85">
        <v>247</v>
      </c>
      <c r="I9" s="54">
        <v>254</v>
      </c>
      <c r="J9" s="85">
        <v>189</v>
      </c>
      <c r="K9" s="54">
        <v>69</v>
      </c>
      <c r="L9" s="88">
        <v>2303</v>
      </c>
      <c r="M9" s="54">
        <v>2300</v>
      </c>
      <c r="N9" s="85">
        <v>2540</v>
      </c>
      <c r="O9" s="54">
        <v>2685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7"/>
      <c r="B10" s="62"/>
      <c r="C10" s="53" t="s">
        <v>51</v>
      </c>
      <c r="D10" s="53"/>
      <c r="E10" s="66" t="s">
        <v>42</v>
      </c>
      <c r="F10" s="85">
        <v>0</v>
      </c>
      <c r="G10" s="54">
        <v>14</v>
      </c>
      <c r="H10" s="85">
        <v>16</v>
      </c>
      <c r="I10" s="54">
        <v>0</v>
      </c>
      <c r="J10" s="90">
        <v>7</v>
      </c>
      <c r="K10" s="67">
        <v>0</v>
      </c>
      <c r="L10" s="88">
        <v>0</v>
      </c>
      <c r="M10" s="54">
        <v>0</v>
      </c>
      <c r="N10" s="85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7"/>
      <c r="B11" s="61" t="s">
        <v>52</v>
      </c>
      <c r="C11" s="53"/>
      <c r="D11" s="53"/>
      <c r="E11" s="66" t="s">
        <v>43</v>
      </c>
      <c r="F11" s="85">
        <v>650</v>
      </c>
      <c r="G11" s="54">
        <v>586</v>
      </c>
      <c r="H11" s="85">
        <v>87</v>
      </c>
      <c r="I11" s="54">
        <v>69</v>
      </c>
      <c r="J11" s="85">
        <v>125</v>
      </c>
      <c r="K11" s="54">
        <v>14</v>
      </c>
      <c r="L11" s="88">
        <v>2094</v>
      </c>
      <c r="M11" s="54">
        <v>2050</v>
      </c>
      <c r="N11" s="85">
        <v>2538</v>
      </c>
      <c r="O11" s="54">
        <v>2670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7"/>
      <c r="B12" s="63"/>
      <c r="C12" s="53" t="s">
        <v>53</v>
      </c>
      <c r="D12" s="53"/>
      <c r="E12" s="66" t="s">
        <v>44</v>
      </c>
      <c r="F12" s="85">
        <v>650</v>
      </c>
      <c r="G12" s="54">
        <v>571</v>
      </c>
      <c r="H12" s="85">
        <v>87</v>
      </c>
      <c r="I12" s="54">
        <v>69</v>
      </c>
      <c r="J12" s="85">
        <v>125</v>
      </c>
      <c r="K12" s="54">
        <v>14</v>
      </c>
      <c r="L12" s="88">
        <v>2094</v>
      </c>
      <c r="M12" s="54">
        <v>2050</v>
      </c>
      <c r="N12" s="85">
        <v>2538</v>
      </c>
      <c r="O12" s="54">
        <v>2670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7"/>
      <c r="B13" s="62"/>
      <c r="C13" s="53" t="s">
        <v>54</v>
      </c>
      <c r="D13" s="53"/>
      <c r="E13" s="66" t="s">
        <v>45</v>
      </c>
      <c r="F13" s="85">
        <v>0</v>
      </c>
      <c r="G13" s="54">
        <v>15</v>
      </c>
      <c r="H13" s="90">
        <v>0</v>
      </c>
      <c r="I13" s="67">
        <v>0</v>
      </c>
      <c r="J13" s="90">
        <v>0</v>
      </c>
      <c r="K13" s="67">
        <v>0</v>
      </c>
      <c r="L13" s="88">
        <v>0</v>
      </c>
      <c r="M13" s="54">
        <v>0</v>
      </c>
      <c r="N13" s="85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7"/>
      <c r="B14" s="53" t="s">
        <v>55</v>
      </c>
      <c r="C14" s="53"/>
      <c r="D14" s="53"/>
      <c r="E14" s="66" t="s">
        <v>152</v>
      </c>
      <c r="F14" s="85">
        <f t="shared" ref="F14:O15" si="0">F9-F12</f>
        <v>89</v>
      </c>
      <c r="G14" s="54">
        <f t="shared" si="0"/>
        <v>167</v>
      </c>
      <c r="H14" s="85">
        <f t="shared" si="0"/>
        <v>160</v>
      </c>
      <c r="I14" s="54">
        <f t="shared" si="0"/>
        <v>185</v>
      </c>
      <c r="J14" s="85">
        <f t="shared" si="0"/>
        <v>64</v>
      </c>
      <c r="K14" s="54">
        <f t="shared" si="0"/>
        <v>55</v>
      </c>
      <c r="L14" s="88">
        <f>L9-L12</f>
        <v>209</v>
      </c>
      <c r="M14" s="54">
        <f t="shared" si="0"/>
        <v>250</v>
      </c>
      <c r="N14" s="85">
        <f t="shared" si="0"/>
        <v>2</v>
      </c>
      <c r="O14" s="54">
        <f t="shared" si="0"/>
        <v>15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7"/>
      <c r="B15" s="53" t="s">
        <v>56</v>
      </c>
      <c r="C15" s="53"/>
      <c r="D15" s="53"/>
      <c r="E15" s="66" t="s">
        <v>153</v>
      </c>
      <c r="F15" s="85">
        <f t="shared" si="0"/>
        <v>0</v>
      </c>
      <c r="G15" s="54">
        <f t="shared" si="0"/>
        <v>-1</v>
      </c>
      <c r="H15" s="85">
        <f t="shared" si="0"/>
        <v>16</v>
      </c>
      <c r="I15" s="54">
        <f t="shared" si="0"/>
        <v>0</v>
      </c>
      <c r="J15" s="85">
        <f t="shared" si="0"/>
        <v>7</v>
      </c>
      <c r="K15" s="54">
        <f t="shared" si="0"/>
        <v>0</v>
      </c>
      <c r="L15" s="88">
        <f t="shared" si="0"/>
        <v>0</v>
      </c>
      <c r="M15" s="54">
        <f t="shared" si="0"/>
        <v>0</v>
      </c>
      <c r="N15" s="85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7"/>
      <c r="B16" s="53" t="s">
        <v>57</v>
      </c>
      <c r="C16" s="53"/>
      <c r="D16" s="53"/>
      <c r="E16" s="66" t="s">
        <v>154</v>
      </c>
      <c r="F16" s="85">
        <f t="shared" ref="F16:O16" si="1">F8-F11</f>
        <v>89</v>
      </c>
      <c r="G16" s="54">
        <f t="shared" si="1"/>
        <v>166</v>
      </c>
      <c r="H16" s="85">
        <f t="shared" si="1"/>
        <v>176</v>
      </c>
      <c r="I16" s="54">
        <f t="shared" si="1"/>
        <v>185</v>
      </c>
      <c r="J16" s="85">
        <f t="shared" si="1"/>
        <v>71</v>
      </c>
      <c r="K16" s="54">
        <f t="shared" si="1"/>
        <v>55</v>
      </c>
      <c r="L16" s="88">
        <f t="shared" si="1"/>
        <v>209</v>
      </c>
      <c r="M16" s="54">
        <f t="shared" si="1"/>
        <v>250</v>
      </c>
      <c r="N16" s="85">
        <f t="shared" si="1"/>
        <v>2</v>
      </c>
      <c r="O16" s="54">
        <f t="shared" si="1"/>
        <v>15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7"/>
      <c r="B17" s="53" t="s">
        <v>58</v>
      </c>
      <c r="C17" s="53"/>
      <c r="D17" s="53"/>
      <c r="E17" s="51"/>
      <c r="F17" s="90">
        <v>0</v>
      </c>
      <c r="G17" s="67">
        <v>0</v>
      </c>
      <c r="H17" s="90">
        <v>6391</v>
      </c>
      <c r="I17" s="67">
        <v>6567</v>
      </c>
      <c r="J17" s="85">
        <v>5947</v>
      </c>
      <c r="K17" s="54">
        <v>6019</v>
      </c>
      <c r="L17" s="88">
        <v>-201</v>
      </c>
      <c r="M17" s="54">
        <v>-410</v>
      </c>
      <c r="N17" s="90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7"/>
      <c r="B18" s="53" t="s">
        <v>59</v>
      </c>
      <c r="C18" s="53"/>
      <c r="D18" s="53"/>
      <c r="E18" s="51"/>
      <c r="F18" s="91">
        <v>0</v>
      </c>
      <c r="G18" s="68">
        <v>0</v>
      </c>
      <c r="H18" s="91">
        <v>0</v>
      </c>
      <c r="I18" s="68">
        <v>0</v>
      </c>
      <c r="J18" s="91">
        <v>0</v>
      </c>
      <c r="K18" s="68">
        <v>0</v>
      </c>
      <c r="L18" s="68">
        <v>0</v>
      </c>
      <c r="M18" s="68">
        <v>0</v>
      </c>
      <c r="N18" s="91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7" t="s">
        <v>83</v>
      </c>
      <c r="B19" s="61" t="s">
        <v>60</v>
      </c>
      <c r="C19" s="53"/>
      <c r="D19" s="53"/>
      <c r="E19" s="66"/>
      <c r="F19" s="85">
        <v>572</v>
      </c>
      <c r="G19" s="54">
        <v>10</v>
      </c>
      <c r="H19" s="85">
        <v>1089</v>
      </c>
      <c r="I19" s="54">
        <v>860</v>
      </c>
      <c r="J19" s="85">
        <v>776</v>
      </c>
      <c r="K19" s="54">
        <v>0</v>
      </c>
      <c r="L19" s="88">
        <v>589</v>
      </c>
      <c r="M19" s="54">
        <v>456</v>
      </c>
      <c r="N19" s="85">
        <v>1133</v>
      </c>
      <c r="O19" s="54">
        <v>1221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7"/>
      <c r="B20" s="62"/>
      <c r="C20" s="53" t="s">
        <v>61</v>
      </c>
      <c r="D20" s="53"/>
      <c r="E20" s="66"/>
      <c r="F20" s="85">
        <v>490</v>
      </c>
      <c r="G20" s="54">
        <v>0</v>
      </c>
      <c r="H20" s="85">
        <v>1089</v>
      </c>
      <c r="I20" s="54">
        <v>860</v>
      </c>
      <c r="J20" s="85">
        <v>776</v>
      </c>
      <c r="K20" s="67">
        <v>0</v>
      </c>
      <c r="L20" s="88">
        <v>237</v>
      </c>
      <c r="M20" s="54">
        <v>78</v>
      </c>
      <c r="N20" s="85">
        <v>117</v>
      </c>
      <c r="O20" s="54">
        <v>134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7"/>
      <c r="B21" s="80" t="s">
        <v>62</v>
      </c>
      <c r="C21" s="53"/>
      <c r="D21" s="53"/>
      <c r="E21" s="66" t="s">
        <v>155</v>
      </c>
      <c r="F21" s="85">
        <v>572</v>
      </c>
      <c r="G21" s="54">
        <v>10</v>
      </c>
      <c r="H21" s="85">
        <v>1089</v>
      </c>
      <c r="I21" s="54">
        <v>860</v>
      </c>
      <c r="J21" s="85">
        <v>776</v>
      </c>
      <c r="K21" s="54">
        <v>0</v>
      </c>
      <c r="L21" s="88">
        <v>589</v>
      </c>
      <c r="M21" s="54">
        <v>456</v>
      </c>
      <c r="N21" s="85">
        <v>1133</v>
      </c>
      <c r="O21" s="54">
        <v>1221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7"/>
      <c r="B22" s="61" t="s">
        <v>63</v>
      </c>
      <c r="C22" s="53"/>
      <c r="D22" s="53"/>
      <c r="E22" s="66" t="s">
        <v>156</v>
      </c>
      <c r="F22" s="85">
        <v>914</v>
      </c>
      <c r="G22" s="54">
        <v>41</v>
      </c>
      <c r="H22" s="85">
        <v>1392</v>
      </c>
      <c r="I22" s="54">
        <v>1067</v>
      </c>
      <c r="J22" s="85">
        <v>918</v>
      </c>
      <c r="K22" s="54">
        <v>0</v>
      </c>
      <c r="L22" s="88">
        <v>624</v>
      </c>
      <c r="M22" s="54">
        <v>456</v>
      </c>
      <c r="N22" s="85">
        <v>1133</v>
      </c>
      <c r="O22" s="54">
        <v>1221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7"/>
      <c r="B23" s="62" t="s">
        <v>64</v>
      </c>
      <c r="C23" s="53" t="s">
        <v>65</v>
      </c>
      <c r="D23" s="53"/>
      <c r="E23" s="66"/>
      <c r="F23" s="85">
        <v>0</v>
      </c>
      <c r="G23" s="54">
        <v>0</v>
      </c>
      <c r="H23" s="85">
        <v>1390</v>
      </c>
      <c r="I23" s="54">
        <v>1067</v>
      </c>
      <c r="J23" s="85">
        <v>917</v>
      </c>
      <c r="K23" s="54">
        <v>0</v>
      </c>
      <c r="L23" s="88">
        <v>356</v>
      </c>
      <c r="M23" s="54">
        <v>350</v>
      </c>
      <c r="N23" s="85">
        <v>598</v>
      </c>
      <c r="O23" s="54">
        <v>595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7"/>
      <c r="B24" s="53" t="s">
        <v>157</v>
      </c>
      <c r="C24" s="53"/>
      <c r="D24" s="53"/>
      <c r="E24" s="66" t="s">
        <v>158</v>
      </c>
      <c r="F24" s="85">
        <f t="shared" ref="F24:O24" si="2">F21-F22</f>
        <v>-342</v>
      </c>
      <c r="G24" s="54">
        <f t="shared" si="2"/>
        <v>-31</v>
      </c>
      <c r="H24" s="85">
        <f t="shared" si="2"/>
        <v>-303</v>
      </c>
      <c r="I24" s="54">
        <f t="shared" si="2"/>
        <v>-207</v>
      </c>
      <c r="J24" s="85">
        <f t="shared" si="2"/>
        <v>-142</v>
      </c>
      <c r="K24" s="54">
        <f t="shared" si="2"/>
        <v>0</v>
      </c>
      <c r="L24" s="88">
        <f t="shared" si="2"/>
        <v>-35</v>
      </c>
      <c r="M24" s="54">
        <f>M21-M22</f>
        <v>0</v>
      </c>
      <c r="N24" s="85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7"/>
      <c r="B25" s="61" t="s">
        <v>66</v>
      </c>
      <c r="C25" s="61"/>
      <c r="D25" s="61"/>
      <c r="E25" s="101" t="s">
        <v>159</v>
      </c>
      <c r="F25" s="105">
        <v>342</v>
      </c>
      <c r="G25" s="107">
        <v>33</v>
      </c>
      <c r="H25" s="105">
        <v>303</v>
      </c>
      <c r="I25" s="107">
        <v>207</v>
      </c>
      <c r="J25" s="105">
        <v>142</v>
      </c>
      <c r="K25" s="107">
        <v>0</v>
      </c>
      <c r="L25" s="107">
        <v>35</v>
      </c>
      <c r="M25" s="107">
        <v>0</v>
      </c>
      <c r="N25" s="105">
        <v>0</v>
      </c>
      <c r="O25" s="10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7"/>
      <c r="B26" s="80" t="s">
        <v>67</v>
      </c>
      <c r="C26" s="80"/>
      <c r="D26" s="80"/>
      <c r="E26" s="102"/>
      <c r="F26" s="106"/>
      <c r="G26" s="108"/>
      <c r="H26" s="106"/>
      <c r="I26" s="108"/>
      <c r="J26" s="106"/>
      <c r="K26" s="108"/>
      <c r="L26" s="108"/>
      <c r="M26" s="108"/>
      <c r="N26" s="106"/>
      <c r="O26" s="10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7"/>
      <c r="B27" s="53" t="s">
        <v>160</v>
      </c>
      <c r="C27" s="53"/>
      <c r="D27" s="53"/>
      <c r="E27" s="66" t="s">
        <v>161</v>
      </c>
      <c r="F27" s="85">
        <f t="shared" ref="F27:O27" si="3">F24+F25</f>
        <v>0</v>
      </c>
      <c r="G27" s="54">
        <f t="shared" si="3"/>
        <v>2</v>
      </c>
      <c r="H27" s="85">
        <f t="shared" si="3"/>
        <v>0</v>
      </c>
      <c r="I27" s="54">
        <f t="shared" si="3"/>
        <v>0</v>
      </c>
      <c r="J27" s="85">
        <f t="shared" si="3"/>
        <v>0</v>
      </c>
      <c r="K27" s="54">
        <f t="shared" si="3"/>
        <v>0</v>
      </c>
      <c r="L27" s="88">
        <f t="shared" si="3"/>
        <v>0</v>
      </c>
      <c r="M27" s="54">
        <f t="shared" si="3"/>
        <v>0</v>
      </c>
      <c r="N27" s="85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0" t="s">
        <v>68</v>
      </c>
      <c r="B30" s="100"/>
      <c r="C30" s="100"/>
      <c r="D30" s="100"/>
      <c r="E30" s="100"/>
      <c r="F30" s="109" t="s">
        <v>257</v>
      </c>
      <c r="G30" s="109"/>
      <c r="H30" s="109"/>
      <c r="I30" s="109"/>
      <c r="J30" s="109"/>
      <c r="K30" s="109"/>
      <c r="L30" s="109"/>
      <c r="M30" s="109"/>
      <c r="N30" s="109"/>
      <c r="O30" s="10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0"/>
      <c r="B31" s="100"/>
      <c r="C31" s="100"/>
      <c r="D31" s="100"/>
      <c r="E31" s="100"/>
      <c r="F31" s="89" t="s">
        <v>238</v>
      </c>
      <c r="G31" s="81" t="s">
        <v>237</v>
      </c>
      <c r="H31" s="51" t="s">
        <v>238</v>
      </c>
      <c r="I31" s="81" t="s">
        <v>237</v>
      </c>
      <c r="J31" s="51" t="s">
        <v>238</v>
      </c>
      <c r="K31" s="81" t="s">
        <v>237</v>
      </c>
      <c r="L31" s="51" t="s">
        <v>238</v>
      </c>
      <c r="M31" s="81" t="s">
        <v>237</v>
      </c>
      <c r="N31" s="51" t="s">
        <v>238</v>
      </c>
      <c r="O31" s="81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7" t="s">
        <v>84</v>
      </c>
      <c r="B32" s="61" t="s">
        <v>49</v>
      </c>
      <c r="C32" s="53"/>
      <c r="D32" s="53"/>
      <c r="E32" s="66" t="s">
        <v>40</v>
      </c>
      <c r="F32" s="85">
        <v>562</v>
      </c>
      <c r="G32" s="54">
        <v>530</v>
      </c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3"/>
      <c r="B33" s="63"/>
      <c r="C33" s="61" t="s">
        <v>69</v>
      </c>
      <c r="D33" s="53"/>
      <c r="E33" s="66"/>
      <c r="F33" s="85">
        <v>562</v>
      </c>
      <c r="G33" s="54">
        <v>530</v>
      </c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3"/>
      <c r="B34" s="63"/>
      <c r="C34" s="62"/>
      <c r="D34" s="53" t="s">
        <v>70</v>
      </c>
      <c r="E34" s="66"/>
      <c r="F34" s="85">
        <v>559</v>
      </c>
      <c r="G34" s="54">
        <v>528</v>
      </c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3"/>
      <c r="B35" s="62"/>
      <c r="C35" s="80" t="s">
        <v>71</v>
      </c>
      <c r="D35" s="53"/>
      <c r="E35" s="66"/>
      <c r="F35" s="85">
        <v>0</v>
      </c>
      <c r="G35" s="54">
        <v>0</v>
      </c>
      <c r="H35" s="54"/>
      <c r="I35" s="54"/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3"/>
      <c r="B36" s="61" t="s">
        <v>52</v>
      </c>
      <c r="C36" s="53"/>
      <c r="D36" s="53"/>
      <c r="E36" s="66" t="s">
        <v>41</v>
      </c>
      <c r="F36" s="85">
        <v>287</v>
      </c>
      <c r="G36" s="54">
        <v>310</v>
      </c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3"/>
      <c r="B37" s="63"/>
      <c r="C37" s="53" t="s">
        <v>72</v>
      </c>
      <c r="D37" s="53"/>
      <c r="E37" s="66"/>
      <c r="F37" s="85">
        <v>285</v>
      </c>
      <c r="G37" s="54">
        <v>307</v>
      </c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3"/>
      <c r="B38" s="62"/>
      <c r="C38" s="53" t="s">
        <v>73</v>
      </c>
      <c r="D38" s="53"/>
      <c r="E38" s="66"/>
      <c r="F38" s="85">
        <v>2</v>
      </c>
      <c r="G38" s="54">
        <v>3</v>
      </c>
      <c r="H38" s="54"/>
      <c r="I38" s="54"/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3"/>
      <c r="B39" s="47" t="s">
        <v>74</v>
      </c>
      <c r="C39" s="47"/>
      <c r="D39" s="47"/>
      <c r="E39" s="66" t="s">
        <v>163</v>
      </c>
      <c r="F39" s="85">
        <f t="shared" ref="F39:O39" si="4">F32-F36</f>
        <v>275</v>
      </c>
      <c r="G39" s="54">
        <f t="shared" si="4"/>
        <v>220</v>
      </c>
      <c r="H39" s="54">
        <f t="shared" si="4"/>
        <v>0</v>
      </c>
      <c r="I39" s="54">
        <f t="shared" si="4"/>
        <v>0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7" t="s">
        <v>85</v>
      </c>
      <c r="B40" s="61" t="s">
        <v>75</v>
      </c>
      <c r="C40" s="53"/>
      <c r="D40" s="53"/>
      <c r="E40" s="66" t="s">
        <v>43</v>
      </c>
      <c r="F40" s="85">
        <v>0</v>
      </c>
      <c r="G40" s="54">
        <v>0</v>
      </c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8"/>
      <c r="B41" s="62"/>
      <c r="C41" s="53" t="s">
        <v>76</v>
      </c>
      <c r="D41" s="53"/>
      <c r="E41" s="66"/>
      <c r="F41" s="91">
        <v>0</v>
      </c>
      <c r="G41" s="68">
        <v>0</v>
      </c>
      <c r="H41" s="68"/>
      <c r="I41" s="68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8"/>
      <c r="B42" s="61" t="s">
        <v>63</v>
      </c>
      <c r="C42" s="53"/>
      <c r="D42" s="53"/>
      <c r="E42" s="66" t="s">
        <v>44</v>
      </c>
      <c r="F42" s="85">
        <v>217</v>
      </c>
      <c r="G42" s="54">
        <v>237</v>
      </c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8"/>
      <c r="B43" s="62"/>
      <c r="C43" s="53" t="s">
        <v>77</v>
      </c>
      <c r="D43" s="53"/>
      <c r="E43" s="66"/>
      <c r="F43" s="85">
        <v>91</v>
      </c>
      <c r="G43" s="54">
        <v>104</v>
      </c>
      <c r="H43" s="54"/>
      <c r="I43" s="54"/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8"/>
      <c r="B44" s="53" t="s">
        <v>74</v>
      </c>
      <c r="C44" s="53"/>
      <c r="D44" s="53"/>
      <c r="E44" s="66" t="s">
        <v>164</v>
      </c>
      <c r="F44" s="91">
        <f t="shared" ref="F44:O44" si="5">F40-F42</f>
        <v>-217</v>
      </c>
      <c r="G44" s="68">
        <f t="shared" si="5"/>
        <v>-237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7" t="s">
        <v>86</v>
      </c>
      <c r="B45" s="47" t="s">
        <v>78</v>
      </c>
      <c r="C45" s="47"/>
      <c r="D45" s="47"/>
      <c r="E45" s="66" t="s">
        <v>165</v>
      </c>
      <c r="F45" s="85">
        <f t="shared" ref="F45:O45" si="6">F39+F44</f>
        <v>58</v>
      </c>
      <c r="G45" s="54">
        <f t="shared" si="6"/>
        <v>-17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8"/>
      <c r="B46" s="53" t="s">
        <v>79</v>
      </c>
      <c r="C46" s="53"/>
      <c r="D46" s="53"/>
      <c r="E46" s="53"/>
      <c r="F46" s="91">
        <v>1</v>
      </c>
      <c r="G46" s="68">
        <v>1</v>
      </c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8"/>
      <c r="B47" s="53" t="s">
        <v>80</v>
      </c>
      <c r="C47" s="53"/>
      <c r="D47" s="53"/>
      <c r="E47" s="53"/>
      <c r="F47" s="85">
        <v>83</v>
      </c>
      <c r="G47" s="54">
        <v>34</v>
      </c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8"/>
      <c r="B48" s="53" t="s">
        <v>81</v>
      </c>
      <c r="C48" s="53"/>
      <c r="D48" s="53"/>
      <c r="E48" s="53"/>
      <c r="F48" s="85">
        <v>83</v>
      </c>
      <c r="G48" s="54">
        <v>34</v>
      </c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H26" sqref="H26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251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7"/>
      <c r="E6" s="111" t="s">
        <v>258</v>
      </c>
      <c r="F6" s="111"/>
      <c r="G6" s="111" t="s">
        <v>259</v>
      </c>
      <c r="H6" s="111"/>
      <c r="I6" s="112"/>
      <c r="J6" s="113"/>
      <c r="K6" s="111"/>
      <c r="L6" s="111"/>
      <c r="M6" s="111"/>
      <c r="N6" s="111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93" t="s">
        <v>169</v>
      </c>
      <c r="B8" s="82" t="s">
        <v>170</v>
      </c>
      <c r="C8" s="83"/>
      <c r="D8" s="83"/>
      <c r="E8" s="84">
        <v>1</v>
      </c>
      <c r="F8" s="84">
        <v>1</v>
      </c>
      <c r="G8" s="84">
        <v>1</v>
      </c>
      <c r="H8" s="84">
        <v>1</v>
      </c>
      <c r="I8" s="84"/>
      <c r="J8" s="84"/>
      <c r="K8" s="84"/>
      <c r="L8" s="84"/>
      <c r="M8" s="84"/>
      <c r="N8" s="84"/>
    </row>
    <row r="9" spans="1:14" ht="18" customHeight="1">
      <c r="A9" s="93"/>
      <c r="B9" s="93" t="s">
        <v>171</v>
      </c>
      <c r="C9" s="53" t="s">
        <v>172</v>
      </c>
      <c r="D9" s="53"/>
      <c r="E9" s="84">
        <v>50</v>
      </c>
      <c r="F9" s="84">
        <v>50</v>
      </c>
      <c r="G9" s="84">
        <v>5</v>
      </c>
      <c r="H9" s="84">
        <v>5</v>
      </c>
      <c r="I9" s="84"/>
      <c r="J9" s="84"/>
      <c r="K9" s="84"/>
      <c r="L9" s="84"/>
      <c r="M9" s="84"/>
      <c r="N9" s="84"/>
    </row>
    <row r="10" spans="1:14" ht="18" customHeight="1">
      <c r="A10" s="93"/>
      <c r="B10" s="93"/>
      <c r="C10" s="53" t="s">
        <v>173</v>
      </c>
      <c r="D10" s="53"/>
      <c r="E10" s="84">
        <v>50</v>
      </c>
      <c r="F10" s="84">
        <v>50</v>
      </c>
      <c r="G10" s="84">
        <v>5</v>
      </c>
      <c r="H10" s="84">
        <v>5</v>
      </c>
      <c r="I10" s="84"/>
      <c r="J10" s="84"/>
      <c r="K10" s="84"/>
      <c r="L10" s="84"/>
      <c r="M10" s="84"/>
      <c r="N10" s="84"/>
    </row>
    <row r="11" spans="1:14" ht="18" customHeight="1">
      <c r="A11" s="93"/>
      <c r="B11" s="93"/>
      <c r="C11" s="53" t="s">
        <v>174</v>
      </c>
      <c r="D11" s="53"/>
      <c r="E11" s="84">
        <v>0</v>
      </c>
      <c r="F11" s="84">
        <v>0</v>
      </c>
      <c r="G11" s="84">
        <v>0</v>
      </c>
      <c r="H11" s="84">
        <v>0</v>
      </c>
      <c r="I11" s="84"/>
      <c r="J11" s="84"/>
      <c r="K11" s="84"/>
      <c r="L11" s="84"/>
      <c r="M11" s="84"/>
      <c r="N11" s="84"/>
    </row>
    <row r="12" spans="1:14" ht="18" customHeight="1">
      <c r="A12" s="93"/>
      <c r="B12" s="93"/>
      <c r="C12" s="53" t="s">
        <v>175</v>
      </c>
      <c r="D12" s="53"/>
      <c r="E12" s="84">
        <v>0</v>
      </c>
      <c r="F12" s="84">
        <v>0</v>
      </c>
      <c r="G12" s="84">
        <v>0</v>
      </c>
      <c r="H12" s="84">
        <v>0</v>
      </c>
      <c r="I12" s="84"/>
      <c r="J12" s="84"/>
      <c r="K12" s="84"/>
      <c r="L12" s="84"/>
      <c r="M12" s="84"/>
      <c r="N12" s="84"/>
    </row>
    <row r="13" spans="1:14" ht="18" customHeight="1">
      <c r="A13" s="93"/>
      <c r="B13" s="93"/>
      <c r="C13" s="53" t="s">
        <v>176</v>
      </c>
      <c r="D13" s="53"/>
      <c r="E13" s="84">
        <v>0</v>
      </c>
      <c r="F13" s="84">
        <v>0</v>
      </c>
      <c r="G13" s="84">
        <v>0</v>
      </c>
      <c r="H13" s="84">
        <v>0</v>
      </c>
      <c r="I13" s="84"/>
      <c r="J13" s="84"/>
      <c r="K13" s="84"/>
      <c r="L13" s="84"/>
      <c r="M13" s="84"/>
      <c r="N13" s="84"/>
    </row>
    <row r="14" spans="1:14" ht="18" customHeight="1">
      <c r="A14" s="93"/>
      <c r="B14" s="93"/>
      <c r="C14" s="53" t="s">
        <v>177</v>
      </c>
      <c r="D14" s="53"/>
      <c r="E14" s="84">
        <v>0</v>
      </c>
      <c r="F14" s="84">
        <v>0</v>
      </c>
      <c r="G14" s="84">
        <v>0</v>
      </c>
      <c r="H14" s="84">
        <v>0</v>
      </c>
      <c r="I14" s="84"/>
      <c r="J14" s="84"/>
      <c r="K14" s="84"/>
      <c r="L14" s="84"/>
      <c r="M14" s="84"/>
      <c r="N14" s="84"/>
    </row>
    <row r="15" spans="1:14" ht="18" customHeight="1">
      <c r="A15" s="93" t="s">
        <v>178</v>
      </c>
      <c r="B15" s="93" t="s">
        <v>179</v>
      </c>
      <c r="C15" s="53" t="s">
        <v>180</v>
      </c>
      <c r="D15" s="53"/>
      <c r="E15" s="54">
        <v>4886</v>
      </c>
      <c r="F15" s="54">
        <v>4852</v>
      </c>
      <c r="G15" s="54">
        <v>267</v>
      </c>
      <c r="H15" s="54">
        <v>214</v>
      </c>
      <c r="I15" s="54"/>
      <c r="J15" s="54"/>
      <c r="K15" s="54"/>
      <c r="L15" s="54"/>
      <c r="M15" s="54"/>
      <c r="N15" s="54"/>
    </row>
    <row r="16" spans="1:14" ht="18" customHeight="1">
      <c r="A16" s="93"/>
      <c r="B16" s="93"/>
      <c r="C16" s="53" t="s">
        <v>181</v>
      </c>
      <c r="D16" s="53"/>
      <c r="E16" s="54">
        <v>23199</v>
      </c>
      <c r="F16" s="54">
        <v>23257</v>
      </c>
      <c r="G16" s="54">
        <v>14</v>
      </c>
      <c r="H16" s="54">
        <v>13</v>
      </c>
      <c r="I16" s="54"/>
      <c r="J16" s="54"/>
      <c r="K16" s="54"/>
      <c r="L16" s="54"/>
      <c r="M16" s="54"/>
      <c r="N16" s="54"/>
    </row>
    <row r="17" spans="1:15" ht="18" customHeight="1">
      <c r="A17" s="93"/>
      <c r="B17" s="93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93"/>
      <c r="B18" s="93"/>
      <c r="C18" s="53" t="s">
        <v>183</v>
      </c>
      <c r="D18" s="53"/>
      <c r="E18" s="54">
        <v>28085</v>
      </c>
      <c r="F18" s="54">
        <v>28109</v>
      </c>
      <c r="G18" s="54">
        <v>281</v>
      </c>
      <c r="H18" s="54">
        <v>228</v>
      </c>
      <c r="I18" s="54"/>
      <c r="J18" s="54"/>
      <c r="K18" s="54"/>
      <c r="L18" s="54"/>
      <c r="M18" s="54"/>
      <c r="N18" s="54"/>
    </row>
    <row r="19" spans="1:15" ht="18" customHeight="1">
      <c r="A19" s="93"/>
      <c r="B19" s="93" t="s">
        <v>184</v>
      </c>
      <c r="C19" s="53" t="s">
        <v>185</v>
      </c>
      <c r="D19" s="53"/>
      <c r="E19" s="54">
        <v>236</v>
      </c>
      <c r="F19" s="54">
        <v>242</v>
      </c>
      <c r="G19" s="54">
        <v>96</v>
      </c>
      <c r="H19" s="54">
        <v>50</v>
      </c>
      <c r="I19" s="54"/>
      <c r="J19" s="54"/>
      <c r="K19" s="54"/>
      <c r="L19" s="54"/>
      <c r="M19" s="54"/>
      <c r="N19" s="54"/>
    </row>
    <row r="20" spans="1:15" ht="18" customHeight="1">
      <c r="A20" s="93"/>
      <c r="B20" s="93"/>
      <c r="C20" s="53" t="s">
        <v>186</v>
      </c>
      <c r="D20" s="53"/>
      <c r="E20" s="54">
        <v>46033</v>
      </c>
      <c r="F20" s="54">
        <v>46268</v>
      </c>
      <c r="G20" s="54">
        <v>437</v>
      </c>
      <c r="H20" s="54">
        <v>449</v>
      </c>
      <c r="I20" s="54"/>
      <c r="J20" s="54"/>
      <c r="K20" s="54"/>
      <c r="L20" s="54"/>
      <c r="M20" s="54"/>
      <c r="N20" s="54"/>
    </row>
    <row r="21" spans="1:15" ht="18" customHeight="1">
      <c r="A21" s="93"/>
      <c r="B21" s="93"/>
      <c r="C21" s="53" t="s">
        <v>187</v>
      </c>
      <c r="D21" s="53"/>
      <c r="E21" s="85">
        <v>0</v>
      </c>
      <c r="F21" s="85">
        <v>0</v>
      </c>
      <c r="G21" s="85">
        <v>0</v>
      </c>
      <c r="H21" s="85">
        <v>0</v>
      </c>
      <c r="I21" s="85"/>
      <c r="J21" s="85"/>
      <c r="K21" s="85"/>
      <c r="L21" s="85"/>
      <c r="M21" s="85"/>
      <c r="N21" s="85"/>
    </row>
    <row r="22" spans="1:15" ht="18" customHeight="1">
      <c r="A22" s="93"/>
      <c r="B22" s="93"/>
      <c r="C22" s="47" t="s">
        <v>188</v>
      </c>
      <c r="D22" s="47"/>
      <c r="E22" s="54">
        <v>46269</v>
      </c>
      <c r="F22" s="54">
        <v>46510</v>
      </c>
      <c r="G22" s="54">
        <v>533</v>
      </c>
      <c r="H22" s="54">
        <v>499</v>
      </c>
      <c r="I22" s="54"/>
      <c r="J22" s="54"/>
      <c r="K22" s="54"/>
      <c r="L22" s="54"/>
      <c r="M22" s="54"/>
      <c r="N22" s="54"/>
    </row>
    <row r="23" spans="1:15" ht="18" customHeight="1">
      <c r="A23" s="93"/>
      <c r="B23" s="93" t="s">
        <v>189</v>
      </c>
      <c r="C23" s="53" t="s">
        <v>190</v>
      </c>
      <c r="D23" s="53"/>
      <c r="E23" s="54">
        <v>50</v>
      </c>
      <c r="F23" s="54">
        <v>50</v>
      </c>
      <c r="G23" s="54">
        <v>5</v>
      </c>
      <c r="H23" s="54">
        <v>5</v>
      </c>
      <c r="I23" s="54"/>
      <c r="J23" s="54"/>
      <c r="K23" s="54"/>
      <c r="L23" s="54"/>
      <c r="M23" s="54"/>
      <c r="N23" s="54"/>
    </row>
    <row r="24" spans="1:15" ht="18" customHeight="1">
      <c r="A24" s="93"/>
      <c r="B24" s="93"/>
      <c r="C24" s="53" t="s">
        <v>191</v>
      </c>
      <c r="D24" s="53"/>
      <c r="E24" s="54">
        <v>-18235</v>
      </c>
      <c r="F24" s="54">
        <v>-18451</v>
      </c>
      <c r="G24" s="54">
        <v>-257</v>
      </c>
      <c r="H24" s="54">
        <v>-276</v>
      </c>
      <c r="I24" s="54"/>
      <c r="J24" s="54"/>
      <c r="K24" s="54"/>
      <c r="L24" s="54"/>
      <c r="M24" s="54"/>
      <c r="N24" s="54"/>
    </row>
    <row r="25" spans="1:15" ht="18" customHeight="1">
      <c r="A25" s="93"/>
      <c r="B25" s="93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93"/>
      <c r="B26" s="93"/>
      <c r="C26" s="53" t="s">
        <v>193</v>
      </c>
      <c r="D26" s="53"/>
      <c r="E26" s="54">
        <v>-18185</v>
      </c>
      <c r="F26" s="54">
        <v>-18401</v>
      </c>
      <c r="G26" s="54">
        <v>-252</v>
      </c>
      <c r="H26" s="54">
        <v>-271</v>
      </c>
      <c r="I26" s="54"/>
      <c r="J26" s="54"/>
      <c r="K26" s="54"/>
      <c r="L26" s="54"/>
      <c r="M26" s="54"/>
      <c r="N26" s="54"/>
    </row>
    <row r="27" spans="1:15" ht="18" customHeight="1">
      <c r="A27" s="93"/>
      <c r="B27" s="53" t="s">
        <v>194</v>
      </c>
      <c r="C27" s="53"/>
      <c r="D27" s="53"/>
      <c r="E27" s="54">
        <v>28084</v>
      </c>
      <c r="F27" s="54">
        <v>28109</v>
      </c>
      <c r="G27" s="54">
        <v>281</v>
      </c>
      <c r="H27" s="54">
        <v>228</v>
      </c>
      <c r="I27" s="54"/>
      <c r="J27" s="54"/>
      <c r="K27" s="54"/>
      <c r="L27" s="54"/>
      <c r="M27" s="54"/>
      <c r="N27" s="54"/>
    </row>
    <row r="28" spans="1:15" ht="18" customHeight="1">
      <c r="A28" s="93" t="s">
        <v>195</v>
      </c>
      <c r="B28" s="93" t="s">
        <v>196</v>
      </c>
      <c r="C28" s="53" t="s">
        <v>197</v>
      </c>
      <c r="D28" s="86" t="s">
        <v>40</v>
      </c>
      <c r="E28" s="54">
        <v>702</v>
      </c>
      <c r="F28" s="54">
        <v>1066</v>
      </c>
      <c r="G28" s="54">
        <v>532</v>
      </c>
      <c r="H28" s="54">
        <v>491</v>
      </c>
      <c r="I28" s="54"/>
      <c r="J28" s="54"/>
      <c r="K28" s="54"/>
      <c r="L28" s="54"/>
      <c r="M28" s="54"/>
      <c r="N28" s="54"/>
    </row>
    <row r="29" spans="1:15" ht="18" customHeight="1">
      <c r="A29" s="93"/>
      <c r="B29" s="93"/>
      <c r="C29" s="53" t="s">
        <v>198</v>
      </c>
      <c r="D29" s="86" t="s">
        <v>41</v>
      </c>
      <c r="E29" s="54">
        <v>195</v>
      </c>
      <c r="F29" s="54">
        <v>841</v>
      </c>
      <c r="G29" s="54">
        <v>478</v>
      </c>
      <c r="H29" s="54">
        <v>443</v>
      </c>
      <c r="I29" s="54"/>
      <c r="J29" s="54"/>
      <c r="K29" s="54"/>
      <c r="L29" s="54"/>
      <c r="M29" s="54"/>
      <c r="N29" s="54"/>
    </row>
    <row r="30" spans="1:15" ht="18" customHeight="1">
      <c r="A30" s="93"/>
      <c r="B30" s="93"/>
      <c r="C30" s="53" t="s">
        <v>199</v>
      </c>
      <c r="D30" s="86" t="s">
        <v>200</v>
      </c>
      <c r="E30" s="54">
        <v>80</v>
      </c>
      <c r="F30" s="54">
        <v>97</v>
      </c>
      <c r="G30" s="54">
        <v>23</v>
      </c>
      <c r="H30" s="54">
        <v>22</v>
      </c>
      <c r="I30" s="54"/>
      <c r="J30" s="54"/>
      <c r="K30" s="54"/>
      <c r="L30" s="54"/>
      <c r="M30" s="54"/>
      <c r="N30" s="54"/>
    </row>
    <row r="31" spans="1:15" ht="18" customHeight="1">
      <c r="A31" s="93"/>
      <c r="B31" s="93"/>
      <c r="C31" s="47" t="s">
        <v>201</v>
      </c>
      <c r="D31" s="86" t="s">
        <v>202</v>
      </c>
      <c r="E31" s="54">
        <f t="shared" ref="E31:N31" si="0">E28-E29-E30</f>
        <v>427</v>
      </c>
      <c r="F31" s="54">
        <f t="shared" si="0"/>
        <v>128</v>
      </c>
      <c r="G31" s="54">
        <f t="shared" si="0"/>
        <v>31</v>
      </c>
      <c r="H31" s="54">
        <f t="shared" si="0"/>
        <v>26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3"/>
      <c r="B32" s="93"/>
      <c r="C32" s="53" t="s">
        <v>203</v>
      </c>
      <c r="D32" s="86" t="s">
        <v>204</v>
      </c>
      <c r="E32" s="54">
        <v>0</v>
      </c>
      <c r="F32" s="54">
        <v>67</v>
      </c>
      <c r="G32" s="54">
        <v>0</v>
      </c>
      <c r="H32" s="54">
        <v>0</v>
      </c>
      <c r="I32" s="54"/>
      <c r="J32" s="54"/>
      <c r="K32" s="54"/>
      <c r="L32" s="54"/>
      <c r="M32" s="54"/>
      <c r="N32" s="54"/>
    </row>
    <row r="33" spans="1:14" ht="18" customHeight="1">
      <c r="A33" s="93"/>
      <c r="B33" s="93"/>
      <c r="C33" s="53" t="s">
        <v>205</v>
      </c>
      <c r="D33" s="86" t="s">
        <v>206</v>
      </c>
      <c r="E33" s="54">
        <v>211</v>
      </c>
      <c r="F33" s="54">
        <v>214</v>
      </c>
      <c r="G33" s="54">
        <v>12</v>
      </c>
      <c r="H33" s="54">
        <v>11</v>
      </c>
      <c r="I33" s="54"/>
      <c r="J33" s="54"/>
      <c r="K33" s="54"/>
      <c r="L33" s="54"/>
      <c r="M33" s="54"/>
      <c r="N33" s="54"/>
    </row>
    <row r="34" spans="1:14" ht="18" customHeight="1">
      <c r="A34" s="93"/>
      <c r="B34" s="93"/>
      <c r="C34" s="47" t="s">
        <v>207</v>
      </c>
      <c r="D34" s="86" t="s">
        <v>208</v>
      </c>
      <c r="E34" s="54">
        <f t="shared" ref="E34:N34" si="1">E31+E32-E33</f>
        <v>216</v>
      </c>
      <c r="F34" s="54">
        <f t="shared" si="1"/>
        <v>-19</v>
      </c>
      <c r="G34" s="54">
        <f t="shared" si="1"/>
        <v>19</v>
      </c>
      <c r="H34" s="54">
        <f t="shared" si="1"/>
        <v>15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3"/>
      <c r="B35" s="93" t="s">
        <v>209</v>
      </c>
      <c r="C35" s="53" t="s">
        <v>210</v>
      </c>
      <c r="D35" s="86" t="s">
        <v>211</v>
      </c>
      <c r="E35" s="54">
        <v>0</v>
      </c>
      <c r="F35" s="54">
        <v>0</v>
      </c>
      <c r="G35" s="54">
        <v>0</v>
      </c>
      <c r="H35" s="54">
        <v>0</v>
      </c>
      <c r="I35" s="54"/>
      <c r="J35" s="54"/>
      <c r="K35" s="54"/>
      <c r="L35" s="54"/>
      <c r="M35" s="54"/>
      <c r="N35" s="54"/>
    </row>
    <row r="36" spans="1:14" ht="18" customHeight="1">
      <c r="A36" s="93"/>
      <c r="B36" s="93"/>
      <c r="C36" s="53" t="s">
        <v>212</v>
      </c>
      <c r="D36" s="86" t="s">
        <v>213</v>
      </c>
      <c r="E36" s="54">
        <v>0</v>
      </c>
      <c r="F36" s="54">
        <v>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</row>
    <row r="37" spans="1:14" ht="18" customHeight="1">
      <c r="A37" s="93"/>
      <c r="B37" s="93"/>
      <c r="C37" s="53" t="s">
        <v>214</v>
      </c>
      <c r="D37" s="86" t="s">
        <v>215</v>
      </c>
      <c r="E37" s="54">
        <f t="shared" ref="E37:N37" si="2">E34+E35-E36</f>
        <v>216</v>
      </c>
      <c r="F37" s="54">
        <f t="shared" si="2"/>
        <v>-19</v>
      </c>
      <c r="G37" s="54">
        <f t="shared" si="2"/>
        <v>19</v>
      </c>
      <c r="H37" s="54">
        <f t="shared" si="2"/>
        <v>15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3"/>
      <c r="B38" s="93"/>
      <c r="C38" s="53" t="s">
        <v>216</v>
      </c>
      <c r="D38" s="86" t="s">
        <v>217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93"/>
      <c r="B39" s="93"/>
      <c r="C39" s="53" t="s">
        <v>218</v>
      </c>
      <c r="D39" s="86" t="s">
        <v>219</v>
      </c>
      <c r="E39" s="54">
        <v>0</v>
      </c>
      <c r="F39" s="54">
        <v>0</v>
      </c>
      <c r="G39" s="54">
        <v>0</v>
      </c>
      <c r="H39" s="54">
        <v>0</v>
      </c>
      <c r="I39" s="54"/>
      <c r="J39" s="54"/>
      <c r="K39" s="54"/>
      <c r="L39" s="54"/>
      <c r="M39" s="54"/>
      <c r="N39" s="54"/>
    </row>
    <row r="40" spans="1:14" ht="18" customHeight="1">
      <c r="A40" s="93"/>
      <c r="B40" s="93"/>
      <c r="C40" s="53" t="s">
        <v>220</v>
      </c>
      <c r="D40" s="86" t="s">
        <v>221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</row>
    <row r="41" spans="1:14" ht="18" customHeight="1">
      <c r="A41" s="93"/>
      <c r="B41" s="93"/>
      <c r="C41" s="47" t="s">
        <v>222</v>
      </c>
      <c r="D41" s="86" t="s">
        <v>223</v>
      </c>
      <c r="E41" s="54">
        <f t="shared" ref="E41:N41" si="3">E34+E35-E36-E40</f>
        <v>216</v>
      </c>
      <c r="F41" s="54">
        <f t="shared" si="3"/>
        <v>-19</v>
      </c>
      <c r="G41" s="54">
        <f t="shared" si="3"/>
        <v>19</v>
      </c>
      <c r="H41" s="54">
        <f t="shared" si="3"/>
        <v>15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3"/>
      <c r="B42" s="93"/>
      <c r="C42" s="114" t="s">
        <v>224</v>
      </c>
      <c r="D42" s="114"/>
      <c r="E42" s="54">
        <f t="shared" ref="E42:N42" si="4">E37+E38-E39-E40</f>
        <v>216</v>
      </c>
      <c r="F42" s="54">
        <f t="shared" si="4"/>
        <v>-19</v>
      </c>
      <c r="G42" s="54">
        <f t="shared" si="4"/>
        <v>19</v>
      </c>
      <c r="H42" s="54">
        <f t="shared" si="4"/>
        <v>15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3"/>
      <c r="B43" s="93"/>
      <c r="C43" s="53" t="s">
        <v>225</v>
      </c>
      <c r="D43" s="86" t="s">
        <v>226</v>
      </c>
      <c r="E43" s="54">
        <v>0</v>
      </c>
      <c r="F43" s="54">
        <v>0</v>
      </c>
      <c r="G43" s="54">
        <v>0</v>
      </c>
      <c r="H43" s="54">
        <v>0</v>
      </c>
      <c r="I43" s="54"/>
      <c r="J43" s="54"/>
      <c r="K43" s="54"/>
      <c r="L43" s="54"/>
      <c r="M43" s="54"/>
      <c r="N43" s="54"/>
    </row>
    <row r="44" spans="1:14" ht="18" customHeight="1">
      <c r="A44" s="93"/>
      <c r="B44" s="93"/>
      <c r="C44" s="47" t="s">
        <v>227</v>
      </c>
      <c r="D44" s="66" t="s">
        <v>228</v>
      </c>
      <c r="E44" s="54">
        <f t="shared" ref="E44:N44" si="5">E41+E43</f>
        <v>216</v>
      </c>
      <c r="F44" s="54">
        <f t="shared" si="5"/>
        <v>-19</v>
      </c>
      <c r="G44" s="54">
        <f t="shared" si="5"/>
        <v>19</v>
      </c>
      <c r="H44" s="54">
        <f t="shared" si="5"/>
        <v>15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129780</cp:lastModifiedBy>
  <cp:lastPrinted>2022-07-07T08:42:16Z</cp:lastPrinted>
  <dcterms:created xsi:type="dcterms:W3CDTF">1999-07-06T05:17:05Z</dcterms:created>
  <dcterms:modified xsi:type="dcterms:W3CDTF">2024-08-29T09:10:27Z</dcterms:modified>
</cp:coreProperties>
</file>