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30総務局\070財政課\企画調査\起債（H13～）\36 起債（R6.4～）\04_照会・回答\03_地方債協会\060710 【 回答〆：830（金）】 都道府県及び指定都市の財政状況について（地方債協会）\05_とりまとめ\"/>
    </mc:Choice>
  </mc:AlternateContent>
  <bookViews>
    <workbookView xWindow="0" yWindow="0" windowWidth="28800" windowHeight="11650" tabRatio="663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'5.三セク決算（R3-4年度）'!$A$1:$P$46</definedName>
  </definedNames>
  <calcPr calcId="162913"/>
</workbook>
</file>

<file path=xl/calcChain.xml><?xml version="1.0" encoding="utf-8"?>
<calcChain xmlns="http://schemas.openxmlformats.org/spreadsheetml/2006/main">
  <c r="L24" i="7" l="1"/>
  <c r="L27" i="7" s="1"/>
  <c r="L16" i="7"/>
  <c r="L15" i="7"/>
  <c r="L14" i="7"/>
  <c r="L24" i="4"/>
  <c r="L27" i="4" s="1"/>
  <c r="L16" i="4"/>
  <c r="L15" i="4"/>
  <c r="L14" i="4"/>
  <c r="M32" i="8" l="1"/>
  <c r="M31" i="8"/>
  <c r="M34" i="8" s="1"/>
  <c r="K33" i="8"/>
  <c r="K30" i="8"/>
  <c r="K31" i="8" s="1"/>
  <c r="K34" i="8" s="1"/>
  <c r="I32" i="8"/>
  <c r="I30" i="8"/>
  <c r="I31" i="8" s="1"/>
  <c r="I34" i="8" s="1"/>
  <c r="G38" i="8"/>
  <c r="G36" i="8"/>
  <c r="G31" i="8"/>
  <c r="G34" i="8" s="1"/>
  <c r="E30" i="8"/>
  <c r="E31" i="8" s="1"/>
  <c r="E34" i="8" s="1"/>
  <c r="H44" i="7"/>
  <c r="H39" i="7"/>
  <c r="H45" i="7" s="1"/>
  <c r="F44" i="7"/>
  <c r="F39" i="7"/>
  <c r="F45" i="7" s="1"/>
  <c r="H44" i="4"/>
  <c r="H39" i="4"/>
  <c r="H45" i="4" s="1"/>
  <c r="F45" i="4"/>
  <c r="F44" i="4"/>
  <c r="F39" i="4"/>
  <c r="M37" i="8" l="1"/>
  <c r="M42" i="8" s="1"/>
  <c r="M41" i="8"/>
  <c r="M44" i="8" s="1"/>
  <c r="K41" i="8"/>
  <c r="K44" i="8" s="1"/>
  <c r="K37" i="8"/>
  <c r="K42" i="8" s="1"/>
  <c r="I37" i="8"/>
  <c r="I42" i="8" s="1"/>
  <c r="I41" i="8"/>
  <c r="I44" i="8" s="1"/>
  <c r="G41" i="8"/>
  <c r="G44" i="8" s="1"/>
  <c r="G37" i="8"/>
  <c r="G42" i="8" s="1"/>
  <c r="E41" i="8"/>
  <c r="E44" i="8" s="1"/>
  <c r="E37" i="8"/>
  <c r="E42" i="8" s="1"/>
  <c r="O34" i="8" l="1"/>
  <c r="O41" i="8" s="1"/>
  <c r="O44" i="8" s="1"/>
  <c r="O31" i="8"/>
  <c r="H24" i="7"/>
  <c r="H27" i="7" s="1"/>
  <c r="H16" i="7"/>
  <c r="H15" i="7"/>
  <c r="H14" i="7"/>
  <c r="H24" i="4"/>
  <c r="H16" i="4"/>
  <c r="H15" i="4"/>
  <c r="H14" i="4"/>
  <c r="O37" i="8" l="1"/>
  <c r="O42" i="8" s="1"/>
  <c r="N25" i="7"/>
  <c r="N24" i="7"/>
  <c r="N27" i="7" s="1"/>
  <c r="N16" i="7"/>
  <c r="N15" i="7"/>
  <c r="N14" i="7"/>
  <c r="J24" i="7"/>
  <c r="J27" i="7" s="1"/>
  <c r="J16" i="7"/>
  <c r="J15" i="7"/>
  <c r="J14" i="7"/>
  <c r="F25" i="7"/>
  <c r="F24" i="7"/>
  <c r="F27" i="7" s="1"/>
  <c r="F16" i="7"/>
  <c r="F15" i="7"/>
  <c r="F14" i="7"/>
  <c r="N25" i="4"/>
  <c r="N24" i="4"/>
  <c r="N27" i="4" s="1"/>
  <c r="N16" i="4"/>
  <c r="N15" i="4"/>
  <c r="N14" i="4"/>
  <c r="I24" i="6" l="1"/>
  <c r="I22" i="6" s="1"/>
  <c r="I20" i="6"/>
  <c r="I19" i="6"/>
  <c r="F39" i="5"/>
  <c r="H39" i="5"/>
  <c r="F32" i="5"/>
  <c r="F28" i="5"/>
  <c r="H28" i="5"/>
  <c r="F45" i="2"/>
  <c r="F32" i="2"/>
  <c r="F28" i="2"/>
  <c r="F39" i="2"/>
  <c r="H39" i="2"/>
  <c r="H32" i="2"/>
  <c r="F26" i="2"/>
  <c r="H26" i="2"/>
  <c r="P31" i="8" l="1"/>
  <c r="P34" i="8" s="1"/>
  <c r="N31" i="8"/>
  <c r="N34" i="8" s="1"/>
  <c r="L31" i="8"/>
  <c r="L34" i="8" s="1"/>
  <c r="J31" i="8"/>
  <c r="J34" i="8" s="1"/>
  <c r="H31" i="8"/>
  <c r="H34" i="8" s="1"/>
  <c r="F31" i="8"/>
  <c r="F34" i="8" s="1"/>
  <c r="I44" i="7"/>
  <c r="I45" i="7" s="1"/>
  <c r="I39" i="7"/>
  <c r="G44" i="7"/>
  <c r="G45" i="7" s="1"/>
  <c r="G39" i="7"/>
  <c r="O27" i="7"/>
  <c r="O25" i="7"/>
  <c r="O24" i="7"/>
  <c r="O16" i="7"/>
  <c r="O15" i="7"/>
  <c r="O14" i="7"/>
  <c r="M24" i="7"/>
  <c r="M27" i="7" s="1"/>
  <c r="M16" i="7"/>
  <c r="M15" i="7"/>
  <c r="M14" i="7"/>
  <c r="K25" i="7"/>
  <c r="K27" i="7" s="1"/>
  <c r="K24" i="7"/>
  <c r="K16" i="7"/>
  <c r="K15" i="7"/>
  <c r="K14" i="7"/>
  <c r="I27" i="7"/>
  <c r="I24" i="7"/>
  <c r="I16" i="7"/>
  <c r="I15" i="7"/>
  <c r="I14" i="7"/>
  <c r="G25" i="7"/>
  <c r="G27" i="7" s="1"/>
  <c r="G24" i="7"/>
  <c r="G16" i="7"/>
  <c r="G15" i="7"/>
  <c r="G14" i="7"/>
  <c r="F24" i="6"/>
  <c r="E22" i="6"/>
  <c r="E20" i="6"/>
  <c r="G19" i="6"/>
  <c r="F22" i="6"/>
  <c r="H22" i="6"/>
  <c r="G22" i="6"/>
  <c r="H20" i="6"/>
  <c r="G20" i="6"/>
  <c r="F20" i="6"/>
  <c r="H19" i="6"/>
  <c r="H23" i="6" s="1"/>
  <c r="G23" i="6"/>
  <c r="F19" i="6"/>
  <c r="E19" i="6"/>
  <c r="E23" i="6" s="1"/>
  <c r="H45" i="5"/>
  <c r="H41" i="5"/>
  <c r="H32" i="5"/>
  <c r="H27" i="5"/>
  <c r="H9" i="5"/>
  <c r="I44" i="4"/>
  <c r="I45" i="4" s="1"/>
  <c r="I39" i="4"/>
  <c r="G44" i="4"/>
  <c r="G39" i="4"/>
  <c r="G45" i="4" s="1"/>
  <c r="O25" i="4"/>
  <c r="O27" i="4" s="1"/>
  <c r="O24" i="4"/>
  <c r="O16" i="4"/>
  <c r="O15" i="4"/>
  <c r="O14" i="4"/>
  <c r="M24" i="4"/>
  <c r="M27" i="4" s="1"/>
  <c r="M16" i="4"/>
  <c r="M15" i="4"/>
  <c r="M14" i="4"/>
  <c r="J24" i="4"/>
  <c r="J27" i="4" s="1"/>
  <c r="J16" i="4"/>
  <c r="J15" i="4"/>
  <c r="J14" i="4"/>
  <c r="K24" i="4"/>
  <c r="K27" i="4" s="1"/>
  <c r="K16" i="4"/>
  <c r="K15" i="4"/>
  <c r="K14" i="4"/>
  <c r="I27" i="4"/>
  <c r="I24" i="4"/>
  <c r="I16" i="4"/>
  <c r="I15" i="4"/>
  <c r="I14" i="4"/>
  <c r="F24" i="4"/>
  <c r="F27" i="4" s="1"/>
  <c r="F16" i="4"/>
  <c r="F15" i="4"/>
  <c r="F14" i="4"/>
  <c r="G24" i="4"/>
  <c r="G27" i="4" s="1"/>
  <c r="G16" i="4"/>
  <c r="G15" i="4"/>
  <c r="G14" i="4"/>
  <c r="H45" i="2"/>
  <c r="H28" i="2"/>
  <c r="H14" i="2"/>
  <c r="H10" i="2"/>
  <c r="H9" i="2"/>
  <c r="H27" i="2" s="1"/>
  <c r="P41" i="8" l="1"/>
  <c r="P44" i="8" s="1"/>
  <c r="P37" i="8"/>
  <c r="P42" i="8" s="1"/>
  <c r="N41" i="8"/>
  <c r="N44" i="8" s="1"/>
  <c r="N37" i="8"/>
  <c r="N42" i="8" s="1"/>
  <c r="L41" i="8"/>
  <c r="L44" i="8" s="1"/>
  <c r="L37" i="8"/>
  <c r="L42" i="8" s="1"/>
  <c r="J41" i="8"/>
  <c r="J44" i="8" s="1"/>
  <c r="J37" i="8"/>
  <c r="J42" i="8" s="1"/>
  <c r="H41" i="8"/>
  <c r="H44" i="8" s="1"/>
  <c r="H37" i="8"/>
  <c r="H42" i="8" s="1"/>
  <c r="F41" i="8"/>
  <c r="F44" i="8" s="1"/>
  <c r="F37" i="8"/>
  <c r="F42" i="8" s="1"/>
  <c r="F23" i="6"/>
  <c r="E21" i="6"/>
  <c r="F21" i="6"/>
  <c r="G21" i="6"/>
  <c r="H21" i="6"/>
  <c r="I9" i="2"/>
  <c r="G45" i="2"/>
  <c r="F27" i="2"/>
  <c r="G27" i="2" s="1"/>
  <c r="F45" i="5"/>
  <c r="G44" i="5" s="1"/>
  <c r="F27" i="5"/>
  <c r="G19" i="5" s="1"/>
  <c r="O44" i="7"/>
  <c r="N44" i="7"/>
  <c r="M44" i="7"/>
  <c r="M45" i="7" s="1"/>
  <c r="L44" i="7"/>
  <c r="K44" i="7"/>
  <c r="J44" i="7"/>
  <c r="O39" i="7"/>
  <c r="O45" i="7" s="1"/>
  <c r="N39" i="7"/>
  <c r="M39" i="7"/>
  <c r="L39" i="7"/>
  <c r="K39" i="7"/>
  <c r="J39" i="7"/>
  <c r="I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K45" i="4"/>
  <c r="J39" i="4"/>
  <c r="J44" i="4"/>
  <c r="G28" i="5" l="1"/>
  <c r="G30" i="5"/>
  <c r="G39" i="5"/>
  <c r="G37" i="5"/>
  <c r="G42" i="5"/>
  <c r="G33" i="5"/>
  <c r="G40" i="5"/>
  <c r="G41" i="5"/>
  <c r="G38" i="5"/>
  <c r="G35" i="5"/>
  <c r="G34" i="5"/>
  <c r="G29" i="2"/>
  <c r="G41" i="2"/>
  <c r="G14" i="2"/>
  <c r="I45" i="5"/>
  <c r="G45" i="5"/>
  <c r="G29" i="5"/>
  <c r="G28" i="2"/>
  <c r="G21" i="2"/>
  <c r="G43" i="5"/>
  <c r="G16" i="2"/>
  <c r="G18" i="2"/>
  <c r="J45" i="7"/>
  <c r="G36" i="5"/>
  <c r="G31" i="5"/>
  <c r="K45" i="7"/>
  <c r="G32" i="5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</calcChain>
</file>

<file path=xl/comments1.xml><?xml version="1.0" encoding="utf-8"?>
<comments xmlns="http://schemas.openxmlformats.org/spreadsheetml/2006/main">
  <authors>
    <author>広島県</author>
  </authors>
  <commentList>
    <comment ref="H40" authorId="0" shapeId="0">
      <text>
        <r>
          <rPr>
            <sz val="9"/>
            <color indexed="81"/>
            <rFont val="MS P ゴシック"/>
            <family val="3"/>
            <charset val="128"/>
          </rPr>
          <t>13,440,623千円
収支差引（44行目）2,810（2,810,279千円）に合わせるため調整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E30" authorId="0" shapeId="0">
      <text>
        <r>
          <rPr>
            <sz val="9"/>
            <color indexed="81"/>
            <rFont val="MS P ゴシック"/>
            <family val="3"/>
            <charset val="128"/>
          </rPr>
          <t>一般管理費61,409千円
営業利益▲39（▲38,892千円）に合わせるため調整</t>
        </r>
      </text>
    </comment>
    <comment ref="I30" authorId="0" shapeId="0">
      <text>
        <r>
          <rPr>
            <sz val="9"/>
            <color indexed="81"/>
            <rFont val="MS P ゴシック"/>
            <family val="3"/>
            <charset val="128"/>
          </rPr>
          <t>一般管理費106,502千円
営業利益▲93（▲93,465千円）に合わせるため調整</t>
        </r>
      </text>
    </comment>
    <comment ref="K30" authorId="0" shapeId="0">
      <text>
        <r>
          <rPr>
            <sz val="9"/>
            <color indexed="81"/>
            <rFont val="MS P ゴシック"/>
            <family val="3"/>
            <charset val="128"/>
          </rPr>
          <t>一般管理費389,515千円
営業利益6,855（6,855,062千円）に合わせるため調整</t>
        </r>
      </text>
    </comment>
    <comment ref="I32" authorId="0" shapeId="0">
      <text>
        <r>
          <rPr>
            <sz val="9"/>
            <color indexed="81"/>
            <rFont val="MS P ゴシック"/>
            <family val="3"/>
            <charset val="128"/>
          </rPr>
          <t>営業外収益139,774千円
経常利益46（46,309千円）に合わせるため調整</t>
        </r>
      </text>
    </comment>
    <comment ref="J32" authorId="0" shapeId="0">
      <text>
        <r>
          <rPr>
            <sz val="9"/>
            <color indexed="81"/>
            <rFont val="ＭＳ Ｐゴシック"/>
            <family val="3"/>
            <charset val="128"/>
          </rPr>
          <t>営業外集積は9,510千円であるが、経常利益を合わせるため、切り捨て調整</t>
        </r>
      </text>
    </comment>
    <comment ref="M32" authorId="0" shapeId="0">
      <text>
        <r>
          <rPr>
            <sz val="9"/>
            <color indexed="81"/>
            <rFont val="MS P ゴシック"/>
            <family val="3"/>
            <charset val="128"/>
          </rPr>
          <t>営業外収益8,732千円
経常利益24（24,243千円）に合わせるため調整</t>
        </r>
      </text>
    </comment>
    <comment ref="K33" authorId="0" shapeId="0">
      <text>
        <r>
          <rPr>
            <sz val="9"/>
            <color indexed="81"/>
            <rFont val="MS P ゴシック"/>
            <family val="3"/>
            <charset val="128"/>
          </rPr>
          <t>営業外費用936,699千円
経常利益5,981（5,980,768千円）に合わせるた調整</t>
        </r>
      </text>
    </comment>
    <comment ref="G36" authorId="0" shapeId="0">
      <text>
        <r>
          <rPr>
            <sz val="9"/>
            <color indexed="81"/>
            <rFont val="MS P ゴシック"/>
            <family val="3"/>
            <charset val="128"/>
          </rPr>
          <t>特別損失3,203千円
特定準備金計上前利益243（243,425千円）に合わせるため調整</t>
        </r>
      </text>
    </comment>
    <comment ref="G38" authorId="0" shapeId="0">
      <text>
        <r>
          <rPr>
            <sz val="9"/>
            <color indexed="81"/>
            <rFont val="MS P ゴシック"/>
            <family val="3"/>
            <charset val="128"/>
          </rPr>
          <t>特定準備金取崩13,315千円
当期利益（42行目）257（256,740千円）に合わせるため調整</t>
        </r>
      </text>
    </comment>
  </commentList>
</comments>
</file>

<file path=xl/sharedStrings.xml><?xml version="1.0" encoding="utf-8"?>
<sst xmlns="http://schemas.openxmlformats.org/spreadsheetml/2006/main" count="446" uniqueCount="268">
  <si>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</si>
  <si>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</si>
  <si>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</si>
  <si>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</si>
  <si>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</si>
  <si>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</si>
  <si>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</si>
  <si>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</si>
  <si>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</si>
  <si>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</si>
  <si>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</si>
  <si>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</si>
  <si>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</si>
  <si>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</si>
  <si>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</si>
  <si>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</si>
  <si>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</si>
  <si>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</si>
  <si>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</si>
  <si>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</si>
  <si>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</si>
  <si>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</si>
  <si>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</si>
  <si>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</si>
  <si>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</si>
  <si>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</si>
  <si>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</si>
  <si>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</si>
  <si>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</si>
  <si>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</si>
  <si>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</si>
  <si>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</si>
  <si>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</si>
  <si>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</si>
  <si>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</si>
  <si>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</si>
  <si>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</si>
  <si>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</si>
  <si>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</si>
  <si>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</si>
  <si>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</si>
  <si>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</si>
  <si>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</si>
  <si>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</si>
  <si>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</si>
  <si>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</si>
  <si>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</si>
  <si>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</si>
  <si>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</si>
  <si>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</si>
  <si>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</si>
  <si>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</si>
  <si>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</si>
  <si>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</si>
  <si>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</si>
  <si>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</si>
  <si>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</si>
  <si>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</si>
  <si>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</si>
  <si>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</si>
  <si>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</si>
  <si>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</si>
  <si>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</si>
  <si>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</si>
  <si>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</si>
  <si>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</si>
  <si>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</si>
  <si>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</si>
  <si>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</si>
  <si>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</si>
  <si>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</si>
  <si>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</si>
  <si>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</si>
  <si>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</si>
  <si>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</si>
  <si>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</si>
  <si>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</si>
  <si>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</si>
  <si>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</si>
  <si>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</si>
  <si>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</si>
  <si>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</si>
  <si>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</si>
  <si>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</si>
  <si>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</si>
  <si>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</si>
  <si>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</si>
  <si>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</si>
  <si>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</si>
  <si>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</si>
  <si>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</si>
  <si>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</si>
  <si>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</si>
  <si>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</si>
  <si>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</si>
  <si>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</si>
  <si>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</si>
  <si>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</si>
  <si>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</si>
  <si>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</si>
  <si>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</si>
  <si>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</si>
  <si>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</si>
  <si>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</si>
  <si>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</si>
  <si>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</si>
  <si>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</si>
  <si>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</si>
  <si>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</si>
  <si>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</si>
  <si>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</si>
  <si>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</si>
  <si>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</si>
  <si>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</si>
  <si>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</si>
  <si>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</si>
  <si>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</si>
  <si>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</si>
  <si>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</si>
  <si>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</si>
  <si>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</si>
  <si>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</si>
  <si>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</si>
  <si>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</si>
  <si>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</si>
  <si>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</si>
  <si>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</si>
  <si>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</si>
  <si>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</si>
  <si>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</si>
  <si>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</si>
  <si>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</si>
  <si>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</si>
  <si>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</si>
  <si>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</si>
  <si>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</si>
  <si>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</si>
  <si>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</si>
  <si>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</si>
  <si>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</si>
  <si>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</si>
  <si>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</si>
  <si>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</si>
  <si>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</si>
  <si>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</si>
  <si>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</si>
  <si>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</si>
  <si>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</si>
  <si>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</si>
  <si>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</si>
  <si>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</si>
  <si>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</si>
  <si>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</si>
  <si>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</si>
  <si>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</si>
  <si>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</si>
  <si>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</si>
  <si>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</si>
  <si>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</si>
  <si>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</si>
  <si>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</si>
  <si>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</si>
  <si>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</si>
  <si>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</si>
  <si>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</si>
  <si>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</si>
  <si>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</si>
  <si>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</si>
  <si>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</si>
  <si>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</si>
  <si>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</si>
  <si>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</si>
  <si>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</si>
  <si>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</si>
  <si>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</si>
  <si>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</si>
  <si>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</si>
  <si>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</si>
  <si>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</si>
  <si>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</si>
  <si>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</si>
  <si>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</si>
  <si>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</si>
  <si>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</si>
  <si>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</si>
  <si>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</si>
  <si>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</si>
  <si>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</si>
  <si>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</si>
  <si>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</si>
  <si>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</si>
  <si>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</si>
  <si>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</si>
  <si>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</si>
  <si>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</si>
  <si>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</si>
  <si>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</si>
  <si>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</si>
  <si>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</si>
  <si>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</si>
  <si>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</si>
  <si>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</si>
  <si>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</si>
  <si>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</si>
  <si>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</si>
  <si>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</si>
  <si>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</si>
  <si>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</si>
  <si>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</si>
  <si>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</si>
  <si>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</si>
  <si>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</si>
  <si>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</si>
  <si>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</si>
  <si>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</si>
  <si>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</si>
  <si>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</si>
  <si>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</si>
  <si>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</si>
  <si>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</si>
  <si>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</si>
  <si>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</si>
  <si>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</si>
  <si>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</si>
  <si>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</si>
  <si>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</si>
  <si>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</si>
  <si>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</si>
  <si>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</si>
  <si>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</si>
  <si>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</si>
  <si>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</si>
  <si>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</si>
  <si>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</si>
  <si>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</si>
  <si>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</si>
  <si>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</si>
  <si>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</si>
  <si>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</si>
  <si>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</si>
  <si>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</si>
  <si>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</si>
  <si>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</si>
  <si>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</si>
  <si>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</si>
  <si>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</si>
  <si>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</si>
  <si>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</si>
  <si>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</si>
  <si>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</si>
  <si>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</si>
  <si>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</si>
  <si>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土地造成事業</t>
    <rPh sb="0" eb="2">
      <t>トチ</t>
    </rPh>
    <rPh sb="2" eb="4">
      <t>ゾウセイ</t>
    </rPh>
    <rPh sb="4" eb="6">
      <t>ジギョウ</t>
    </rPh>
    <phoneticPr fontId="9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</si>
  <si>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</si>
  <si>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</si>
  <si>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</si>
  <si>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 xml:space="preserve"> 特定環境保全公共下水道事業 </t>
  </si>
  <si>
    <t>港湾整備事業</t>
    <rPh sb="0" eb="2">
      <t>コウワン</t>
    </rPh>
    <rPh sb="2" eb="4">
      <t>セイビ</t>
    </rPh>
    <rPh sb="4" eb="6">
      <t>ジギョウ</t>
    </rPh>
    <phoneticPr fontId="9"/>
  </si>
  <si>
    <t>流域下水道事業</t>
  </si>
  <si>
    <t>特定環境保全公共下水道事業</t>
  </si>
  <si>
    <t>港湾整備事業</t>
  </si>
  <si>
    <t>広島県土地開発公社</t>
    <rPh sb="0" eb="3">
      <t>ヒロシマケン</t>
    </rPh>
    <phoneticPr fontId="14"/>
  </si>
  <si>
    <t>広島県住宅供給公社</t>
  </si>
  <si>
    <t>広島県道路公社</t>
    <rPh sb="0" eb="3">
      <t>ヒロシマケン</t>
    </rPh>
    <phoneticPr fontId="14"/>
  </si>
  <si>
    <t xml:space="preserve"> 広島高速道路公社 </t>
  </si>
  <si>
    <t>㈱ひろしま港湾管理センター</t>
  </si>
  <si>
    <t>㈱ひろしまイノベーション推進機構</t>
    <phoneticPr fontId="14"/>
  </si>
  <si>
    <t>広島県</t>
    <rPh sb="0" eb="3">
      <t>ヒロシマケン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</si>
</sst>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8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color rgb="FF0000FF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  <font>
      <u/>
      <sz val="11"/>
      <color theme="10"/>
      <name val="明朝"/>
      <family val="1"/>
      <charset val="128"/>
    </font>
    <font>
      <sz val="11"/>
      <color rgb="FFFF0000"/>
      <name val="明朝"/>
      <family val="1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4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distributed" vertical="center"/>
    </xf>
    <xf numFmtId="41" fontId="0" fillId="0" borderId="4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4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7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 wrapText="1"/>
    </xf>
    <xf numFmtId="41" fontId="0" fillId="0" borderId="7" xfId="0" applyNumberFormat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177" fontId="2" fillId="0" borderId="7" xfId="1" applyNumberFormat="1" applyBorder="1" applyAlignment="1">
      <alignment vertical="center"/>
    </xf>
    <xf numFmtId="178" fontId="2" fillId="0" borderId="7" xfId="1" applyNumberFormat="1" applyBorder="1" applyAlignment="1">
      <alignment vertical="center"/>
    </xf>
    <xf numFmtId="41" fontId="10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5" xfId="0" applyNumberFormat="1" applyBorder="1" applyAlignment="1">
      <alignment horizontal="centerContinuous" vertical="center"/>
    </xf>
    <xf numFmtId="41" fontId="0" fillId="0" borderId="8" xfId="0" applyNumberFormat="1" applyBorder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41" fontId="0" fillId="0" borderId="9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horizontal="left" vertical="center"/>
    </xf>
    <xf numFmtId="41" fontId="0" fillId="0" borderId="7" xfId="0" applyNumberFormat="1" applyBorder="1" applyAlignment="1">
      <alignment horizontal="right" vertical="center"/>
    </xf>
    <xf numFmtId="177" fontId="2" fillId="0" borderId="7" xfId="1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1" fontId="0" fillId="0" borderId="10" xfId="0" applyNumberForma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1" fontId="2" fillId="0" borderId="7" xfId="0" applyNumberFormat="1" applyFont="1" applyBorder="1" applyAlignment="1">
      <alignment vertical="center"/>
    </xf>
    <xf numFmtId="0" fontId="0" fillId="0" borderId="7" xfId="0" applyBorder="1" applyAlignment="1">
      <alignment horizontal="distributed" vertical="center"/>
    </xf>
    <xf numFmtId="41" fontId="0" fillId="0" borderId="7" xfId="0" quotePrefix="1" applyNumberFormat="1" applyBorder="1" applyAlignment="1">
      <alignment horizontal="right"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7" xfId="0" applyNumberFormat="1" applyBorder="1" applyAlignment="1">
      <alignment horizontal="center" vertical="center"/>
    </xf>
    <xf numFmtId="177" fontId="21" fillId="0" borderId="7" xfId="1" applyNumberFormat="1" applyFont="1" applyBorder="1" applyAlignment="1">
      <alignment vertical="center"/>
    </xf>
    <xf numFmtId="177" fontId="21" fillId="0" borderId="7" xfId="1" applyNumberFormat="1" applyFont="1" applyBorder="1" applyAlignment="1">
      <alignment horizontal="right" vertical="center"/>
    </xf>
    <xf numFmtId="177" fontId="21" fillId="0" borderId="7" xfId="1" applyNumberFormat="1" applyFont="1" applyFill="1" applyBorder="1" applyAlignment="1">
      <alignment vertical="center"/>
    </xf>
    <xf numFmtId="177" fontId="2" fillId="2" borderId="7" xfId="1" applyNumberFormat="1" applyFill="1" applyBorder="1" applyAlignment="1">
      <alignment vertical="center"/>
    </xf>
    <xf numFmtId="177" fontId="2" fillId="2" borderId="7" xfId="1" quotePrefix="1" applyNumberFormat="1" applyFont="1" applyFill="1" applyBorder="1" applyAlignment="1">
      <alignment horizontal="right" vertical="center"/>
    </xf>
    <xf numFmtId="177" fontId="21" fillId="0" borderId="7" xfId="0" quotePrefix="1" applyNumberFormat="1" applyFont="1" applyFill="1" applyBorder="1" applyAlignment="1">
      <alignment horizontal="right" vertical="center"/>
    </xf>
    <xf numFmtId="177" fontId="21" fillId="0" borderId="7" xfId="1" quotePrefix="1" applyNumberFormat="1" applyFont="1" applyFill="1" applyBorder="1" applyAlignment="1">
      <alignment horizontal="right" vertical="center"/>
    </xf>
    <xf numFmtId="177" fontId="0" fillId="2" borderId="7" xfId="0" quotePrefix="1" applyNumberFormat="1" applyFill="1" applyBorder="1" applyAlignment="1">
      <alignment horizontal="right" vertical="center"/>
    </xf>
    <xf numFmtId="177" fontId="21" fillId="0" borderId="7" xfId="1" quotePrefix="1" applyNumberFormat="1" applyFont="1" applyBorder="1" applyAlignment="1">
      <alignment horizontal="right" vertical="center"/>
    </xf>
    <xf numFmtId="41" fontId="21" fillId="0" borderId="7" xfId="0" applyNumberFormat="1" applyFont="1" applyBorder="1" applyAlignment="1">
      <alignment horizontal="center" vertical="center"/>
    </xf>
    <xf numFmtId="41" fontId="21" fillId="0" borderId="7" xfId="0" applyNumberFormat="1" applyFont="1" applyFill="1" applyBorder="1" applyAlignment="1">
      <alignment horizontal="center" vertical="center"/>
    </xf>
    <xf numFmtId="177" fontId="21" fillId="0" borderId="7" xfId="0" applyNumberFormat="1" applyFont="1" applyBorder="1" applyAlignment="1">
      <alignment vertical="center"/>
    </xf>
    <xf numFmtId="177" fontId="21" fillId="0" borderId="7" xfId="1" applyNumberFormat="1" applyFont="1" applyFill="1" applyBorder="1" applyAlignment="1">
      <alignment horizontal="right" vertical="center"/>
    </xf>
    <xf numFmtId="177" fontId="21" fillId="0" borderId="7" xfId="0" applyNumberFormat="1" applyFont="1" applyFill="1" applyBorder="1" applyAlignment="1">
      <alignment vertical="center"/>
    </xf>
    <xf numFmtId="181" fontId="21" fillId="0" borderId="7" xfId="0" applyNumberFormat="1" applyFont="1" applyBorder="1" applyAlignment="1">
      <alignment vertical="center"/>
    </xf>
    <xf numFmtId="181" fontId="21" fillId="0" borderId="7" xfId="0" applyNumberFormat="1" applyFont="1" applyFill="1" applyBorder="1" applyAlignment="1">
      <alignment vertical="center"/>
    </xf>
    <xf numFmtId="182" fontId="21" fillId="0" borderId="7" xfId="0" applyNumberFormat="1" applyFont="1" applyBorder="1" applyAlignment="1">
      <alignment vertical="center"/>
    </xf>
    <xf numFmtId="182" fontId="21" fillId="0" borderId="7" xfId="1" applyNumberFormat="1" applyFont="1" applyFill="1" applyBorder="1" applyAlignment="1">
      <alignment vertical="center"/>
    </xf>
    <xf numFmtId="178" fontId="21" fillId="0" borderId="7" xfId="0" applyNumberFormat="1" applyFont="1" applyBorder="1" applyAlignment="1">
      <alignment vertical="center"/>
    </xf>
    <xf numFmtId="178" fontId="21" fillId="0" borderId="7" xfId="1" applyNumberFormat="1" applyFont="1" applyFill="1" applyBorder="1" applyAlignment="1">
      <alignment vertical="center"/>
    </xf>
    <xf numFmtId="177" fontId="21" fillId="0" borderId="7" xfId="1" applyNumberFormat="1" applyFont="1" applyBorder="1" applyAlignment="1">
      <alignment horizontal="center" vertical="center"/>
    </xf>
    <xf numFmtId="177" fontId="21" fillId="0" borderId="7" xfId="1" applyNumberFormat="1" applyFont="1" applyFill="1" applyBorder="1" applyAlignment="1">
      <alignment horizontal="center" vertical="center"/>
    </xf>
    <xf numFmtId="177" fontId="23" fillId="3" borderId="7" xfId="1" applyNumberFormat="1" applyFont="1" applyFill="1" applyBorder="1" applyAlignment="1">
      <alignment vertical="center"/>
    </xf>
    <xf numFmtId="0" fontId="24" fillId="0" borderId="0" xfId="5"/>
    <xf numFmtId="177" fontId="23" fillId="3" borderId="7" xfId="0" quotePrefix="1" applyNumberFormat="1" applyFont="1" applyFill="1" applyBorder="1" applyAlignment="1">
      <alignment horizontal="right" vertical="center"/>
    </xf>
    <xf numFmtId="177" fontId="23" fillId="3" borderId="7" xfId="1" quotePrefix="1" applyNumberFormat="1" applyFont="1" applyFill="1" applyBorder="1" applyAlignment="1">
      <alignment horizontal="right" vertical="center"/>
    </xf>
    <xf numFmtId="177" fontId="2" fillId="3" borderId="7" xfId="1" applyNumberFormat="1" applyFill="1" applyBorder="1" applyAlignment="1">
      <alignment vertical="center"/>
    </xf>
    <xf numFmtId="177" fontId="23" fillId="3" borderId="7" xfId="1" applyNumberFormat="1" applyFont="1" applyFill="1" applyBorder="1" applyAlignment="1">
      <alignment vertical="center"/>
    </xf>
    <xf numFmtId="177" fontId="23" fillId="3" borderId="7" xfId="0" applyNumberFormat="1" applyFont="1" applyFill="1" applyBorder="1" applyAlignment="1">
      <alignment vertical="center"/>
    </xf>
    <xf numFmtId="177" fontId="25" fillId="3" borderId="7" xfId="1" applyNumberFormat="1" applyFont="1" applyFill="1" applyBorder="1" applyAlignment="1">
      <alignment vertical="center"/>
    </xf>
    <xf numFmtId="177" fontId="25" fillId="3" borderId="7" xfId="1" quotePrefix="1" applyNumberFormat="1" applyFont="1" applyFill="1" applyBorder="1" applyAlignment="1">
      <alignment horizontal="right" vertical="center"/>
    </xf>
    <xf numFmtId="177" fontId="25" fillId="3" borderId="7" xfId="1" applyNumberFormat="1" applyFont="1" applyFill="1" applyBorder="1" applyAlignment="1">
      <alignment horizontal="center" vertical="center"/>
    </xf>
    <xf numFmtId="177" fontId="23" fillId="3" borderId="7" xfId="1" applyNumberFormat="1" applyFont="1" applyFill="1" applyBorder="1" applyAlignment="1">
      <alignment horizontal="center" vertical="center"/>
    </xf>
    <xf numFmtId="177" fontId="27" fillId="3" borderId="7" xfId="1" quotePrefix="1" applyNumberFormat="1" applyFont="1" applyFill="1" applyBorder="1" applyAlignment="1">
      <alignment horizontal="right" vertical="center"/>
    </xf>
    <xf numFmtId="177" fontId="23" fillId="3" borderId="7" xfId="1" applyNumberFormat="1" applyFont="1" applyFill="1" applyBorder="1" applyAlignment="1">
      <alignment horizontal="right" vertical="center"/>
    </xf>
    <xf numFmtId="41" fontId="23" fillId="3" borderId="7" xfId="0" applyNumberFormat="1" applyFont="1" applyFill="1" applyBorder="1" applyAlignment="1">
      <alignment horizontal="center" vertical="center"/>
    </xf>
    <xf numFmtId="181" fontId="23" fillId="3" borderId="7" xfId="0" applyNumberFormat="1" applyFont="1" applyFill="1" applyBorder="1" applyAlignment="1">
      <alignment vertical="center"/>
    </xf>
    <xf numFmtId="182" fontId="23" fillId="3" borderId="7" xfId="1" applyNumberFormat="1" applyFont="1" applyFill="1" applyBorder="1" applyAlignment="1">
      <alignment vertical="center"/>
    </xf>
    <xf numFmtId="0" fontId="23" fillId="3" borderId="7" xfId="4" applyNumberFormat="1" applyFont="1" applyFill="1" applyBorder="1" applyAlignment="1">
      <alignment vertical="center"/>
    </xf>
    <xf numFmtId="178" fontId="23" fillId="3" borderId="7" xfId="1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textRotation="255"/>
    </xf>
    <xf numFmtId="41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180" fontId="15" fillId="0" borderId="7" xfId="1" applyNumberFormat="1" applyFont="1" applyBorder="1" applyAlignment="1">
      <alignment vertical="center" textRotation="255"/>
    </xf>
    <xf numFmtId="0" fontId="13" fillId="0" borderId="7" xfId="3" applyBorder="1" applyAlignment="1">
      <alignment vertical="center"/>
    </xf>
    <xf numFmtId="0" fontId="12" fillId="0" borderId="7" xfId="2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41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3" fillId="0" borderId="7" xfId="3" applyBorder="1" applyAlignment="1">
      <alignment vertical="center" textRotation="255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77" fontId="2" fillId="2" borderId="7" xfId="1" applyNumberFormat="1" applyFill="1" applyBorder="1" applyAlignment="1">
      <alignment vertical="center"/>
    </xf>
    <xf numFmtId="177" fontId="0" fillId="2" borderId="7" xfId="0" applyNumberFormat="1" applyFill="1" applyBorder="1" applyAlignment="1">
      <alignment vertical="center"/>
    </xf>
    <xf numFmtId="177" fontId="25" fillId="3" borderId="7" xfId="1" applyNumberFormat="1" applyFont="1" applyFill="1" applyBorder="1" applyAlignment="1">
      <alignment vertical="center"/>
    </xf>
    <xf numFmtId="177" fontId="21" fillId="0" borderId="7" xfId="1" applyNumberFormat="1" applyFont="1" applyFill="1" applyBorder="1" applyAlignment="1">
      <alignment vertical="center"/>
    </xf>
    <xf numFmtId="177" fontId="21" fillId="0" borderId="7" xfId="0" applyNumberFormat="1" applyFont="1" applyFill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7" fontId="23" fillId="3" borderId="7" xfId="1" applyNumberFormat="1" applyFont="1" applyFill="1" applyBorder="1" applyAlignment="1">
      <alignment vertical="center"/>
    </xf>
    <xf numFmtId="177" fontId="23" fillId="3" borderId="7" xfId="0" applyNumberFormat="1" applyFont="1" applyFill="1" applyBorder="1" applyAlignment="1">
      <alignment vertical="center"/>
    </xf>
    <xf numFmtId="177" fontId="21" fillId="0" borderId="7" xfId="1" applyNumberFormat="1" applyFont="1" applyBorder="1" applyAlignment="1">
      <alignment vertical="center"/>
    </xf>
    <xf numFmtId="177" fontId="21" fillId="0" borderId="7" xfId="0" applyNumberFormat="1" applyFont="1" applyBorder="1" applyAlignment="1">
      <alignment vertical="center"/>
    </xf>
    <xf numFmtId="41" fontId="10" fillId="0" borderId="11" xfId="0" applyNumberFormat="1" applyFont="1" applyFill="1" applyBorder="1" applyAlignment="1">
      <alignment horizontal="center" vertical="center"/>
    </xf>
    <xf numFmtId="41" fontId="10" fillId="0" borderId="12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17" fillId="0" borderId="7" xfId="0" applyNumberFormat="1" applyFont="1" applyBorder="1" applyAlignment="1">
      <alignment horizontal="right" vertical="center"/>
    </xf>
  </cellXfs>
  <cellStyles count="6">
    <cellStyle name="パーセント" xfId="4" builtinId="5"/>
    <cellStyle name="ハイパーリンク" xfId="5" builtinId="8"/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627530</xdr:colOff>
      <xdr:row>1</xdr:row>
      <xdr:rowOff>7471</xdr:rowOff>
    </xdr:from>
    <xdr:to>
      <xdr:col>11</xdr:col>
      <xdr:colOff>732118</xdr:colOff>
      <xdr:row>3</xdr:row>
      <xdr:rowOff>165805</xdr:rowOff>
    </xdr:to>
    <xdr:sp macro="" textlink="">
      <xdr:nvSpPr>
        <xdr:cNvPr id="2" name="テキスト ボックス 1"/>
        <xdr:cNvSpPr txBox="1"/>
      </xdr:nvSpPr>
      <xdr:spPr>
        <a:xfrm>
          <a:off x="3429001" y="440765"/>
          <a:ext cx="5841999" cy="54680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none">
              <a:latin typeface="+mn-ea"/>
              <a:ea typeface="+mn-ea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工業用水道事業及び水道用水供給事業は、令和５年度から、広島県水道広域連合企業団が行っているため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令和５年度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</a:t>
          </a:r>
          <a:r>
            <a:rPr kumimoji="1" lang="ja-JP" altLang="en-US" sz="1100" u="none">
              <a:latin typeface="+mn-ea"/>
              <a:ea typeface="+mn-ea"/>
            </a:rPr>
            <a:t>の県予算はなし。</a:t>
          </a:r>
          <a:endParaRPr kumimoji="1" lang="en-US" altLang="ja-JP" sz="1100" u="sng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="70" zoomScaleNormal="100" zoomScaleSheetLayoutView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1" sqref="J1:J1048576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4.179687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5" t="s">
        <v>0</v>
      </c>
      <c r="B1" s="15"/>
      <c r="C1" s="15"/>
      <c r="D1" s="15"/>
      <c r="E1" s="20" t="s">
        <v>267</v>
      </c>
      <c r="F1" s="1"/>
    </row>
    <row r="3" spans="1:11" ht="14">
      <c r="A3" s="9" t="s">
        <v>92</v>
      </c>
    </row>
    <row r="5" spans="1:11">
      <c r="A5" s="16" t="s">
        <v>240</v>
      </c>
      <c r="B5" s="16"/>
      <c r="C5" s="16"/>
      <c r="D5" s="16"/>
      <c r="E5" s="16"/>
    </row>
    <row r="6" spans="1:11" ht="14">
      <c r="A6" s="3"/>
      <c r="H6" s="4"/>
      <c r="I6" s="8" t="s">
        <v>1</v>
      </c>
    </row>
    <row r="7" spans="1:11" ht="27" customHeight="1">
      <c r="A7" s="5"/>
      <c r="B7" s="6"/>
      <c r="C7" s="6"/>
      <c r="D7" s="6"/>
      <c r="E7" s="55"/>
      <c r="F7" s="45" t="s">
        <v>242</v>
      </c>
      <c r="G7" s="45"/>
      <c r="H7" s="45" t="s">
        <v>236</v>
      </c>
      <c r="I7" s="46" t="s">
        <v>21</v>
      </c>
    </row>
    <row r="8" spans="1:11" ht="17.149999999999999" customHeight="1">
      <c r="A8" s="17"/>
      <c r="B8" s="18"/>
      <c r="C8" s="18"/>
      <c r="D8" s="18"/>
      <c r="E8" s="56"/>
      <c r="F8" s="48" t="s">
        <v>90</v>
      </c>
      <c r="G8" s="48" t="s">
        <v>2</v>
      </c>
      <c r="H8" s="48" t="s">
        <v>234</v>
      </c>
      <c r="I8" s="49"/>
    </row>
    <row r="9" spans="1:11" ht="18" customHeight="1">
      <c r="A9" s="114" t="s">
        <v>87</v>
      </c>
      <c r="B9" s="114" t="s">
        <v>89</v>
      </c>
      <c r="C9" s="57" t="s">
        <v>3</v>
      </c>
      <c r="D9" s="50"/>
      <c r="E9" s="50"/>
      <c r="F9" s="101">
        <v>423537</v>
      </c>
      <c r="G9" s="52">
        <f>F9/$F$27*100</f>
        <v>39.998696732481676</v>
      </c>
      <c r="H9" s="74">
        <f>341743+140709-61371</f>
        <v>421081</v>
      </c>
      <c r="I9" s="52">
        <f>(F9/H9-1)*100</f>
        <v>0.58326070281013997</v>
      </c>
      <c r="K9" s="23"/>
    </row>
    <row r="10" spans="1:11" ht="18" customHeight="1">
      <c r="A10" s="114"/>
      <c r="B10" s="114"/>
      <c r="C10" s="59"/>
      <c r="D10" s="61" t="s">
        <v>22</v>
      </c>
      <c r="E10" s="50"/>
      <c r="F10" s="101">
        <v>96323</v>
      </c>
      <c r="G10" s="52">
        <f t="shared" ref="G10:G26" si="0">F10/$F$27*100</f>
        <v>9.0967128382238922</v>
      </c>
      <c r="H10" s="74">
        <f>90053+8646+320</f>
        <v>99019</v>
      </c>
      <c r="I10" s="52">
        <f t="shared" ref="I10:I27" si="1">(F10/H10-1)*100</f>
        <v>-2.7227097829709446</v>
      </c>
    </row>
    <row r="11" spans="1:11" ht="18" customHeight="1">
      <c r="A11" s="114"/>
      <c r="B11" s="114"/>
      <c r="C11" s="59"/>
      <c r="D11" s="59"/>
      <c r="E11" s="44" t="s">
        <v>23</v>
      </c>
      <c r="F11" s="101">
        <v>76136</v>
      </c>
      <c r="G11" s="52">
        <f t="shared" si="0"/>
        <v>7.1902591141369587</v>
      </c>
      <c r="H11" s="74">
        <v>79356</v>
      </c>
      <c r="I11" s="52">
        <f t="shared" si="1"/>
        <v>-4.0576641967841169</v>
      </c>
    </row>
    <row r="12" spans="1:11" ht="18" customHeight="1">
      <c r="A12" s="114"/>
      <c r="B12" s="114"/>
      <c r="C12" s="59"/>
      <c r="D12" s="59"/>
      <c r="E12" s="44" t="s">
        <v>24</v>
      </c>
      <c r="F12" s="101">
        <v>5063</v>
      </c>
      <c r="G12" s="52">
        <f t="shared" si="0"/>
        <v>0.47814807574439716</v>
      </c>
      <c r="H12" s="74">
        <v>4763</v>
      </c>
      <c r="I12" s="52">
        <f t="shared" si="1"/>
        <v>6.2985513331933696</v>
      </c>
    </row>
    <row r="13" spans="1:11" ht="18" customHeight="1">
      <c r="A13" s="114"/>
      <c r="B13" s="114"/>
      <c r="C13" s="59"/>
      <c r="D13" s="60"/>
      <c r="E13" s="44" t="s">
        <v>25</v>
      </c>
      <c r="F13" s="101">
        <v>316</v>
      </c>
      <c r="G13" s="52">
        <f t="shared" si="0"/>
        <v>2.9842937376106951E-2</v>
      </c>
      <c r="H13" s="74">
        <v>320</v>
      </c>
      <c r="I13" s="52">
        <f t="shared" si="1"/>
        <v>-1.2499999999999956</v>
      </c>
    </row>
    <row r="14" spans="1:11" ht="18" customHeight="1">
      <c r="A14" s="114"/>
      <c r="B14" s="114"/>
      <c r="C14" s="59"/>
      <c r="D14" s="57" t="s">
        <v>26</v>
      </c>
      <c r="E14" s="50"/>
      <c r="F14" s="101">
        <v>104793</v>
      </c>
      <c r="G14" s="52">
        <f t="shared" si="0"/>
        <v>9.8966168875138472</v>
      </c>
      <c r="H14" s="74">
        <f>96500+4244</f>
        <v>100744</v>
      </c>
      <c r="I14" s="52">
        <f t="shared" si="1"/>
        <v>4.0190979115381609</v>
      </c>
    </row>
    <row r="15" spans="1:11" ht="18" customHeight="1">
      <c r="A15" s="114"/>
      <c r="B15" s="114"/>
      <c r="C15" s="59"/>
      <c r="D15" s="59"/>
      <c r="E15" s="44" t="s">
        <v>27</v>
      </c>
      <c r="F15" s="101">
        <v>4133</v>
      </c>
      <c r="G15" s="52">
        <f t="shared" si="0"/>
        <v>0.39031917777041147</v>
      </c>
      <c r="H15" s="74">
        <v>4244</v>
      </c>
      <c r="I15" s="52">
        <f t="shared" si="1"/>
        <v>-2.6154571159283657</v>
      </c>
    </row>
    <row r="16" spans="1:11" ht="18" customHeight="1">
      <c r="A16" s="114"/>
      <c r="B16" s="114"/>
      <c r="C16" s="59"/>
      <c r="D16" s="60"/>
      <c r="E16" s="44" t="s">
        <v>28</v>
      </c>
      <c r="F16" s="101">
        <v>100660</v>
      </c>
      <c r="G16" s="52">
        <f t="shared" si="0"/>
        <v>9.5062977097434356</v>
      </c>
      <c r="H16" s="74">
        <v>96500</v>
      </c>
      <c r="I16" s="52">
        <f t="shared" si="1"/>
        <v>4.3108808290155398</v>
      </c>
      <c r="K16" s="24"/>
    </row>
    <row r="17" spans="1:26" ht="18" customHeight="1">
      <c r="A17" s="114"/>
      <c r="B17" s="114"/>
      <c r="C17" s="59"/>
      <c r="D17" s="115" t="s">
        <v>29</v>
      </c>
      <c r="E17" s="116"/>
      <c r="F17" s="101">
        <v>52081</v>
      </c>
      <c r="G17" s="52">
        <f t="shared" si="0"/>
        <v>4.9185127262184372</v>
      </c>
      <c r="H17" s="74">
        <v>70507</v>
      </c>
      <c r="I17" s="52">
        <f t="shared" si="1"/>
        <v>-26.13357538967762</v>
      </c>
    </row>
    <row r="18" spans="1:26" ht="18" customHeight="1">
      <c r="A18" s="114"/>
      <c r="B18" s="114"/>
      <c r="C18" s="59"/>
      <c r="D18" s="115" t="s">
        <v>93</v>
      </c>
      <c r="E18" s="117"/>
      <c r="F18" s="101">
        <v>7530</v>
      </c>
      <c r="G18" s="52">
        <f t="shared" si="0"/>
        <v>0.71113075456356123</v>
      </c>
      <c r="H18" s="74">
        <v>8424</v>
      </c>
      <c r="I18" s="52">
        <f t="shared" si="1"/>
        <v>-10.612535612535613</v>
      </c>
    </row>
    <row r="19" spans="1:26" ht="18" customHeight="1">
      <c r="A19" s="114"/>
      <c r="B19" s="114"/>
      <c r="C19" s="58"/>
      <c r="D19" s="115" t="s">
        <v>94</v>
      </c>
      <c r="E19" s="117"/>
      <c r="F19" s="108">
        <v>0</v>
      </c>
      <c r="G19" s="52">
        <f t="shared" si="0"/>
        <v>0</v>
      </c>
      <c r="H19" s="75">
        <v>0</v>
      </c>
      <c r="I19" s="52" t="e">
        <f t="shared" si="1"/>
        <v>#DIV/0!</v>
      </c>
      <c r="Z19" s="2" t="s">
        <v>95</v>
      </c>
    </row>
    <row r="20" spans="1:26" ht="18" customHeight="1">
      <c r="A20" s="114"/>
      <c r="B20" s="114"/>
      <c r="C20" s="50" t="s">
        <v>4</v>
      </c>
      <c r="D20" s="50"/>
      <c r="E20" s="50"/>
      <c r="F20" s="101">
        <v>56261</v>
      </c>
      <c r="G20" s="52">
        <f t="shared" si="0"/>
        <v>5.3132705687251685</v>
      </c>
      <c r="H20" s="74">
        <v>52231</v>
      </c>
      <c r="I20" s="52">
        <f t="shared" si="1"/>
        <v>7.7157243782428164</v>
      </c>
    </row>
    <row r="21" spans="1:26" ht="18" customHeight="1">
      <c r="A21" s="114"/>
      <c r="B21" s="114"/>
      <c r="C21" s="50" t="s">
        <v>5</v>
      </c>
      <c r="D21" s="50"/>
      <c r="E21" s="50"/>
      <c r="F21" s="101">
        <v>191155</v>
      </c>
      <c r="G21" s="52">
        <f t="shared" si="0"/>
        <v>18.052616120663682</v>
      </c>
      <c r="H21" s="76">
        <v>188808</v>
      </c>
      <c r="I21" s="52">
        <f t="shared" si="1"/>
        <v>1.2430617346722572</v>
      </c>
    </row>
    <row r="22" spans="1:26" ht="18" customHeight="1">
      <c r="A22" s="114"/>
      <c r="B22" s="114"/>
      <c r="C22" s="50" t="s">
        <v>30</v>
      </c>
      <c r="D22" s="50"/>
      <c r="E22" s="50"/>
      <c r="F22" s="101">
        <v>12087</v>
      </c>
      <c r="G22" s="52">
        <f t="shared" si="0"/>
        <v>1.1414923546360909</v>
      </c>
      <c r="H22" s="76">
        <v>11993</v>
      </c>
      <c r="I22" s="52">
        <f t="shared" si="1"/>
        <v>0.78379054448427521</v>
      </c>
    </row>
    <row r="23" spans="1:26" ht="18" customHeight="1">
      <c r="A23" s="114"/>
      <c r="B23" s="114"/>
      <c r="C23" s="50" t="s">
        <v>6</v>
      </c>
      <c r="D23" s="50"/>
      <c r="E23" s="50"/>
      <c r="F23" s="101">
        <v>109987</v>
      </c>
      <c r="G23" s="52">
        <f t="shared" si="0"/>
        <v>10.387136560714795</v>
      </c>
      <c r="H23" s="76">
        <v>148903</v>
      </c>
      <c r="I23" s="52">
        <f t="shared" si="1"/>
        <v>-26.135134953627524</v>
      </c>
    </row>
    <row r="24" spans="1:26" ht="18" customHeight="1">
      <c r="A24" s="114"/>
      <c r="B24" s="114"/>
      <c r="C24" s="50" t="s">
        <v>31</v>
      </c>
      <c r="D24" s="50"/>
      <c r="E24" s="50"/>
      <c r="F24" s="101">
        <v>2347</v>
      </c>
      <c r="G24" s="52">
        <f t="shared" si="0"/>
        <v>0.22164991779026269</v>
      </c>
      <c r="H24" s="76">
        <v>2448</v>
      </c>
      <c r="I24" s="52">
        <f t="shared" si="1"/>
        <v>-4.1258169934640492</v>
      </c>
    </row>
    <row r="25" spans="1:26" ht="18" customHeight="1">
      <c r="A25" s="114"/>
      <c r="B25" s="114"/>
      <c r="C25" s="50" t="s">
        <v>7</v>
      </c>
      <c r="D25" s="50"/>
      <c r="E25" s="50"/>
      <c r="F25" s="101">
        <v>79394</v>
      </c>
      <c r="G25" s="52">
        <f t="shared" si="0"/>
        <v>7.4979435760716306</v>
      </c>
      <c r="H25" s="76">
        <v>88443</v>
      </c>
      <c r="I25" s="52">
        <f t="shared" si="1"/>
        <v>-10.231448503555962</v>
      </c>
    </row>
    <row r="26" spans="1:26" ht="18" customHeight="1">
      <c r="A26" s="114"/>
      <c r="B26" s="114"/>
      <c r="C26" s="50" t="s">
        <v>8</v>
      </c>
      <c r="D26" s="50"/>
      <c r="E26" s="50"/>
      <c r="F26" s="101">
        <f>6426+97+63971+570+105493+7152+400</f>
        <v>184109</v>
      </c>
      <c r="G26" s="52">
        <f t="shared" si="0"/>
        <v>17.387194168916693</v>
      </c>
      <c r="H26" s="76">
        <f>7582+111+57665+507+103970+1580+500</f>
        <v>171915</v>
      </c>
      <c r="I26" s="52">
        <f t="shared" si="1"/>
        <v>7.0930401651979169</v>
      </c>
    </row>
    <row r="27" spans="1:26" ht="18" customHeight="1">
      <c r="A27" s="114"/>
      <c r="B27" s="114"/>
      <c r="C27" s="50" t="s">
        <v>9</v>
      </c>
      <c r="D27" s="50"/>
      <c r="E27" s="50"/>
      <c r="F27" s="101">
        <f>SUM(F9,F20:F26)</f>
        <v>1058877</v>
      </c>
      <c r="G27" s="52">
        <f>F27/$F$27*100</f>
        <v>100</v>
      </c>
      <c r="H27" s="76">
        <f>SUM(H9,H20:H26)</f>
        <v>1085822</v>
      </c>
      <c r="I27" s="52">
        <f t="shared" si="1"/>
        <v>-2.4815301218800156</v>
      </c>
    </row>
    <row r="28" spans="1:26" ht="18" customHeight="1">
      <c r="A28" s="114"/>
      <c r="B28" s="114" t="s">
        <v>88</v>
      </c>
      <c r="C28" s="57" t="s">
        <v>10</v>
      </c>
      <c r="D28" s="50"/>
      <c r="E28" s="50"/>
      <c r="F28" s="101">
        <f>SUM(F29:F31)</f>
        <v>416145</v>
      </c>
      <c r="G28" s="52">
        <f>F28/$F$45*100</f>
        <v>39.300598653101353</v>
      </c>
      <c r="H28" s="76">
        <f>SUM(H29:H31)</f>
        <v>405811</v>
      </c>
      <c r="I28" s="52">
        <f>(F28/H28-1)*100</f>
        <v>2.5465056393247032</v>
      </c>
    </row>
    <row r="29" spans="1:26" ht="18" customHeight="1">
      <c r="A29" s="114"/>
      <c r="B29" s="114"/>
      <c r="C29" s="59"/>
      <c r="D29" s="50" t="s">
        <v>11</v>
      </c>
      <c r="E29" s="50"/>
      <c r="F29" s="101">
        <v>246402</v>
      </c>
      <c r="G29" s="52">
        <f t="shared" ref="G29:G44" si="2">F29/$F$45*100</f>
        <v>23.270124858694636</v>
      </c>
      <c r="H29" s="76">
        <v>234337</v>
      </c>
      <c r="I29" s="52">
        <f t="shared" ref="I29:I45" si="3">(F29/H29-1)*100</f>
        <v>5.1485680878393003</v>
      </c>
    </row>
    <row r="30" spans="1:26" ht="18" customHeight="1">
      <c r="A30" s="114"/>
      <c r="B30" s="114"/>
      <c r="C30" s="59"/>
      <c r="D30" s="50" t="s">
        <v>32</v>
      </c>
      <c r="E30" s="50"/>
      <c r="F30" s="101">
        <v>21266</v>
      </c>
      <c r="G30" s="52">
        <f t="shared" si="2"/>
        <v>2.0083541336718054</v>
      </c>
      <c r="H30" s="76">
        <v>22909</v>
      </c>
      <c r="I30" s="52">
        <f t="shared" si="3"/>
        <v>-7.171853856562926</v>
      </c>
    </row>
    <row r="31" spans="1:26" ht="18" customHeight="1">
      <c r="A31" s="114"/>
      <c r="B31" s="114"/>
      <c r="C31" s="58"/>
      <c r="D31" s="50" t="s">
        <v>12</v>
      </c>
      <c r="E31" s="50"/>
      <c r="F31" s="101">
        <v>148477</v>
      </c>
      <c r="G31" s="52">
        <f t="shared" si="2"/>
        <v>14.02211966073491</v>
      </c>
      <c r="H31" s="76">
        <v>148565</v>
      </c>
      <c r="I31" s="52">
        <f t="shared" si="3"/>
        <v>-5.9233332211494627E-2</v>
      </c>
    </row>
    <row r="32" spans="1:26" ht="18" customHeight="1">
      <c r="A32" s="114"/>
      <c r="B32" s="114"/>
      <c r="C32" s="57" t="s">
        <v>13</v>
      </c>
      <c r="D32" s="50"/>
      <c r="E32" s="50"/>
      <c r="F32" s="101">
        <f>SUM(F33:F38)+400</f>
        <v>504251</v>
      </c>
      <c r="G32" s="52">
        <f t="shared" si="2"/>
        <v>47.621300679871219</v>
      </c>
      <c r="H32" s="76">
        <f>SUM(H33:H38)+1000</f>
        <v>536743</v>
      </c>
      <c r="I32" s="52">
        <f t="shared" si="3"/>
        <v>-6.0535489051557256</v>
      </c>
    </row>
    <row r="33" spans="1:9" ht="18" customHeight="1">
      <c r="A33" s="114"/>
      <c r="B33" s="114"/>
      <c r="C33" s="59"/>
      <c r="D33" s="50" t="s">
        <v>14</v>
      </c>
      <c r="E33" s="50"/>
      <c r="F33" s="101">
        <v>36524</v>
      </c>
      <c r="G33" s="52">
        <f t="shared" si="2"/>
        <v>3.4493146984966145</v>
      </c>
      <c r="H33" s="76">
        <v>55198</v>
      </c>
      <c r="I33" s="52">
        <f t="shared" si="3"/>
        <v>-33.830935903474767</v>
      </c>
    </row>
    <row r="34" spans="1:9" ht="18" customHeight="1">
      <c r="A34" s="114"/>
      <c r="B34" s="114"/>
      <c r="C34" s="59"/>
      <c r="D34" s="50" t="s">
        <v>33</v>
      </c>
      <c r="E34" s="50"/>
      <c r="F34" s="101">
        <v>16648</v>
      </c>
      <c r="G34" s="52">
        <f t="shared" si="2"/>
        <v>1.5722317134095838</v>
      </c>
      <c r="H34" s="76">
        <v>16015</v>
      </c>
      <c r="I34" s="52">
        <f t="shared" si="3"/>
        <v>3.9525444895410544</v>
      </c>
    </row>
    <row r="35" spans="1:9" ht="18" customHeight="1">
      <c r="A35" s="114"/>
      <c r="B35" s="114"/>
      <c r="C35" s="59"/>
      <c r="D35" s="50" t="s">
        <v>34</v>
      </c>
      <c r="E35" s="50"/>
      <c r="F35" s="101">
        <v>333254</v>
      </c>
      <c r="G35" s="52">
        <f t="shared" si="2"/>
        <v>31.472399532712487</v>
      </c>
      <c r="H35" s="76">
        <v>350497</v>
      </c>
      <c r="I35" s="52">
        <f t="shared" si="3"/>
        <v>-4.9195856169952918</v>
      </c>
    </row>
    <row r="36" spans="1:9" ht="18" customHeight="1">
      <c r="A36" s="114"/>
      <c r="B36" s="114"/>
      <c r="C36" s="59"/>
      <c r="D36" s="50" t="s">
        <v>35</v>
      </c>
      <c r="E36" s="50"/>
      <c r="F36" s="101">
        <v>13481</v>
      </c>
      <c r="G36" s="52">
        <f t="shared" si="2"/>
        <v>1.2731412619218285</v>
      </c>
      <c r="H36" s="76">
        <v>13309</v>
      </c>
      <c r="I36" s="52">
        <f t="shared" si="3"/>
        <v>1.2923585543617166</v>
      </c>
    </row>
    <row r="37" spans="1:9" ht="17.5" customHeight="1">
      <c r="A37" s="114"/>
      <c r="B37" s="114"/>
      <c r="C37" s="59"/>
      <c r="D37" s="50" t="s">
        <v>15</v>
      </c>
      <c r="E37" s="50"/>
      <c r="F37" s="101">
        <v>11386</v>
      </c>
      <c r="G37" s="52">
        <f t="shared" si="2"/>
        <v>1.0752901422922587</v>
      </c>
      <c r="H37" s="76">
        <v>9677</v>
      </c>
      <c r="I37" s="52">
        <f t="shared" si="3"/>
        <v>17.660431952051248</v>
      </c>
    </row>
    <row r="38" spans="1:9" ht="18" customHeight="1">
      <c r="A38" s="114"/>
      <c r="B38" s="114"/>
      <c r="C38" s="58"/>
      <c r="D38" s="50" t="s">
        <v>36</v>
      </c>
      <c r="E38" s="50"/>
      <c r="F38" s="101">
        <v>92558</v>
      </c>
      <c r="G38" s="52">
        <f t="shared" si="2"/>
        <v>8.7411474609421109</v>
      </c>
      <c r="H38" s="76">
        <v>91047</v>
      </c>
      <c r="I38" s="52">
        <f t="shared" si="3"/>
        <v>1.659582413478744</v>
      </c>
    </row>
    <row r="39" spans="1:9" ht="18" customHeight="1">
      <c r="A39" s="114"/>
      <c r="B39" s="114"/>
      <c r="C39" s="57" t="s">
        <v>16</v>
      </c>
      <c r="D39" s="50"/>
      <c r="E39" s="50"/>
      <c r="F39" s="101">
        <f>F40+F43</f>
        <v>138481</v>
      </c>
      <c r="G39" s="52">
        <f t="shared" si="2"/>
        <v>13.078100667027426</v>
      </c>
      <c r="H39" s="76">
        <f>H40+H43</f>
        <v>143268</v>
      </c>
      <c r="I39" s="52">
        <f t="shared" si="3"/>
        <v>-3.3412904486696315</v>
      </c>
    </row>
    <row r="40" spans="1:9" ht="18" customHeight="1">
      <c r="A40" s="114"/>
      <c r="B40" s="114"/>
      <c r="C40" s="59"/>
      <c r="D40" s="57" t="s">
        <v>17</v>
      </c>
      <c r="E40" s="50"/>
      <c r="F40" s="101">
        <v>129874</v>
      </c>
      <c r="G40" s="52">
        <f t="shared" si="2"/>
        <v>12.265258382229476</v>
      </c>
      <c r="H40" s="76">
        <v>125830</v>
      </c>
      <c r="I40" s="52">
        <f t="shared" si="3"/>
        <v>3.2138599698005255</v>
      </c>
    </row>
    <row r="41" spans="1:9" ht="18" customHeight="1">
      <c r="A41" s="114"/>
      <c r="B41" s="114"/>
      <c r="C41" s="59"/>
      <c r="D41" s="59"/>
      <c r="E41" s="53" t="s">
        <v>91</v>
      </c>
      <c r="F41" s="101">
        <v>78117</v>
      </c>
      <c r="G41" s="52">
        <f t="shared" si="2"/>
        <v>7.377344110789072</v>
      </c>
      <c r="H41" s="76">
        <v>78131</v>
      </c>
      <c r="I41" s="54">
        <f t="shared" si="3"/>
        <v>-1.7918623849688675E-2</v>
      </c>
    </row>
    <row r="42" spans="1:9" ht="18" customHeight="1">
      <c r="A42" s="114"/>
      <c r="B42" s="114"/>
      <c r="C42" s="59"/>
      <c r="D42" s="58"/>
      <c r="E42" s="44" t="s">
        <v>37</v>
      </c>
      <c r="F42" s="101">
        <v>51757</v>
      </c>
      <c r="G42" s="52">
        <f t="shared" si="2"/>
        <v>4.8879142714404038</v>
      </c>
      <c r="H42" s="76">
        <v>47699</v>
      </c>
      <c r="I42" s="54">
        <f t="shared" si="3"/>
        <v>8.5075158808360705</v>
      </c>
    </row>
    <row r="43" spans="1:9" ht="18" customHeight="1">
      <c r="A43" s="114"/>
      <c r="B43" s="114"/>
      <c r="C43" s="59"/>
      <c r="D43" s="50" t="s">
        <v>38</v>
      </c>
      <c r="E43" s="50"/>
      <c r="F43" s="101">
        <v>8607</v>
      </c>
      <c r="G43" s="52">
        <f t="shared" si="2"/>
        <v>0.81284228479795106</v>
      </c>
      <c r="H43" s="76">
        <v>17438</v>
      </c>
      <c r="I43" s="54">
        <f t="shared" si="3"/>
        <v>-50.642275490308521</v>
      </c>
    </row>
    <row r="44" spans="1:9" ht="18" customHeight="1">
      <c r="A44" s="114"/>
      <c r="B44" s="114"/>
      <c r="C44" s="58"/>
      <c r="D44" s="50" t="s">
        <v>39</v>
      </c>
      <c r="E44" s="50"/>
      <c r="F44" s="101">
        <v>0</v>
      </c>
      <c r="G44" s="52">
        <f t="shared" si="2"/>
        <v>0</v>
      </c>
      <c r="H44" s="76">
        <v>0</v>
      </c>
      <c r="I44" s="52" t="e">
        <f t="shared" si="3"/>
        <v>#DIV/0!</v>
      </c>
    </row>
    <row r="45" spans="1:9" ht="18" customHeight="1">
      <c r="A45" s="114"/>
      <c r="B45" s="114"/>
      <c r="C45" s="44" t="s">
        <v>18</v>
      </c>
      <c r="D45" s="44"/>
      <c r="E45" s="44"/>
      <c r="F45" s="101">
        <f>SUM(F28,F32,F39)</f>
        <v>1058877</v>
      </c>
      <c r="G45" s="52">
        <f>F45/$F$45*100</f>
        <v>100</v>
      </c>
      <c r="H45" s="76">
        <f>SUM(H28,H32,H39)</f>
        <v>1085822</v>
      </c>
      <c r="I45" s="52">
        <f t="shared" si="3"/>
        <v>-2.4815301218800156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55" zoomScaleNormal="100" zoomScaleSheetLayoutView="55" workbookViewId="0">
      <pane xSplit="5" ySplit="7" topLeftCell="F32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19" t="s">
        <v>0</v>
      </c>
      <c r="B1" s="10"/>
      <c r="C1" s="10"/>
      <c r="D1" s="20" t="s">
        <v>267</v>
      </c>
      <c r="E1" s="12"/>
      <c r="F1" s="12"/>
      <c r="G1" s="12"/>
    </row>
    <row r="2" spans="1:25" ht="15" customHeight="1"/>
    <row r="3" spans="1:25" ht="15" customHeight="1">
      <c r="A3" s="13" t="s">
        <v>46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6" customHeight="1">
      <c r="A5" s="11" t="s">
        <v>243</v>
      </c>
      <c r="B5" s="11"/>
      <c r="C5" s="11"/>
      <c r="D5" s="11"/>
      <c r="K5" s="14"/>
      <c r="O5" s="14" t="s">
        <v>47</v>
      </c>
    </row>
    <row r="6" spans="1:25" ht="16" customHeight="1">
      <c r="A6" s="120" t="s">
        <v>48</v>
      </c>
      <c r="B6" s="121"/>
      <c r="C6" s="121"/>
      <c r="D6" s="121"/>
      <c r="E6" s="121"/>
      <c r="F6" s="125" t="s">
        <v>251</v>
      </c>
      <c r="G6" s="125"/>
      <c r="H6" s="126" t="s">
        <v>252</v>
      </c>
      <c r="I6" s="126"/>
      <c r="J6" s="125" t="s">
        <v>253</v>
      </c>
      <c r="K6" s="125"/>
      <c r="L6" s="125" t="s">
        <v>254</v>
      </c>
      <c r="M6" s="125"/>
      <c r="N6" s="125" t="s">
        <v>255</v>
      </c>
      <c r="O6" s="125"/>
    </row>
    <row r="7" spans="1:25" ht="16" customHeight="1">
      <c r="A7" s="121"/>
      <c r="B7" s="121"/>
      <c r="C7" s="121"/>
      <c r="D7" s="121"/>
      <c r="E7" s="121"/>
      <c r="F7" s="48" t="s">
        <v>244</v>
      </c>
      <c r="G7" s="48" t="s">
        <v>236</v>
      </c>
      <c r="H7" s="48" t="s">
        <v>241</v>
      </c>
      <c r="I7" s="48" t="s">
        <v>236</v>
      </c>
      <c r="J7" s="48" t="s">
        <v>241</v>
      </c>
      <c r="K7" s="48" t="s">
        <v>236</v>
      </c>
      <c r="L7" s="48" t="s">
        <v>241</v>
      </c>
      <c r="M7" s="48" t="s">
        <v>236</v>
      </c>
      <c r="N7" s="48" t="s">
        <v>241</v>
      </c>
      <c r="O7" s="48" t="s">
        <v>236</v>
      </c>
    </row>
    <row r="8" spans="1:25" ht="16" customHeight="1">
      <c r="A8" s="118" t="s">
        <v>82</v>
      </c>
      <c r="B8" s="57" t="s">
        <v>49</v>
      </c>
      <c r="C8" s="50"/>
      <c r="D8" s="50"/>
      <c r="E8" s="62" t="s">
        <v>40</v>
      </c>
      <c r="F8" s="77">
        <v>0</v>
      </c>
      <c r="G8" s="77">
        <v>0</v>
      </c>
      <c r="H8" s="103">
        <v>58</v>
      </c>
      <c r="I8" s="76">
        <v>979</v>
      </c>
      <c r="J8" s="77">
        <v>0</v>
      </c>
      <c r="K8" s="77">
        <v>0</v>
      </c>
      <c r="L8" s="101">
        <v>30385</v>
      </c>
      <c r="M8" s="74">
        <v>29552</v>
      </c>
      <c r="N8" s="96">
        <v>10369.799999999999</v>
      </c>
      <c r="O8" s="76">
        <v>10704.3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118"/>
      <c r="B9" s="59"/>
      <c r="C9" s="50" t="s">
        <v>50</v>
      </c>
      <c r="D9" s="50"/>
      <c r="E9" s="62" t="s">
        <v>41</v>
      </c>
      <c r="F9" s="77">
        <v>0</v>
      </c>
      <c r="G9" s="77">
        <v>0</v>
      </c>
      <c r="H9" s="103">
        <v>58</v>
      </c>
      <c r="I9" s="76">
        <v>979</v>
      </c>
      <c r="J9" s="77">
        <v>0</v>
      </c>
      <c r="K9" s="77">
        <v>0</v>
      </c>
      <c r="L9" s="101">
        <v>30355</v>
      </c>
      <c r="M9" s="74">
        <v>29522</v>
      </c>
      <c r="N9" s="96">
        <v>10369.799999999999</v>
      </c>
      <c r="O9" s="76">
        <v>10704.3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118"/>
      <c r="B10" s="58"/>
      <c r="C10" s="50" t="s">
        <v>51</v>
      </c>
      <c r="D10" s="50"/>
      <c r="E10" s="62" t="s">
        <v>42</v>
      </c>
      <c r="F10" s="77">
        <v>0</v>
      </c>
      <c r="G10" s="77">
        <v>0</v>
      </c>
      <c r="H10" s="103">
        <v>0</v>
      </c>
      <c r="I10" s="76">
        <v>0</v>
      </c>
      <c r="J10" s="81">
        <v>0</v>
      </c>
      <c r="K10" s="81">
        <v>0</v>
      </c>
      <c r="L10" s="101">
        <v>30</v>
      </c>
      <c r="M10" s="74">
        <v>30</v>
      </c>
      <c r="N10" s="96">
        <v>0</v>
      </c>
      <c r="O10" s="76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118"/>
      <c r="B11" s="57" t="s">
        <v>52</v>
      </c>
      <c r="C11" s="50"/>
      <c r="D11" s="50"/>
      <c r="E11" s="62" t="s">
        <v>43</v>
      </c>
      <c r="F11" s="77">
        <v>0</v>
      </c>
      <c r="G11" s="77">
        <v>0</v>
      </c>
      <c r="H11" s="103">
        <v>406</v>
      </c>
      <c r="I11" s="76">
        <v>900</v>
      </c>
      <c r="J11" s="77">
        <v>0</v>
      </c>
      <c r="K11" s="77">
        <v>0</v>
      </c>
      <c r="L11" s="101">
        <v>30264</v>
      </c>
      <c r="M11" s="74">
        <v>29417</v>
      </c>
      <c r="N11" s="96">
        <v>10361.1</v>
      </c>
      <c r="O11" s="76">
        <v>10696.7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118"/>
      <c r="B12" s="59"/>
      <c r="C12" s="50" t="s">
        <v>53</v>
      </c>
      <c r="D12" s="50"/>
      <c r="E12" s="62" t="s">
        <v>44</v>
      </c>
      <c r="F12" s="77">
        <v>0</v>
      </c>
      <c r="G12" s="77">
        <v>0</v>
      </c>
      <c r="H12" s="103">
        <v>406</v>
      </c>
      <c r="I12" s="76">
        <v>900</v>
      </c>
      <c r="J12" s="77">
        <v>0</v>
      </c>
      <c r="K12" s="77">
        <v>0</v>
      </c>
      <c r="L12" s="101">
        <v>30208</v>
      </c>
      <c r="M12" s="74">
        <v>29366</v>
      </c>
      <c r="N12" s="96">
        <v>10361.1</v>
      </c>
      <c r="O12" s="76">
        <v>10696.7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118"/>
      <c r="B13" s="58"/>
      <c r="C13" s="50" t="s">
        <v>54</v>
      </c>
      <c r="D13" s="50"/>
      <c r="E13" s="62" t="s">
        <v>45</v>
      </c>
      <c r="F13" s="77">
        <v>0</v>
      </c>
      <c r="G13" s="77">
        <v>0</v>
      </c>
      <c r="H13" s="104">
        <v>0</v>
      </c>
      <c r="I13" s="79">
        <v>0</v>
      </c>
      <c r="J13" s="81">
        <v>0</v>
      </c>
      <c r="K13" s="81">
        <v>0</v>
      </c>
      <c r="L13" s="101">
        <v>56</v>
      </c>
      <c r="M13" s="74">
        <v>51</v>
      </c>
      <c r="N13" s="96"/>
      <c r="O13" s="76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118"/>
      <c r="B14" s="50" t="s">
        <v>55</v>
      </c>
      <c r="C14" s="50"/>
      <c r="D14" s="50"/>
      <c r="E14" s="62" t="s">
        <v>96</v>
      </c>
      <c r="F14" s="77">
        <f>F9-F12</f>
        <v>0</v>
      </c>
      <c r="G14" s="77">
        <f t="shared" ref="G14:O15" si="0">G9-G12</f>
        <v>0</v>
      </c>
      <c r="H14" s="103">
        <f t="shared" si="0"/>
        <v>-348</v>
      </c>
      <c r="I14" s="76">
        <f t="shared" si="0"/>
        <v>79</v>
      </c>
      <c r="J14" s="77">
        <f t="shared" si="0"/>
        <v>0</v>
      </c>
      <c r="K14" s="77">
        <f t="shared" si="0"/>
        <v>0</v>
      </c>
      <c r="L14" s="101">
        <f t="shared" si="0"/>
        <v>147</v>
      </c>
      <c r="M14" s="74">
        <f t="shared" si="0"/>
        <v>156</v>
      </c>
      <c r="N14" s="96">
        <f t="shared" si="0"/>
        <v>8.6999999999989086</v>
      </c>
      <c r="O14" s="76">
        <f t="shared" si="0"/>
        <v>7.5999999999985448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118"/>
      <c r="B15" s="50" t="s">
        <v>56</v>
      </c>
      <c r="C15" s="50"/>
      <c r="D15" s="50"/>
      <c r="E15" s="62" t="s">
        <v>97</v>
      </c>
      <c r="F15" s="77">
        <f>F10-F13</f>
        <v>0</v>
      </c>
      <c r="G15" s="77">
        <f t="shared" si="0"/>
        <v>0</v>
      </c>
      <c r="H15" s="103">
        <f t="shared" si="0"/>
        <v>0</v>
      </c>
      <c r="I15" s="76">
        <f t="shared" si="0"/>
        <v>0</v>
      </c>
      <c r="J15" s="77">
        <f t="shared" si="0"/>
        <v>0</v>
      </c>
      <c r="K15" s="77">
        <f t="shared" si="0"/>
        <v>0</v>
      </c>
      <c r="L15" s="101">
        <f t="shared" si="0"/>
        <v>-26</v>
      </c>
      <c r="M15" s="74">
        <f t="shared" si="0"/>
        <v>-21</v>
      </c>
      <c r="N15" s="96">
        <f t="shared" si="0"/>
        <v>0</v>
      </c>
      <c r="O15" s="76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118"/>
      <c r="B16" s="50" t="s">
        <v>57</v>
      </c>
      <c r="C16" s="50"/>
      <c r="D16" s="50"/>
      <c r="E16" s="62" t="s">
        <v>98</v>
      </c>
      <c r="F16" s="77">
        <f>F8-F11</f>
        <v>0</v>
      </c>
      <c r="G16" s="77">
        <f t="shared" ref="G16:O16" si="1">G8-G11</f>
        <v>0</v>
      </c>
      <c r="H16" s="103">
        <f t="shared" si="1"/>
        <v>-348</v>
      </c>
      <c r="I16" s="76">
        <f t="shared" si="1"/>
        <v>79</v>
      </c>
      <c r="J16" s="77">
        <f t="shared" si="1"/>
        <v>0</v>
      </c>
      <c r="K16" s="77">
        <f t="shared" si="1"/>
        <v>0</v>
      </c>
      <c r="L16" s="101">
        <f t="shared" si="1"/>
        <v>121</v>
      </c>
      <c r="M16" s="74">
        <f t="shared" si="1"/>
        <v>135</v>
      </c>
      <c r="N16" s="96">
        <f t="shared" si="1"/>
        <v>8.6999999999989086</v>
      </c>
      <c r="O16" s="76">
        <f t="shared" si="1"/>
        <v>7.5999999999985448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118"/>
      <c r="B17" s="50" t="s">
        <v>58</v>
      </c>
      <c r="C17" s="50"/>
      <c r="D17" s="50"/>
      <c r="E17" s="48"/>
      <c r="F17" s="77">
        <v>0</v>
      </c>
      <c r="G17" s="77">
        <v>0</v>
      </c>
      <c r="H17" s="104">
        <v>44494</v>
      </c>
      <c r="I17" s="79">
        <v>45881</v>
      </c>
      <c r="J17" s="77">
        <v>0</v>
      </c>
      <c r="K17" s="77">
        <v>0</v>
      </c>
      <c r="L17" s="101">
        <v>28614</v>
      </c>
      <c r="M17" s="74">
        <v>27208</v>
      </c>
      <c r="N17" s="98"/>
      <c r="O17" s="79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118"/>
      <c r="B18" s="50" t="s">
        <v>59</v>
      </c>
      <c r="C18" s="50"/>
      <c r="D18" s="50"/>
      <c r="E18" s="48"/>
      <c r="F18" s="78">
        <v>0</v>
      </c>
      <c r="G18" s="78">
        <v>0</v>
      </c>
      <c r="H18" s="104">
        <v>0</v>
      </c>
      <c r="I18" s="80">
        <v>0</v>
      </c>
      <c r="J18" s="78">
        <v>0</v>
      </c>
      <c r="K18" s="78">
        <v>0</v>
      </c>
      <c r="L18" s="107">
        <v>0</v>
      </c>
      <c r="M18" s="82">
        <v>0</v>
      </c>
      <c r="N18" s="99"/>
      <c r="O18" s="80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118" t="s">
        <v>83</v>
      </c>
      <c r="B19" s="57" t="s">
        <v>60</v>
      </c>
      <c r="C19" s="50"/>
      <c r="D19" s="50"/>
      <c r="E19" s="62"/>
      <c r="F19" s="77">
        <v>0</v>
      </c>
      <c r="G19" s="77">
        <v>0</v>
      </c>
      <c r="H19" s="103">
        <v>5733</v>
      </c>
      <c r="I19" s="76">
        <v>5927</v>
      </c>
      <c r="J19" s="77">
        <v>0</v>
      </c>
      <c r="K19" s="77">
        <v>0</v>
      </c>
      <c r="L19" s="101">
        <v>3309</v>
      </c>
      <c r="M19" s="74">
        <v>1700</v>
      </c>
      <c r="N19" s="96">
        <v>4061.4</v>
      </c>
      <c r="O19" s="76">
        <v>3408.1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118"/>
      <c r="B20" s="58"/>
      <c r="C20" s="50" t="s">
        <v>61</v>
      </c>
      <c r="D20" s="50"/>
      <c r="E20" s="62"/>
      <c r="F20" s="77">
        <v>0</v>
      </c>
      <c r="G20" s="77">
        <v>0</v>
      </c>
      <c r="H20" s="103">
        <v>0</v>
      </c>
      <c r="I20" s="76">
        <v>0</v>
      </c>
      <c r="J20" s="77">
        <v>0</v>
      </c>
      <c r="K20" s="77">
        <v>0</v>
      </c>
      <c r="L20" s="101">
        <v>2587</v>
      </c>
      <c r="M20" s="74">
        <v>1013</v>
      </c>
      <c r="N20" s="96">
        <v>1020.9</v>
      </c>
      <c r="O20" s="76">
        <v>766.3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118"/>
      <c r="B21" s="50" t="s">
        <v>62</v>
      </c>
      <c r="C21" s="50"/>
      <c r="D21" s="50"/>
      <c r="E21" s="62" t="s">
        <v>99</v>
      </c>
      <c r="F21" s="77">
        <v>0</v>
      </c>
      <c r="G21" s="77">
        <v>0</v>
      </c>
      <c r="H21" s="103">
        <v>5733</v>
      </c>
      <c r="I21" s="76">
        <v>5927</v>
      </c>
      <c r="J21" s="77">
        <v>0</v>
      </c>
      <c r="K21" s="77">
        <v>0</v>
      </c>
      <c r="L21" s="101">
        <v>3309</v>
      </c>
      <c r="M21" s="74">
        <v>1700</v>
      </c>
      <c r="N21" s="96">
        <v>4061.4</v>
      </c>
      <c r="O21" s="76">
        <v>3408.1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118"/>
      <c r="B22" s="57" t="s">
        <v>63</v>
      </c>
      <c r="C22" s="50"/>
      <c r="D22" s="50"/>
      <c r="E22" s="62" t="s">
        <v>100</v>
      </c>
      <c r="F22" s="77">
        <v>0</v>
      </c>
      <c r="G22" s="77">
        <v>0</v>
      </c>
      <c r="H22" s="103">
        <v>5632</v>
      </c>
      <c r="I22" s="76">
        <v>6763</v>
      </c>
      <c r="J22" s="77">
        <v>0</v>
      </c>
      <c r="K22" s="77">
        <v>0</v>
      </c>
      <c r="L22" s="101">
        <v>4702</v>
      </c>
      <c r="M22" s="74">
        <v>3028</v>
      </c>
      <c r="N22" s="96">
        <v>4891.6000000000004</v>
      </c>
      <c r="O22" s="76">
        <v>4243.5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118"/>
      <c r="B23" s="58" t="s">
        <v>64</v>
      </c>
      <c r="C23" s="50" t="s">
        <v>65</v>
      </c>
      <c r="D23" s="50"/>
      <c r="E23" s="62"/>
      <c r="F23" s="77">
        <v>0</v>
      </c>
      <c r="G23" s="77">
        <v>0</v>
      </c>
      <c r="H23" s="103">
        <v>5366</v>
      </c>
      <c r="I23" s="76">
        <v>6411</v>
      </c>
      <c r="J23" s="77"/>
      <c r="K23" s="77"/>
      <c r="L23" s="101">
        <v>2054</v>
      </c>
      <c r="M23" s="74">
        <v>1959</v>
      </c>
      <c r="N23" s="96">
        <v>1189.8</v>
      </c>
      <c r="O23" s="76">
        <v>1308.9000000000001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118"/>
      <c r="B24" s="50" t="s">
        <v>101</v>
      </c>
      <c r="C24" s="50"/>
      <c r="D24" s="50"/>
      <c r="E24" s="62" t="s">
        <v>102</v>
      </c>
      <c r="F24" s="77">
        <f>F21-F22</f>
        <v>0</v>
      </c>
      <c r="G24" s="77">
        <f t="shared" ref="G24:M24" si="2">G21-G22</f>
        <v>0</v>
      </c>
      <c r="H24" s="103">
        <f t="shared" si="2"/>
        <v>101</v>
      </c>
      <c r="I24" s="76">
        <f t="shared" si="2"/>
        <v>-836</v>
      </c>
      <c r="J24" s="77">
        <f t="shared" si="2"/>
        <v>0</v>
      </c>
      <c r="K24" s="77">
        <f t="shared" si="2"/>
        <v>0</v>
      </c>
      <c r="L24" s="101">
        <f t="shared" si="2"/>
        <v>-1393</v>
      </c>
      <c r="M24" s="74">
        <f t="shared" si="2"/>
        <v>-1328</v>
      </c>
      <c r="N24" s="96">
        <f>N21-N22</f>
        <v>-830.20000000000027</v>
      </c>
      <c r="O24" s="76">
        <f>O21-O22</f>
        <v>-835.40000000000009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118"/>
      <c r="B25" s="57" t="s">
        <v>66</v>
      </c>
      <c r="C25" s="57"/>
      <c r="D25" s="57"/>
      <c r="E25" s="122" t="s">
        <v>103</v>
      </c>
      <c r="F25" s="127">
        <v>0</v>
      </c>
      <c r="G25" s="127">
        <v>0</v>
      </c>
      <c r="H25" s="129">
        <v>0</v>
      </c>
      <c r="I25" s="130">
        <v>836</v>
      </c>
      <c r="J25" s="127">
        <v>0</v>
      </c>
      <c r="K25" s="127">
        <v>0</v>
      </c>
      <c r="L25" s="133">
        <v>1393</v>
      </c>
      <c r="M25" s="135">
        <v>1328</v>
      </c>
      <c r="N25" s="133">
        <f>N22-N21</f>
        <v>830.20000000000027</v>
      </c>
      <c r="O25" s="130">
        <f>O22-O21</f>
        <v>835.40000000000009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118"/>
      <c r="B26" s="67" t="s">
        <v>67</v>
      </c>
      <c r="C26" s="67"/>
      <c r="D26" s="67"/>
      <c r="E26" s="123"/>
      <c r="F26" s="128">
        <v>0</v>
      </c>
      <c r="G26" s="128">
        <v>0</v>
      </c>
      <c r="H26" s="129"/>
      <c r="I26" s="131"/>
      <c r="J26" s="128">
        <v>0</v>
      </c>
      <c r="K26" s="128">
        <v>0</v>
      </c>
      <c r="L26" s="134"/>
      <c r="M26" s="136"/>
      <c r="N26" s="134"/>
      <c r="O26" s="131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118"/>
      <c r="B27" s="50" t="s">
        <v>104</v>
      </c>
      <c r="C27" s="50"/>
      <c r="D27" s="50"/>
      <c r="E27" s="62" t="s">
        <v>105</v>
      </c>
      <c r="F27" s="77">
        <f>F24+F25</f>
        <v>0</v>
      </c>
      <c r="G27" s="77">
        <f>G24+G25</f>
        <v>0</v>
      </c>
      <c r="H27" s="103">
        <v>0</v>
      </c>
      <c r="I27" s="76">
        <f t="shared" ref="I27:O27" si="3">I24+I25</f>
        <v>0</v>
      </c>
      <c r="J27" s="77">
        <f t="shared" si="3"/>
        <v>0</v>
      </c>
      <c r="K27" s="77">
        <f t="shared" si="3"/>
        <v>0</v>
      </c>
      <c r="L27" s="101">
        <f t="shared" si="3"/>
        <v>0</v>
      </c>
      <c r="M27" s="74">
        <f t="shared" si="3"/>
        <v>0</v>
      </c>
      <c r="N27" s="96">
        <f t="shared" si="3"/>
        <v>0</v>
      </c>
      <c r="O27" s="76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1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121" t="s">
        <v>68</v>
      </c>
      <c r="B30" s="121"/>
      <c r="C30" s="121"/>
      <c r="D30" s="121"/>
      <c r="E30" s="121"/>
      <c r="F30" s="132" t="s">
        <v>256</v>
      </c>
      <c r="G30" s="132"/>
      <c r="H30" s="132" t="s">
        <v>257</v>
      </c>
      <c r="I30" s="132"/>
      <c r="J30" s="132"/>
      <c r="K30" s="132"/>
      <c r="L30" s="132"/>
      <c r="M30" s="132"/>
      <c r="N30" s="132"/>
      <c r="O30" s="132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121"/>
      <c r="B31" s="121"/>
      <c r="C31" s="121"/>
      <c r="D31" s="121"/>
      <c r="E31" s="121"/>
      <c r="F31" s="48" t="s">
        <v>241</v>
      </c>
      <c r="G31" s="48" t="s">
        <v>236</v>
      </c>
      <c r="H31" s="48" t="s">
        <v>241</v>
      </c>
      <c r="I31" s="48" t="s">
        <v>236</v>
      </c>
      <c r="J31" s="48" t="s">
        <v>241</v>
      </c>
      <c r="K31" s="48" t="s">
        <v>236</v>
      </c>
      <c r="L31" s="48" t="s">
        <v>241</v>
      </c>
      <c r="M31" s="48" t="s">
        <v>236</v>
      </c>
      <c r="N31" s="48" t="s">
        <v>241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118" t="s">
        <v>84</v>
      </c>
      <c r="B32" s="57" t="s">
        <v>49</v>
      </c>
      <c r="C32" s="50"/>
      <c r="D32" s="50"/>
      <c r="E32" s="62" t="s">
        <v>40</v>
      </c>
      <c r="F32" s="101">
        <v>7</v>
      </c>
      <c r="G32" s="76">
        <v>8</v>
      </c>
      <c r="H32" s="101">
        <v>2833</v>
      </c>
      <c r="I32" s="76">
        <v>2826</v>
      </c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24"/>
      <c r="B33" s="59"/>
      <c r="C33" s="57" t="s">
        <v>69</v>
      </c>
      <c r="D33" s="50"/>
      <c r="E33" s="62"/>
      <c r="F33" s="101">
        <v>0</v>
      </c>
      <c r="G33" s="76">
        <v>0</v>
      </c>
      <c r="H33" s="101">
        <v>2820</v>
      </c>
      <c r="I33" s="76">
        <v>2814</v>
      </c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24"/>
      <c r="B34" s="59"/>
      <c r="C34" s="58"/>
      <c r="D34" s="50" t="s">
        <v>70</v>
      </c>
      <c r="E34" s="62"/>
      <c r="F34" s="101">
        <v>0</v>
      </c>
      <c r="G34" s="76">
        <v>0</v>
      </c>
      <c r="H34" s="101">
        <v>2645</v>
      </c>
      <c r="I34" s="76">
        <v>2645</v>
      </c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24"/>
      <c r="B35" s="58"/>
      <c r="C35" s="50" t="s">
        <v>71</v>
      </c>
      <c r="D35" s="50"/>
      <c r="E35" s="62"/>
      <c r="F35" s="101">
        <v>7</v>
      </c>
      <c r="G35" s="76">
        <v>8</v>
      </c>
      <c r="H35" s="101">
        <v>13</v>
      </c>
      <c r="I35" s="76">
        <v>12</v>
      </c>
      <c r="J35" s="63"/>
      <c r="K35" s="63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24"/>
      <c r="B36" s="57" t="s">
        <v>52</v>
      </c>
      <c r="C36" s="50"/>
      <c r="D36" s="50"/>
      <c r="E36" s="62" t="s">
        <v>41</v>
      </c>
      <c r="F36" s="101">
        <v>7</v>
      </c>
      <c r="G36" s="76">
        <v>8</v>
      </c>
      <c r="H36" s="101">
        <v>2467</v>
      </c>
      <c r="I36" s="76">
        <v>2277</v>
      </c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24"/>
      <c r="B37" s="59"/>
      <c r="C37" s="50" t="s">
        <v>72</v>
      </c>
      <c r="D37" s="50"/>
      <c r="E37" s="62"/>
      <c r="F37" s="101">
        <v>0</v>
      </c>
      <c r="G37" s="76">
        <v>0</v>
      </c>
      <c r="H37" s="101">
        <v>1905</v>
      </c>
      <c r="I37" s="76">
        <v>1732</v>
      </c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24"/>
      <c r="B38" s="58"/>
      <c r="C38" s="50" t="s">
        <v>73</v>
      </c>
      <c r="D38" s="50"/>
      <c r="E38" s="62"/>
      <c r="F38" s="101">
        <v>7</v>
      </c>
      <c r="G38" s="76">
        <v>8</v>
      </c>
      <c r="H38" s="101">
        <v>562</v>
      </c>
      <c r="I38" s="76">
        <v>545</v>
      </c>
      <c r="J38" s="51"/>
      <c r="K38" s="63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24"/>
      <c r="B39" s="44" t="s">
        <v>74</v>
      </c>
      <c r="C39" s="44"/>
      <c r="D39" s="44"/>
      <c r="E39" s="62" t="s">
        <v>107</v>
      </c>
      <c r="F39" s="101">
        <f>F32-F36</f>
        <v>0</v>
      </c>
      <c r="G39" s="76">
        <f>G32-G36</f>
        <v>0</v>
      </c>
      <c r="H39" s="101">
        <f>H32-H36</f>
        <v>366</v>
      </c>
      <c r="I39" s="76">
        <f t="shared" ref="I39:O39" si="4">I32-I36</f>
        <v>549</v>
      </c>
      <c r="J39" s="51">
        <f t="shared" si="4"/>
        <v>0</v>
      </c>
      <c r="K39" s="51">
        <f t="shared" si="4"/>
        <v>0</v>
      </c>
      <c r="L39" s="51">
        <f t="shared" si="4"/>
        <v>0</v>
      </c>
      <c r="M39" s="51">
        <f t="shared" si="4"/>
        <v>0</v>
      </c>
      <c r="N39" s="51">
        <f t="shared" si="4"/>
        <v>0</v>
      </c>
      <c r="O39" s="51">
        <f t="shared" si="4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118" t="s">
        <v>85</v>
      </c>
      <c r="B40" s="57" t="s">
        <v>75</v>
      </c>
      <c r="C40" s="50"/>
      <c r="D40" s="50"/>
      <c r="E40" s="62" t="s">
        <v>43</v>
      </c>
      <c r="F40" s="101">
        <v>52</v>
      </c>
      <c r="G40" s="76">
        <v>51</v>
      </c>
      <c r="H40" s="101">
        <v>10471</v>
      </c>
      <c r="I40" s="76">
        <v>22711</v>
      </c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119"/>
      <c r="B41" s="58"/>
      <c r="C41" s="50" t="s">
        <v>76</v>
      </c>
      <c r="D41" s="50"/>
      <c r="E41" s="62"/>
      <c r="F41" s="99">
        <v>0</v>
      </c>
      <c r="G41" s="80">
        <v>0</v>
      </c>
      <c r="H41" s="99">
        <v>1458</v>
      </c>
      <c r="I41" s="80">
        <v>10913</v>
      </c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119"/>
      <c r="B42" s="57" t="s">
        <v>63</v>
      </c>
      <c r="C42" s="50"/>
      <c r="D42" s="50"/>
      <c r="E42" s="62" t="s">
        <v>44</v>
      </c>
      <c r="F42" s="101">
        <v>52</v>
      </c>
      <c r="G42" s="76">
        <v>51</v>
      </c>
      <c r="H42" s="101">
        <v>2463</v>
      </c>
      <c r="I42" s="76">
        <v>11861</v>
      </c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119"/>
      <c r="B43" s="58"/>
      <c r="C43" s="50" t="s">
        <v>77</v>
      </c>
      <c r="D43" s="50"/>
      <c r="E43" s="62"/>
      <c r="F43" s="101">
        <v>52</v>
      </c>
      <c r="G43" s="76">
        <v>51</v>
      </c>
      <c r="H43" s="101">
        <v>594</v>
      </c>
      <c r="I43" s="76">
        <v>10432</v>
      </c>
      <c r="J43" s="63"/>
      <c r="K43" s="63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119"/>
      <c r="B44" s="50" t="s">
        <v>74</v>
      </c>
      <c r="C44" s="50"/>
      <c r="D44" s="50"/>
      <c r="E44" s="62" t="s">
        <v>108</v>
      </c>
      <c r="F44" s="99">
        <f>F40-F42</f>
        <v>0</v>
      </c>
      <c r="G44" s="80">
        <f>G40-G42</f>
        <v>0</v>
      </c>
      <c r="H44" s="99">
        <f>H40-H42</f>
        <v>8008</v>
      </c>
      <c r="I44" s="80">
        <f t="shared" ref="I44:O44" si="5">I40-I42</f>
        <v>10850</v>
      </c>
      <c r="J44" s="63">
        <f t="shared" si="5"/>
        <v>0</v>
      </c>
      <c r="K44" s="63">
        <f t="shared" si="5"/>
        <v>0</v>
      </c>
      <c r="L44" s="63">
        <f t="shared" si="5"/>
        <v>0</v>
      </c>
      <c r="M44" s="63">
        <f t="shared" si="5"/>
        <v>0</v>
      </c>
      <c r="N44" s="63">
        <f t="shared" si="5"/>
        <v>0</v>
      </c>
      <c r="O44" s="63">
        <f t="shared" si="5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118" t="s">
        <v>86</v>
      </c>
      <c r="B45" s="44" t="s">
        <v>78</v>
      </c>
      <c r="C45" s="44"/>
      <c r="D45" s="44"/>
      <c r="E45" s="62" t="s">
        <v>109</v>
      </c>
      <c r="F45" s="101">
        <f>F39+F44</f>
        <v>0</v>
      </c>
      <c r="G45" s="76">
        <f>G39+G44</f>
        <v>0</v>
      </c>
      <c r="H45" s="101">
        <f>H39+H44</f>
        <v>8374</v>
      </c>
      <c r="I45" s="76">
        <f t="shared" ref="I45:O45" si="6">I39+I44</f>
        <v>11399</v>
      </c>
      <c r="J45" s="51">
        <f t="shared" si="6"/>
        <v>0</v>
      </c>
      <c r="K45" s="51">
        <f t="shared" si="6"/>
        <v>0</v>
      </c>
      <c r="L45" s="51">
        <f t="shared" si="6"/>
        <v>0</v>
      </c>
      <c r="M45" s="51">
        <f t="shared" si="6"/>
        <v>0</v>
      </c>
      <c r="N45" s="51">
        <f t="shared" si="6"/>
        <v>0</v>
      </c>
      <c r="O45" s="51">
        <f t="shared" si="6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119"/>
      <c r="B46" s="50" t="s">
        <v>79</v>
      </c>
      <c r="C46" s="50"/>
      <c r="D46" s="50"/>
      <c r="E46" s="50"/>
      <c r="F46" s="99">
        <v>0</v>
      </c>
      <c r="G46" s="80">
        <v>0</v>
      </c>
      <c r="H46" s="99">
        <v>8373</v>
      </c>
      <c r="I46" s="80">
        <v>11399</v>
      </c>
      <c r="J46" s="63"/>
      <c r="K46" s="63"/>
      <c r="L46" s="51"/>
      <c r="M46" s="51"/>
      <c r="N46" s="63"/>
      <c r="O46" s="63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119"/>
      <c r="B47" s="50" t="s">
        <v>80</v>
      </c>
      <c r="C47" s="50"/>
      <c r="D47" s="50"/>
      <c r="E47" s="50"/>
      <c r="F47" s="101">
        <v>0</v>
      </c>
      <c r="G47" s="76">
        <v>0</v>
      </c>
      <c r="H47" s="101">
        <v>0</v>
      </c>
      <c r="I47" s="76">
        <v>0</v>
      </c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119"/>
      <c r="B48" s="50" t="s">
        <v>81</v>
      </c>
      <c r="C48" s="50"/>
      <c r="D48" s="50"/>
      <c r="E48" s="50"/>
      <c r="F48" s="101">
        <v>0</v>
      </c>
      <c r="G48" s="76">
        <v>0</v>
      </c>
      <c r="H48" s="101">
        <v>0</v>
      </c>
      <c r="I48" s="76">
        <v>0</v>
      </c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6" customHeight="1">
      <c r="A49" s="7" t="s">
        <v>110</v>
      </c>
    </row>
    <row r="50" spans="1:1" ht="16" customHeight="1">
      <c r="A50" s="7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="70" zoomScaleNormal="100" zoomScaleSheetLayoutView="70" workbookViewId="0">
      <pane xSplit="5" ySplit="8" topLeftCell="F42" activePane="bottomRight" state="frozen"/>
      <selection activeCell="L8" sqref="L8"/>
      <selection pane="topRight" activeCell="L8" sqref="L8"/>
      <selection pane="bottomLeft" activeCell="L8" sqref="L8"/>
      <selection pane="bottomRight" activeCell="J1" sqref="J1:J1048576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5" t="s">
        <v>0</v>
      </c>
      <c r="B1" s="15"/>
      <c r="C1" s="15"/>
      <c r="D1" s="15"/>
      <c r="E1" s="20" t="s">
        <v>267</v>
      </c>
      <c r="F1" s="1"/>
    </row>
    <row r="3" spans="1:9" ht="14">
      <c r="A3" s="9" t="s">
        <v>111</v>
      </c>
    </row>
    <row r="5" spans="1:9">
      <c r="A5" s="16" t="s">
        <v>245</v>
      </c>
      <c r="B5" s="16"/>
      <c r="C5" s="16"/>
      <c r="D5" s="16"/>
      <c r="E5" s="16"/>
    </row>
    <row r="6" spans="1:9" ht="14">
      <c r="A6" s="3"/>
      <c r="H6" s="4"/>
      <c r="I6" s="8" t="s">
        <v>1</v>
      </c>
    </row>
    <row r="7" spans="1:9" ht="27" customHeight="1">
      <c r="A7" s="5"/>
      <c r="B7" s="6"/>
      <c r="C7" s="6"/>
      <c r="D7" s="6"/>
      <c r="E7" s="55"/>
      <c r="F7" s="45" t="s">
        <v>238</v>
      </c>
      <c r="G7" s="45"/>
      <c r="H7" s="45" t="s">
        <v>246</v>
      </c>
      <c r="I7" s="64" t="s">
        <v>21</v>
      </c>
    </row>
    <row r="8" spans="1:9" ht="17.149999999999999" customHeight="1">
      <c r="A8" s="17"/>
      <c r="B8" s="18"/>
      <c r="C8" s="18"/>
      <c r="D8" s="18"/>
      <c r="E8" s="56"/>
      <c r="F8" s="48" t="s">
        <v>235</v>
      </c>
      <c r="G8" s="48" t="s">
        <v>2</v>
      </c>
      <c r="H8" s="48" t="s">
        <v>235</v>
      </c>
      <c r="I8" s="49"/>
    </row>
    <row r="9" spans="1:9" ht="18" customHeight="1">
      <c r="A9" s="114" t="s">
        <v>87</v>
      </c>
      <c r="B9" s="114" t="s">
        <v>89</v>
      </c>
      <c r="C9" s="57" t="s">
        <v>3</v>
      </c>
      <c r="D9" s="50"/>
      <c r="E9" s="50"/>
      <c r="F9" s="101">
        <v>408278</v>
      </c>
      <c r="G9" s="52">
        <f>F9/$F$27*100</f>
        <v>33.418869950781662</v>
      </c>
      <c r="H9" s="74">
        <f>337499+61065</f>
        <v>398564</v>
      </c>
      <c r="I9" s="52">
        <f t="shared" ref="I9:I45" si="0">(F9/H9-1)*100</f>
        <v>2.437249726518198</v>
      </c>
    </row>
    <row r="10" spans="1:9" ht="18" customHeight="1">
      <c r="A10" s="114"/>
      <c r="B10" s="114"/>
      <c r="C10" s="59"/>
      <c r="D10" s="57" t="s">
        <v>22</v>
      </c>
      <c r="E10" s="50"/>
      <c r="F10" s="101">
        <v>96148</v>
      </c>
      <c r="G10" s="52">
        <f t="shared" ref="G10:G27" si="1">F10/$F$27*100</f>
        <v>7.870023631025318</v>
      </c>
      <c r="H10" s="74">
        <v>98694</v>
      </c>
      <c r="I10" s="52">
        <f t="shared" si="0"/>
        <v>-2.5796907613431452</v>
      </c>
    </row>
    <row r="11" spans="1:9" ht="18" customHeight="1">
      <c r="A11" s="114"/>
      <c r="B11" s="114"/>
      <c r="C11" s="59"/>
      <c r="D11" s="59"/>
      <c r="E11" s="44" t="s">
        <v>23</v>
      </c>
      <c r="F11" s="101">
        <v>78017</v>
      </c>
      <c r="G11" s="52">
        <f t="shared" si="1"/>
        <v>6.3859428549912858</v>
      </c>
      <c r="H11" s="74">
        <v>77391</v>
      </c>
      <c r="I11" s="52">
        <f t="shared" si="0"/>
        <v>0.80887958548152561</v>
      </c>
    </row>
    <row r="12" spans="1:9" ht="18" customHeight="1">
      <c r="A12" s="114"/>
      <c r="B12" s="114"/>
      <c r="C12" s="59"/>
      <c r="D12" s="59"/>
      <c r="E12" s="44" t="s">
        <v>24</v>
      </c>
      <c r="F12" s="101">
        <v>4919</v>
      </c>
      <c r="G12" s="52">
        <f t="shared" si="1"/>
        <v>0.40263600117541226</v>
      </c>
      <c r="H12" s="74">
        <v>5074</v>
      </c>
      <c r="I12" s="52">
        <f t="shared" si="0"/>
        <v>-3.0547891210090605</v>
      </c>
    </row>
    <row r="13" spans="1:9" ht="18" customHeight="1">
      <c r="A13" s="114"/>
      <c r="B13" s="114"/>
      <c r="C13" s="59"/>
      <c r="D13" s="58"/>
      <c r="E13" s="44" t="s">
        <v>25</v>
      </c>
      <c r="F13" s="101">
        <v>326</v>
      </c>
      <c r="G13" s="52">
        <f t="shared" si="1"/>
        <v>2.6684150514979549E-2</v>
      </c>
      <c r="H13" s="74">
        <v>586</v>
      </c>
      <c r="I13" s="52">
        <f t="shared" si="0"/>
        <v>-44.368600682593865</v>
      </c>
    </row>
    <row r="14" spans="1:9" ht="18" customHeight="1">
      <c r="A14" s="114"/>
      <c r="B14" s="114"/>
      <c r="C14" s="59"/>
      <c r="D14" s="57" t="s">
        <v>26</v>
      </c>
      <c r="E14" s="50"/>
      <c r="F14" s="101">
        <v>102766</v>
      </c>
      <c r="G14" s="52">
        <f t="shared" si="1"/>
        <v>8.4117282571238903</v>
      </c>
      <c r="H14" s="74">
        <v>92381</v>
      </c>
      <c r="I14" s="52">
        <f t="shared" si="0"/>
        <v>11.241489050778842</v>
      </c>
    </row>
    <row r="15" spans="1:9" ht="18" customHeight="1">
      <c r="A15" s="114"/>
      <c r="B15" s="114"/>
      <c r="C15" s="59"/>
      <c r="D15" s="59"/>
      <c r="E15" s="44" t="s">
        <v>27</v>
      </c>
      <c r="F15" s="101">
        <v>4245</v>
      </c>
      <c r="G15" s="52">
        <f t="shared" si="1"/>
        <v>0.34746692925180422</v>
      </c>
      <c r="H15" s="74">
        <v>4245</v>
      </c>
      <c r="I15" s="52">
        <f t="shared" si="0"/>
        <v>0</v>
      </c>
    </row>
    <row r="16" spans="1:9" ht="18" customHeight="1">
      <c r="A16" s="114"/>
      <c r="B16" s="114"/>
      <c r="C16" s="59"/>
      <c r="D16" s="58"/>
      <c r="E16" s="44" t="s">
        <v>28</v>
      </c>
      <c r="F16" s="101">
        <v>98341</v>
      </c>
      <c r="G16" s="52">
        <f t="shared" si="1"/>
        <v>8.0495277478331406</v>
      </c>
      <c r="H16" s="74">
        <v>88136</v>
      </c>
      <c r="I16" s="52">
        <f t="shared" si="0"/>
        <v>11.578696559862035</v>
      </c>
    </row>
    <row r="17" spans="1:9" ht="18" customHeight="1">
      <c r="A17" s="114"/>
      <c r="B17" s="114"/>
      <c r="C17" s="59"/>
      <c r="D17" s="115" t="s">
        <v>29</v>
      </c>
      <c r="E17" s="116"/>
      <c r="F17" s="101">
        <v>68801</v>
      </c>
      <c r="G17" s="52">
        <f t="shared" si="1"/>
        <v>5.6315835569972634</v>
      </c>
      <c r="H17" s="74">
        <v>76465</v>
      </c>
      <c r="I17" s="52">
        <f t="shared" si="0"/>
        <v>-10.022886287844113</v>
      </c>
    </row>
    <row r="18" spans="1:9" ht="18" customHeight="1">
      <c r="A18" s="114"/>
      <c r="B18" s="114"/>
      <c r="C18" s="59"/>
      <c r="D18" s="115" t="s">
        <v>93</v>
      </c>
      <c r="E18" s="117"/>
      <c r="F18" s="101">
        <v>8430</v>
      </c>
      <c r="G18" s="52">
        <f t="shared" si="1"/>
        <v>0.69002266515729327</v>
      </c>
      <c r="H18" s="74">
        <v>7570</v>
      </c>
      <c r="I18" s="52">
        <f t="shared" si="0"/>
        <v>11.360634081902244</v>
      </c>
    </row>
    <row r="19" spans="1:9" ht="18" customHeight="1">
      <c r="A19" s="114"/>
      <c r="B19" s="114"/>
      <c r="C19" s="58"/>
      <c r="D19" s="115" t="s">
        <v>94</v>
      </c>
      <c r="E19" s="117"/>
      <c r="F19" s="108">
        <v>0</v>
      </c>
      <c r="G19" s="52">
        <f t="shared" si="1"/>
        <v>0</v>
      </c>
      <c r="H19" s="75">
        <v>0</v>
      </c>
      <c r="I19" s="52" t="e">
        <f t="shared" si="0"/>
        <v>#DIV/0!</v>
      </c>
    </row>
    <row r="20" spans="1:9" ht="18" customHeight="1">
      <c r="A20" s="114"/>
      <c r="B20" s="114"/>
      <c r="C20" s="50" t="s">
        <v>4</v>
      </c>
      <c r="D20" s="50"/>
      <c r="E20" s="50"/>
      <c r="F20" s="101">
        <v>55989</v>
      </c>
      <c r="G20" s="52">
        <f t="shared" si="1"/>
        <v>4.5828800711140794</v>
      </c>
      <c r="H20" s="74">
        <v>48536</v>
      </c>
      <c r="I20" s="52">
        <f t="shared" si="0"/>
        <v>15.355612328992919</v>
      </c>
    </row>
    <row r="21" spans="1:9" ht="18" customHeight="1">
      <c r="A21" s="114"/>
      <c r="B21" s="114"/>
      <c r="C21" s="50" t="s">
        <v>5</v>
      </c>
      <c r="D21" s="50"/>
      <c r="E21" s="50"/>
      <c r="F21" s="101">
        <v>200582</v>
      </c>
      <c r="G21" s="52">
        <f t="shared" si="1"/>
        <v>16.418283063176773</v>
      </c>
      <c r="H21" s="76">
        <v>214837</v>
      </c>
      <c r="I21" s="52">
        <f t="shared" si="0"/>
        <v>-6.6352630133543089</v>
      </c>
    </row>
    <row r="22" spans="1:9" ht="18" customHeight="1">
      <c r="A22" s="114"/>
      <c r="B22" s="114"/>
      <c r="C22" s="50" t="s">
        <v>30</v>
      </c>
      <c r="D22" s="50"/>
      <c r="E22" s="50"/>
      <c r="F22" s="101">
        <v>12470</v>
      </c>
      <c r="G22" s="52">
        <f t="shared" si="1"/>
        <v>1.0207096838091871</v>
      </c>
      <c r="H22" s="76">
        <v>12630</v>
      </c>
      <c r="I22" s="52">
        <f t="shared" si="0"/>
        <v>-1.2668250197941378</v>
      </c>
    </row>
    <row r="23" spans="1:9" ht="18" customHeight="1">
      <c r="A23" s="114"/>
      <c r="B23" s="114"/>
      <c r="C23" s="50" t="s">
        <v>6</v>
      </c>
      <c r="D23" s="50"/>
      <c r="E23" s="50"/>
      <c r="F23" s="101">
        <v>254673</v>
      </c>
      <c r="G23" s="52">
        <f t="shared" si="1"/>
        <v>20.845805718102415</v>
      </c>
      <c r="H23" s="76">
        <v>309327</v>
      </c>
      <c r="I23" s="52">
        <f t="shared" si="0"/>
        <v>-17.668680716523287</v>
      </c>
    </row>
    <row r="24" spans="1:9" ht="18" customHeight="1">
      <c r="A24" s="114"/>
      <c r="B24" s="114"/>
      <c r="C24" s="50" t="s">
        <v>31</v>
      </c>
      <c r="D24" s="50"/>
      <c r="E24" s="50"/>
      <c r="F24" s="101">
        <v>3137</v>
      </c>
      <c r="G24" s="52">
        <f t="shared" si="1"/>
        <v>0.25677355878984925</v>
      </c>
      <c r="H24" s="76">
        <v>6644</v>
      </c>
      <c r="I24" s="52">
        <f t="shared" si="0"/>
        <v>-52.784467188440701</v>
      </c>
    </row>
    <row r="25" spans="1:9" ht="18" customHeight="1">
      <c r="A25" s="114"/>
      <c r="B25" s="114"/>
      <c r="C25" s="50" t="s">
        <v>7</v>
      </c>
      <c r="D25" s="50"/>
      <c r="E25" s="50"/>
      <c r="F25" s="101">
        <v>112890</v>
      </c>
      <c r="G25" s="52">
        <f t="shared" si="1"/>
        <v>9.2404102810921511</v>
      </c>
      <c r="H25" s="76">
        <v>139398</v>
      </c>
      <c r="I25" s="52">
        <f t="shared" si="0"/>
        <v>-19.016054749709465</v>
      </c>
    </row>
    <row r="26" spans="1:9" ht="18" customHeight="1">
      <c r="A26" s="114"/>
      <c r="B26" s="114"/>
      <c r="C26" s="50" t="s">
        <v>8</v>
      </c>
      <c r="D26" s="50"/>
      <c r="E26" s="50"/>
      <c r="F26" s="101">
        <v>173680</v>
      </c>
      <c r="G26" s="52">
        <f t="shared" si="1"/>
        <v>14.21626767313389</v>
      </c>
      <c r="H26" s="76">
        <v>159924</v>
      </c>
      <c r="I26" s="52">
        <f t="shared" si="0"/>
        <v>8.6015857532327757</v>
      </c>
    </row>
    <row r="27" spans="1:9" ht="18" customHeight="1">
      <c r="A27" s="114"/>
      <c r="B27" s="114"/>
      <c r="C27" s="50" t="s">
        <v>9</v>
      </c>
      <c r="D27" s="50"/>
      <c r="E27" s="50"/>
      <c r="F27" s="101">
        <f>SUM(F9,F20:F26)</f>
        <v>1221699</v>
      </c>
      <c r="G27" s="52">
        <f t="shared" si="1"/>
        <v>100</v>
      </c>
      <c r="H27" s="76">
        <f>SUM(H9,H20:H26)</f>
        <v>1289860</v>
      </c>
      <c r="I27" s="52">
        <f t="shared" si="0"/>
        <v>-5.284371947343125</v>
      </c>
    </row>
    <row r="28" spans="1:9" ht="18" customHeight="1">
      <c r="A28" s="114"/>
      <c r="B28" s="114" t="s">
        <v>88</v>
      </c>
      <c r="C28" s="57" t="s">
        <v>10</v>
      </c>
      <c r="D28" s="50"/>
      <c r="E28" s="50"/>
      <c r="F28" s="101">
        <f>SUM(F29:F31)</f>
        <v>405395</v>
      </c>
      <c r="G28" s="52">
        <f t="shared" ref="G28:G45" si="2">F28/$F$45*100</f>
        <v>33.960786284833482</v>
      </c>
      <c r="H28" s="76">
        <f>SUM(H29:H31)</f>
        <v>401422</v>
      </c>
      <c r="I28" s="52">
        <f t="shared" si="0"/>
        <v>0.98973150450150094</v>
      </c>
    </row>
    <row r="29" spans="1:9" ht="18" customHeight="1">
      <c r="A29" s="114"/>
      <c r="B29" s="114"/>
      <c r="C29" s="59"/>
      <c r="D29" s="50" t="s">
        <v>11</v>
      </c>
      <c r="E29" s="50"/>
      <c r="F29" s="101">
        <v>232478</v>
      </c>
      <c r="G29" s="52">
        <f t="shared" si="2"/>
        <v>19.475167858324642</v>
      </c>
      <c r="H29" s="76">
        <v>231229</v>
      </c>
      <c r="I29" s="52">
        <f t="shared" si="0"/>
        <v>0.54015716021780236</v>
      </c>
    </row>
    <row r="30" spans="1:9" ht="18" customHeight="1">
      <c r="A30" s="114"/>
      <c r="B30" s="114"/>
      <c r="C30" s="59"/>
      <c r="D30" s="50" t="s">
        <v>32</v>
      </c>
      <c r="E30" s="50"/>
      <c r="F30" s="101">
        <v>24445</v>
      </c>
      <c r="G30" s="52">
        <f t="shared" si="2"/>
        <v>2.0478087315649045</v>
      </c>
      <c r="H30" s="76">
        <v>22276</v>
      </c>
      <c r="I30" s="52">
        <f t="shared" si="0"/>
        <v>9.736936613395585</v>
      </c>
    </row>
    <row r="31" spans="1:9" ht="18" customHeight="1">
      <c r="A31" s="114"/>
      <c r="B31" s="114"/>
      <c r="C31" s="58"/>
      <c r="D31" s="50" t="s">
        <v>12</v>
      </c>
      <c r="E31" s="50"/>
      <c r="F31" s="101">
        <v>148472</v>
      </c>
      <c r="G31" s="52">
        <f t="shared" si="2"/>
        <v>12.437809694943935</v>
      </c>
      <c r="H31" s="76">
        <v>147917</v>
      </c>
      <c r="I31" s="52">
        <f t="shared" si="0"/>
        <v>0.37521042206101196</v>
      </c>
    </row>
    <row r="32" spans="1:9" ht="18" customHeight="1">
      <c r="A32" s="114"/>
      <c r="B32" s="114"/>
      <c r="C32" s="57" t="s">
        <v>13</v>
      </c>
      <c r="D32" s="50"/>
      <c r="E32" s="50"/>
      <c r="F32" s="101">
        <f>SUM(F33:F38)</f>
        <v>618326</v>
      </c>
      <c r="G32" s="52">
        <f t="shared" si="2"/>
        <v>51.798461106713077</v>
      </c>
      <c r="H32" s="76">
        <f>SUM(H33:H38)</f>
        <v>683487</v>
      </c>
      <c r="I32" s="52">
        <f t="shared" si="0"/>
        <v>-9.5336121974521788</v>
      </c>
    </row>
    <row r="33" spans="1:9" ht="18" customHeight="1">
      <c r="A33" s="114"/>
      <c r="B33" s="114"/>
      <c r="C33" s="59"/>
      <c r="D33" s="50" t="s">
        <v>14</v>
      </c>
      <c r="E33" s="50"/>
      <c r="F33" s="101">
        <v>72538</v>
      </c>
      <c r="G33" s="52">
        <f t="shared" si="2"/>
        <v>6.0766598392413602</v>
      </c>
      <c r="H33" s="76">
        <v>61742</v>
      </c>
      <c r="I33" s="52">
        <f t="shared" si="0"/>
        <v>17.485666159178525</v>
      </c>
    </row>
    <row r="34" spans="1:9" ht="18" customHeight="1">
      <c r="A34" s="114"/>
      <c r="B34" s="114"/>
      <c r="C34" s="59"/>
      <c r="D34" s="50" t="s">
        <v>33</v>
      </c>
      <c r="E34" s="50"/>
      <c r="F34" s="101">
        <v>12304</v>
      </c>
      <c r="G34" s="52">
        <f t="shared" si="2"/>
        <v>1.0307317910891627</v>
      </c>
      <c r="H34" s="76">
        <v>11557</v>
      </c>
      <c r="I34" s="52">
        <f t="shared" si="0"/>
        <v>6.4636151250324403</v>
      </c>
    </row>
    <row r="35" spans="1:9" ht="18" customHeight="1">
      <c r="A35" s="114"/>
      <c r="B35" s="114"/>
      <c r="C35" s="59"/>
      <c r="D35" s="50" t="s">
        <v>34</v>
      </c>
      <c r="E35" s="50"/>
      <c r="F35" s="101">
        <v>408619</v>
      </c>
      <c r="G35" s="52">
        <f t="shared" si="2"/>
        <v>34.2308675018744</v>
      </c>
      <c r="H35" s="76">
        <v>473616</v>
      </c>
      <c r="I35" s="52">
        <f t="shared" si="0"/>
        <v>-13.723565082260736</v>
      </c>
    </row>
    <row r="36" spans="1:9" ht="18" customHeight="1">
      <c r="A36" s="114"/>
      <c r="B36" s="114"/>
      <c r="C36" s="59"/>
      <c r="D36" s="50" t="s">
        <v>35</v>
      </c>
      <c r="E36" s="50"/>
      <c r="F36" s="101">
        <v>14079</v>
      </c>
      <c r="G36" s="52">
        <f t="shared" si="2"/>
        <v>1.1794272502230432</v>
      </c>
      <c r="H36" s="76">
        <v>14150</v>
      </c>
      <c r="I36" s="52">
        <f t="shared" si="0"/>
        <v>-0.5017667844522955</v>
      </c>
    </row>
    <row r="37" spans="1:9" ht="18" customHeight="1">
      <c r="A37" s="114"/>
      <c r="B37" s="114"/>
      <c r="C37" s="59"/>
      <c r="D37" s="50" t="s">
        <v>15</v>
      </c>
      <c r="E37" s="50"/>
      <c r="F37" s="101">
        <v>35044</v>
      </c>
      <c r="G37" s="52">
        <f t="shared" si="2"/>
        <v>2.9357091097958894</v>
      </c>
      <c r="H37" s="76">
        <v>46493</v>
      </c>
      <c r="I37" s="52">
        <f t="shared" si="0"/>
        <v>-24.625212397565221</v>
      </c>
    </row>
    <row r="38" spans="1:9" ht="18" customHeight="1">
      <c r="A38" s="114"/>
      <c r="B38" s="114"/>
      <c r="C38" s="58"/>
      <c r="D38" s="50" t="s">
        <v>36</v>
      </c>
      <c r="E38" s="50"/>
      <c r="F38" s="101">
        <v>75742</v>
      </c>
      <c r="G38" s="52">
        <f t="shared" si="2"/>
        <v>6.3450656144892204</v>
      </c>
      <c r="H38" s="76">
        <v>75929</v>
      </c>
      <c r="I38" s="52">
        <f t="shared" si="0"/>
        <v>-0.2462827114804611</v>
      </c>
    </row>
    <row r="39" spans="1:9" ht="18" customHeight="1">
      <c r="A39" s="114"/>
      <c r="B39" s="114"/>
      <c r="C39" s="57" t="s">
        <v>16</v>
      </c>
      <c r="D39" s="50"/>
      <c r="E39" s="50"/>
      <c r="F39" s="101">
        <f>F40+F43</f>
        <v>169994</v>
      </c>
      <c r="G39" s="52">
        <f t="shared" si="2"/>
        <v>14.240752608453441</v>
      </c>
      <c r="H39" s="76">
        <f>H40+H43</f>
        <v>169624</v>
      </c>
      <c r="I39" s="52">
        <f t="shared" si="0"/>
        <v>0.21812950997499581</v>
      </c>
    </row>
    <row r="40" spans="1:9" ht="18" customHeight="1">
      <c r="A40" s="114"/>
      <c r="B40" s="114"/>
      <c r="C40" s="59"/>
      <c r="D40" s="57" t="s">
        <v>17</v>
      </c>
      <c r="E40" s="50"/>
      <c r="F40" s="101">
        <v>142639</v>
      </c>
      <c r="G40" s="52">
        <f t="shared" si="2"/>
        <v>11.949167095998627</v>
      </c>
      <c r="H40" s="76">
        <v>138328</v>
      </c>
      <c r="I40" s="52">
        <f t="shared" si="0"/>
        <v>3.1165056966051763</v>
      </c>
    </row>
    <row r="41" spans="1:9" ht="18" customHeight="1">
      <c r="A41" s="114"/>
      <c r="B41" s="114"/>
      <c r="C41" s="59"/>
      <c r="D41" s="59"/>
      <c r="E41" s="53" t="s">
        <v>91</v>
      </c>
      <c r="F41" s="101">
        <v>103552</v>
      </c>
      <c r="G41" s="52">
        <f t="shared" si="2"/>
        <v>8.6747674277361</v>
      </c>
      <c r="H41" s="76">
        <f>H40-H42</f>
        <v>95730</v>
      </c>
      <c r="I41" s="54">
        <f t="shared" si="0"/>
        <v>8.1708973153661333</v>
      </c>
    </row>
    <row r="42" spans="1:9" ht="18" customHeight="1">
      <c r="A42" s="114"/>
      <c r="B42" s="114"/>
      <c r="C42" s="59"/>
      <c r="D42" s="58"/>
      <c r="E42" s="44" t="s">
        <v>37</v>
      </c>
      <c r="F42" s="101">
        <v>39087</v>
      </c>
      <c r="G42" s="52">
        <f t="shared" si="2"/>
        <v>3.2743996682625252</v>
      </c>
      <c r="H42" s="76">
        <v>42598</v>
      </c>
      <c r="I42" s="54">
        <f t="shared" si="0"/>
        <v>-8.2421709939433754</v>
      </c>
    </row>
    <row r="43" spans="1:9" ht="18" customHeight="1">
      <c r="A43" s="114"/>
      <c r="B43" s="114"/>
      <c r="C43" s="59"/>
      <c r="D43" s="50" t="s">
        <v>38</v>
      </c>
      <c r="E43" s="50"/>
      <c r="F43" s="101">
        <v>27355</v>
      </c>
      <c r="G43" s="52">
        <f t="shared" si="2"/>
        <v>2.2915855124548155</v>
      </c>
      <c r="H43" s="76">
        <v>31296</v>
      </c>
      <c r="I43" s="54">
        <f t="shared" si="0"/>
        <v>-12.592663599182007</v>
      </c>
    </row>
    <row r="44" spans="1:9" ht="18" customHeight="1">
      <c r="A44" s="114"/>
      <c r="B44" s="114"/>
      <c r="C44" s="58"/>
      <c r="D44" s="50" t="s">
        <v>39</v>
      </c>
      <c r="E44" s="50"/>
      <c r="F44" s="101">
        <v>0</v>
      </c>
      <c r="G44" s="52">
        <f t="shared" si="2"/>
        <v>0</v>
      </c>
      <c r="H44" s="76">
        <v>0</v>
      </c>
      <c r="I44" s="52" t="e">
        <f t="shared" si="0"/>
        <v>#DIV/0!</v>
      </c>
    </row>
    <row r="45" spans="1:9" ht="18" customHeight="1">
      <c r="A45" s="114"/>
      <c r="B45" s="114"/>
      <c r="C45" s="44" t="s">
        <v>18</v>
      </c>
      <c r="D45" s="44"/>
      <c r="E45" s="44"/>
      <c r="F45" s="101">
        <f>SUM(F28,F32,F39)</f>
        <v>1193715</v>
      </c>
      <c r="G45" s="52">
        <f t="shared" si="2"/>
        <v>100</v>
      </c>
      <c r="H45" s="76">
        <f>SUM(H28,H32,H39)</f>
        <v>1254533</v>
      </c>
      <c r="I45" s="52">
        <f t="shared" si="0"/>
        <v>-4.847859721505932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70" zoomScaleNormal="100" zoomScaleSheetLayoutView="70" workbookViewId="0">
      <pane xSplit="4" ySplit="6" topLeftCell="F40" activePane="bottomRight" state="frozen"/>
      <selection activeCell="L8" sqref="L8"/>
      <selection pane="topRight" activeCell="L8" sqref="L8"/>
      <selection pane="bottomLeft" activeCell="L8" sqref="L8"/>
      <selection pane="bottomRight" activeCell="J1" sqref="J1:J1048576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0" width="9" style="2" customWidth="1"/>
    <col min="11" max="16384" width="9" style="2"/>
  </cols>
  <sheetData>
    <row r="1" spans="1:9" ht="34" customHeight="1">
      <c r="A1" s="31" t="s">
        <v>0</v>
      </c>
      <c r="B1" s="31"/>
      <c r="C1" s="20" t="s">
        <v>267</v>
      </c>
      <c r="D1" s="32"/>
      <c r="E1" s="32"/>
    </row>
    <row r="4" spans="1:9">
      <c r="A4" s="33" t="s">
        <v>112</v>
      </c>
    </row>
    <row r="5" spans="1:9">
      <c r="I5" s="8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114" t="s">
        <v>115</v>
      </c>
      <c r="B7" s="57" t="s">
        <v>116</v>
      </c>
      <c r="C7" s="50"/>
      <c r="D7" s="62" t="s">
        <v>117</v>
      </c>
      <c r="E7" s="83">
        <v>922739</v>
      </c>
      <c r="F7" s="83">
        <v>964387</v>
      </c>
      <c r="G7" s="83">
        <v>1138899</v>
      </c>
      <c r="H7" s="84">
        <v>1289860</v>
      </c>
      <c r="I7" s="109">
        <v>1221699</v>
      </c>
    </row>
    <row r="8" spans="1:9" ht="27" customHeight="1">
      <c r="A8" s="114"/>
      <c r="B8" s="67"/>
      <c r="C8" s="50" t="s">
        <v>118</v>
      </c>
      <c r="D8" s="62" t="s">
        <v>41</v>
      </c>
      <c r="E8" s="85">
        <v>602823</v>
      </c>
      <c r="F8" s="85">
        <v>587600</v>
      </c>
      <c r="G8" s="85">
        <v>595406</v>
      </c>
      <c r="H8" s="86">
        <v>664133</v>
      </c>
      <c r="I8" s="108">
        <v>666927</v>
      </c>
    </row>
    <row r="9" spans="1:9" ht="27" customHeight="1">
      <c r="A9" s="114"/>
      <c r="B9" s="50" t="s">
        <v>119</v>
      </c>
      <c r="C9" s="50"/>
      <c r="D9" s="62"/>
      <c r="E9" s="85">
        <v>900877</v>
      </c>
      <c r="F9" s="85">
        <v>938508</v>
      </c>
      <c r="G9" s="85">
        <v>1099341</v>
      </c>
      <c r="H9" s="86">
        <v>1254532</v>
      </c>
      <c r="I9" s="108">
        <v>1193715</v>
      </c>
    </row>
    <row r="10" spans="1:9" ht="27" customHeight="1">
      <c r="A10" s="114"/>
      <c r="B10" s="50" t="s">
        <v>120</v>
      </c>
      <c r="C10" s="50"/>
      <c r="D10" s="62"/>
      <c r="E10" s="85">
        <v>21862</v>
      </c>
      <c r="F10" s="85">
        <v>25879</v>
      </c>
      <c r="G10" s="85">
        <v>39558</v>
      </c>
      <c r="H10" s="86">
        <v>35328</v>
      </c>
      <c r="I10" s="108">
        <v>27984</v>
      </c>
    </row>
    <row r="11" spans="1:9" ht="27" customHeight="1">
      <c r="A11" s="114"/>
      <c r="B11" s="50" t="s">
        <v>121</v>
      </c>
      <c r="C11" s="50"/>
      <c r="D11" s="62"/>
      <c r="E11" s="85">
        <v>16969</v>
      </c>
      <c r="F11" s="85">
        <v>20506</v>
      </c>
      <c r="G11" s="85">
        <v>17983</v>
      </c>
      <c r="H11" s="86">
        <v>21458</v>
      </c>
      <c r="I11" s="108">
        <v>18403</v>
      </c>
    </row>
    <row r="12" spans="1:9" ht="27" customHeight="1">
      <c r="A12" s="114"/>
      <c r="B12" s="50" t="s">
        <v>122</v>
      </c>
      <c r="C12" s="50"/>
      <c r="D12" s="62"/>
      <c r="E12" s="85">
        <v>4893</v>
      </c>
      <c r="F12" s="85">
        <v>5373</v>
      </c>
      <c r="G12" s="85">
        <v>21575</v>
      </c>
      <c r="H12" s="86">
        <v>13870</v>
      </c>
      <c r="I12" s="108">
        <v>9582</v>
      </c>
    </row>
    <row r="13" spans="1:9" ht="27" customHeight="1">
      <c r="A13" s="114"/>
      <c r="B13" s="50" t="s">
        <v>123</v>
      </c>
      <c r="C13" s="50"/>
      <c r="D13" s="62"/>
      <c r="E13" s="85">
        <v>2940</v>
      </c>
      <c r="F13" s="85">
        <v>480</v>
      </c>
      <c r="G13" s="85">
        <v>16202</v>
      </c>
      <c r="H13" s="86">
        <v>-7704</v>
      </c>
      <c r="I13" s="108">
        <v>-4289</v>
      </c>
    </row>
    <row r="14" spans="1:9" ht="27" customHeight="1">
      <c r="A14" s="114"/>
      <c r="B14" s="50" t="s">
        <v>124</v>
      </c>
      <c r="C14" s="50"/>
      <c r="D14" s="62"/>
      <c r="E14" s="85">
        <v>0</v>
      </c>
      <c r="F14" s="85">
        <v>0</v>
      </c>
      <c r="G14" s="85">
        <v>0</v>
      </c>
      <c r="H14" s="86">
        <v>0</v>
      </c>
      <c r="I14" s="108">
        <v>0</v>
      </c>
    </row>
    <row r="15" spans="1:9" ht="27" customHeight="1">
      <c r="A15" s="114"/>
      <c r="B15" s="50" t="s">
        <v>125</v>
      </c>
      <c r="C15" s="50"/>
      <c r="D15" s="62"/>
      <c r="E15" s="85">
        <v>-953</v>
      </c>
      <c r="F15" s="85">
        <v>-11144</v>
      </c>
      <c r="G15" s="85">
        <v>21536</v>
      </c>
      <c r="H15" s="86">
        <v>3096</v>
      </c>
      <c r="I15" s="108">
        <v>-5996</v>
      </c>
    </row>
    <row r="16" spans="1:9" ht="27" customHeight="1">
      <c r="A16" s="114"/>
      <c r="B16" s="50" t="s">
        <v>126</v>
      </c>
      <c r="C16" s="50"/>
      <c r="D16" s="62" t="s">
        <v>42</v>
      </c>
      <c r="E16" s="85">
        <v>134494</v>
      </c>
      <c r="F16" s="85">
        <v>123103</v>
      </c>
      <c r="G16" s="85">
        <v>128017</v>
      </c>
      <c r="H16" s="86">
        <v>160049</v>
      </c>
      <c r="I16" s="108">
        <v>164424</v>
      </c>
    </row>
    <row r="17" spans="1:10" ht="27" customHeight="1">
      <c r="A17" s="114"/>
      <c r="B17" s="50" t="s">
        <v>127</v>
      </c>
      <c r="C17" s="50"/>
      <c r="D17" s="62" t="s">
        <v>43</v>
      </c>
      <c r="E17" s="85">
        <v>76474</v>
      </c>
      <c r="F17" s="85">
        <v>89649</v>
      </c>
      <c r="G17" s="85">
        <v>129214</v>
      </c>
      <c r="H17" s="86">
        <v>141881</v>
      </c>
      <c r="I17" s="108">
        <v>131741</v>
      </c>
    </row>
    <row r="18" spans="1:10" ht="27" customHeight="1">
      <c r="A18" s="114"/>
      <c r="B18" s="50" t="s">
        <v>128</v>
      </c>
      <c r="C18" s="50"/>
      <c r="D18" s="62" t="s">
        <v>44</v>
      </c>
      <c r="E18" s="85">
        <v>2078989</v>
      </c>
      <c r="F18" s="85">
        <v>2077901</v>
      </c>
      <c r="G18" s="85">
        <v>2098367</v>
      </c>
      <c r="H18" s="86">
        <v>2102736</v>
      </c>
      <c r="I18" s="108">
        <v>2078778</v>
      </c>
    </row>
    <row r="19" spans="1:10" ht="27" customHeight="1">
      <c r="A19" s="114"/>
      <c r="B19" s="50" t="s">
        <v>129</v>
      </c>
      <c r="C19" s="50"/>
      <c r="D19" s="62" t="s">
        <v>130</v>
      </c>
      <c r="E19" s="85">
        <f>E17+E18-E16</f>
        <v>2020969</v>
      </c>
      <c r="F19" s="85">
        <f>F17+F18-F16</f>
        <v>2044447</v>
      </c>
      <c r="G19" s="85">
        <f>G17+G18-G16</f>
        <v>2099564</v>
      </c>
      <c r="H19" s="87">
        <f>H17+H18-H16</f>
        <v>2084568</v>
      </c>
      <c r="I19" s="102">
        <f>I17+I18-I16</f>
        <v>2046095</v>
      </c>
    </row>
    <row r="20" spans="1:10" ht="27" customHeight="1">
      <c r="A20" s="114"/>
      <c r="B20" s="50" t="s">
        <v>131</v>
      </c>
      <c r="C20" s="50"/>
      <c r="D20" s="62" t="s">
        <v>132</v>
      </c>
      <c r="E20" s="88">
        <f>E18/E8</f>
        <v>3.4487552731066997</v>
      </c>
      <c r="F20" s="88">
        <f>F18/F8</f>
        <v>3.5362508509189925</v>
      </c>
      <c r="G20" s="88">
        <f>G18/G8</f>
        <v>3.5242624360520383</v>
      </c>
      <c r="H20" s="89">
        <f>H18/H8</f>
        <v>3.1661369033009956</v>
      </c>
      <c r="I20" s="110">
        <f>I18/I8</f>
        <v>3.1169498310909591</v>
      </c>
    </row>
    <row r="21" spans="1:10" ht="27" customHeight="1">
      <c r="A21" s="114"/>
      <c r="B21" s="50" t="s">
        <v>133</v>
      </c>
      <c r="C21" s="50"/>
      <c r="D21" s="62" t="s">
        <v>134</v>
      </c>
      <c r="E21" s="88">
        <f>E19/E8</f>
        <v>3.3525081159809762</v>
      </c>
      <c r="F21" s="88">
        <f>F19/F8</f>
        <v>3.4793175629680055</v>
      </c>
      <c r="G21" s="88">
        <f>G19/G8</f>
        <v>3.5262728289604071</v>
      </c>
      <c r="H21" s="89">
        <f>H19/H8</f>
        <v>3.1387809369508819</v>
      </c>
      <c r="I21" s="110">
        <f>I19/I8</f>
        <v>3.0679444676853689</v>
      </c>
    </row>
    <row r="22" spans="1:10" ht="27" customHeight="1">
      <c r="A22" s="114"/>
      <c r="B22" s="50" t="s">
        <v>135</v>
      </c>
      <c r="C22" s="50"/>
      <c r="D22" s="62" t="s">
        <v>136</v>
      </c>
      <c r="E22" s="85">
        <f>E18/E24*1000000</f>
        <v>731011.36079944018</v>
      </c>
      <c r="F22" s="85">
        <f>F18/F24*1000000</f>
        <v>730628.7996793238</v>
      </c>
      <c r="G22" s="85">
        <f>G18/G24*1000000</f>
        <v>749496.55356177187</v>
      </c>
      <c r="H22" s="87">
        <f>H18/H24*1000000</f>
        <v>751057.0767888868</v>
      </c>
      <c r="I22" s="102">
        <f>I18/I24*1000000</f>
        <v>742499.73747205955</v>
      </c>
    </row>
    <row r="23" spans="1:10" ht="27" customHeight="1">
      <c r="A23" s="114"/>
      <c r="B23" s="50" t="s">
        <v>137</v>
      </c>
      <c r="C23" s="50"/>
      <c r="D23" s="62" t="s">
        <v>138</v>
      </c>
      <c r="E23" s="85">
        <f>E19/E24*1000000</f>
        <v>710610.44518440636</v>
      </c>
      <c r="F23" s="85">
        <f>F19/F24*1000000</f>
        <v>718865.74847309594</v>
      </c>
      <c r="G23" s="85">
        <f>G19/G24*1000000</f>
        <v>749924.09906482906</v>
      </c>
      <c r="H23" s="87">
        <f>H19/H24*1000000</f>
        <v>744567.81471742352</v>
      </c>
      <c r="I23" s="102">
        <f>I19/I24*1000000</f>
        <v>730825.99505233055</v>
      </c>
    </row>
    <row r="24" spans="1:10" ht="27" customHeight="1">
      <c r="A24" s="114"/>
      <c r="B24" s="65" t="s">
        <v>139</v>
      </c>
      <c r="C24" s="66"/>
      <c r="D24" s="62" t="s">
        <v>140</v>
      </c>
      <c r="E24" s="85">
        <v>2843990</v>
      </c>
      <c r="F24" s="85">
        <f>E24</f>
        <v>2843990</v>
      </c>
      <c r="G24" s="86">
        <v>2799702</v>
      </c>
      <c r="H24" s="86">
        <v>2799702</v>
      </c>
      <c r="I24" s="108">
        <f>H24</f>
        <v>2799702</v>
      </c>
      <c r="J24" s="97"/>
    </row>
    <row r="25" spans="1:10" ht="27" customHeight="1">
      <c r="A25" s="114"/>
      <c r="B25" s="44" t="s">
        <v>141</v>
      </c>
      <c r="C25" s="44"/>
      <c r="D25" s="44"/>
      <c r="E25" s="85">
        <v>565879</v>
      </c>
      <c r="F25" s="85">
        <v>563273</v>
      </c>
      <c r="G25" s="85">
        <v>567783</v>
      </c>
      <c r="H25" s="76">
        <v>592600</v>
      </c>
      <c r="I25" s="101">
        <v>579289</v>
      </c>
    </row>
    <row r="26" spans="1:10" ht="27" customHeight="1">
      <c r="A26" s="114"/>
      <c r="B26" s="44" t="s">
        <v>142</v>
      </c>
      <c r="C26" s="44"/>
      <c r="D26" s="44"/>
      <c r="E26" s="90">
        <v>0.61399999999999999</v>
      </c>
      <c r="F26" s="90">
        <v>0.61899999999999999</v>
      </c>
      <c r="G26" s="90">
        <v>0.61799999999999999</v>
      </c>
      <c r="H26" s="91">
        <v>0.59299999999999997</v>
      </c>
      <c r="I26" s="111">
        <v>0.58199999999999996</v>
      </c>
    </row>
    <row r="27" spans="1:10" ht="27" customHeight="1">
      <c r="A27" s="114"/>
      <c r="B27" s="44" t="s">
        <v>143</v>
      </c>
      <c r="C27" s="44"/>
      <c r="D27" s="44"/>
      <c r="E27" s="92">
        <v>0.9</v>
      </c>
      <c r="F27" s="92">
        <v>1</v>
      </c>
      <c r="G27" s="92">
        <v>3.8</v>
      </c>
      <c r="H27" s="93">
        <v>2.2999999999999998</v>
      </c>
      <c r="I27" s="112">
        <v>1.7</v>
      </c>
    </row>
    <row r="28" spans="1:10" ht="27" customHeight="1">
      <c r="A28" s="114"/>
      <c r="B28" s="44" t="s">
        <v>144</v>
      </c>
      <c r="C28" s="44"/>
      <c r="D28" s="44"/>
      <c r="E28" s="92">
        <v>93.9</v>
      </c>
      <c r="F28" s="92">
        <v>96.3</v>
      </c>
      <c r="G28" s="92">
        <v>93.5</v>
      </c>
      <c r="H28" s="93">
        <v>87.6</v>
      </c>
      <c r="I28" s="113">
        <v>92.9</v>
      </c>
    </row>
    <row r="29" spans="1:10" ht="27" customHeight="1">
      <c r="A29" s="114"/>
      <c r="B29" s="44" t="s">
        <v>145</v>
      </c>
      <c r="C29" s="44"/>
      <c r="D29" s="44"/>
      <c r="E29" s="92">
        <v>51.6</v>
      </c>
      <c r="F29" s="92">
        <v>51.1</v>
      </c>
      <c r="G29" s="92">
        <v>47.3</v>
      </c>
      <c r="H29" s="93">
        <v>44.6</v>
      </c>
      <c r="I29" s="112">
        <v>48.7</v>
      </c>
    </row>
    <row r="30" spans="1:10" ht="27" customHeight="1">
      <c r="A30" s="114"/>
      <c r="B30" s="114" t="s">
        <v>146</v>
      </c>
      <c r="C30" s="44" t="s">
        <v>147</v>
      </c>
      <c r="D30" s="44"/>
      <c r="E30" s="92">
        <v>0</v>
      </c>
      <c r="F30" s="92">
        <v>0</v>
      </c>
      <c r="G30" s="92">
        <v>0</v>
      </c>
      <c r="H30" s="93">
        <v>0</v>
      </c>
      <c r="I30" s="113">
        <v>0</v>
      </c>
    </row>
    <row r="31" spans="1:10" ht="27" customHeight="1">
      <c r="A31" s="114"/>
      <c r="B31" s="114"/>
      <c r="C31" s="44" t="s">
        <v>148</v>
      </c>
      <c r="D31" s="44"/>
      <c r="E31" s="92">
        <v>0</v>
      </c>
      <c r="F31" s="92">
        <v>0</v>
      </c>
      <c r="G31" s="92">
        <v>0</v>
      </c>
      <c r="H31" s="93">
        <v>0</v>
      </c>
      <c r="I31" s="113">
        <v>0</v>
      </c>
    </row>
    <row r="32" spans="1:10" ht="27" customHeight="1">
      <c r="A32" s="114"/>
      <c r="B32" s="114"/>
      <c r="C32" s="44" t="s">
        <v>149</v>
      </c>
      <c r="D32" s="44"/>
      <c r="E32" s="92">
        <v>13.6</v>
      </c>
      <c r="F32" s="92">
        <v>13.8</v>
      </c>
      <c r="G32" s="92">
        <v>13.1</v>
      </c>
      <c r="H32" s="93">
        <v>13.5</v>
      </c>
      <c r="I32" s="113">
        <v>13.7</v>
      </c>
    </row>
    <row r="33" spans="1:9" ht="27" customHeight="1">
      <c r="A33" s="114"/>
      <c r="B33" s="114"/>
      <c r="C33" s="44" t="s">
        <v>150</v>
      </c>
      <c r="D33" s="44"/>
      <c r="E33" s="92">
        <v>220.3</v>
      </c>
      <c r="F33" s="92">
        <v>223.7</v>
      </c>
      <c r="G33" s="92">
        <v>215.7</v>
      </c>
      <c r="H33" s="93">
        <v>196.6</v>
      </c>
      <c r="I33" s="113">
        <v>200.4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7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view="pageBreakPreview" zoomScale="55" zoomScaleNormal="100" zoomScaleSheetLayoutView="55" workbookViewId="0">
      <pane xSplit="5" ySplit="7" topLeftCell="F23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19" t="s">
        <v>0</v>
      </c>
      <c r="B1" s="10"/>
      <c r="C1" s="10"/>
      <c r="D1" s="20" t="s">
        <v>267</v>
      </c>
      <c r="E1" s="12"/>
      <c r="F1" s="12"/>
      <c r="G1" s="12"/>
    </row>
    <row r="2" spans="1:25" ht="15" customHeight="1"/>
    <row r="3" spans="1:25" ht="15" customHeight="1">
      <c r="A3" s="13" t="s">
        <v>151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6" customHeight="1">
      <c r="A5" s="11" t="s">
        <v>249</v>
      </c>
      <c r="B5" s="11"/>
      <c r="C5" s="11"/>
      <c r="D5" s="11"/>
      <c r="K5" s="14"/>
      <c r="O5" s="14" t="s">
        <v>47</v>
      </c>
    </row>
    <row r="6" spans="1:25" ht="16" customHeight="1">
      <c r="A6" s="120" t="s">
        <v>48</v>
      </c>
      <c r="B6" s="121"/>
      <c r="C6" s="121"/>
      <c r="D6" s="121"/>
      <c r="E6" s="121"/>
      <c r="F6" s="125" t="s">
        <v>251</v>
      </c>
      <c r="G6" s="125"/>
      <c r="H6" s="126" t="s">
        <v>252</v>
      </c>
      <c r="I6" s="126"/>
      <c r="J6" s="125" t="s">
        <v>253</v>
      </c>
      <c r="K6" s="125"/>
      <c r="L6" s="125" t="s">
        <v>254</v>
      </c>
      <c r="M6" s="125"/>
      <c r="N6" s="125" t="s">
        <v>258</v>
      </c>
      <c r="O6" s="125"/>
    </row>
    <row r="7" spans="1:25" ht="16" customHeight="1">
      <c r="A7" s="121"/>
      <c r="B7" s="121"/>
      <c r="C7" s="121"/>
      <c r="D7" s="121"/>
      <c r="E7" s="121"/>
      <c r="F7" s="48" t="s">
        <v>238</v>
      </c>
      <c r="G7" s="48" t="s">
        <v>237</v>
      </c>
      <c r="H7" s="48" t="s">
        <v>238</v>
      </c>
      <c r="I7" s="68" t="s">
        <v>237</v>
      </c>
      <c r="J7" s="48" t="s">
        <v>238</v>
      </c>
      <c r="K7" s="68" t="s">
        <v>237</v>
      </c>
      <c r="L7" s="48" t="s">
        <v>238</v>
      </c>
      <c r="M7" s="68" t="s">
        <v>237</v>
      </c>
      <c r="N7" s="48" t="s">
        <v>238</v>
      </c>
      <c r="O7" s="68" t="s">
        <v>237</v>
      </c>
    </row>
    <row r="8" spans="1:25" ht="16" customHeight="1">
      <c r="A8" s="118" t="s">
        <v>82</v>
      </c>
      <c r="B8" s="57" t="s">
        <v>49</v>
      </c>
      <c r="C8" s="50"/>
      <c r="D8" s="50"/>
      <c r="E8" s="62" t="s">
        <v>40</v>
      </c>
      <c r="F8" s="96">
        <v>3069.4</v>
      </c>
      <c r="G8" s="76">
        <v>3086.6</v>
      </c>
      <c r="H8" s="103">
        <v>188</v>
      </c>
      <c r="I8" s="76">
        <v>232</v>
      </c>
      <c r="J8" s="96">
        <v>11576.3</v>
      </c>
      <c r="K8" s="76">
        <v>11651.9</v>
      </c>
      <c r="L8" s="101">
        <v>29564</v>
      </c>
      <c r="M8" s="76">
        <v>29641</v>
      </c>
      <c r="N8" s="96">
        <v>8984</v>
      </c>
      <c r="O8" s="76">
        <v>8490.2999999999993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6" customHeight="1">
      <c r="A9" s="118"/>
      <c r="B9" s="59"/>
      <c r="C9" s="50" t="s">
        <v>50</v>
      </c>
      <c r="D9" s="50"/>
      <c r="E9" s="62" t="s">
        <v>41</v>
      </c>
      <c r="F9" s="96">
        <v>2981.9</v>
      </c>
      <c r="G9" s="76">
        <v>3076.9</v>
      </c>
      <c r="H9" s="103">
        <v>188</v>
      </c>
      <c r="I9" s="76">
        <v>226</v>
      </c>
      <c r="J9" s="96">
        <v>11573.2</v>
      </c>
      <c r="K9" s="76">
        <v>11642</v>
      </c>
      <c r="L9" s="101">
        <v>29559</v>
      </c>
      <c r="M9" s="76">
        <v>29640</v>
      </c>
      <c r="N9" s="96">
        <v>8891.4</v>
      </c>
      <c r="O9" s="76">
        <v>8487.6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" customHeight="1">
      <c r="A10" s="118"/>
      <c r="B10" s="58"/>
      <c r="C10" s="50" t="s">
        <v>51</v>
      </c>
      <c r="D10" s="50"/>
      <c r="E10" s="62" t="s">
        <v>42</v>
      </c>
      <c r="F10" s="96">
        <v>87.5</v>
      </c>
      <c r="G10" s="76">
        <v>9.6</v>
      </c>
      <c r="H10" s="103">
        <v>0</v>
      </c>
      <c r="I10" s="76">
        <v>5</v>
      </c>
      <c r="J10" s="98">
        <v>3.1</v>
      </c>
      <c r="K10" s="79">
        <v>9.8000000000000007</v>
      </c>
      <c r="L10" s="101">
        <v>5</v>
      </c>
      <c r="M10" s="76">
        <v>0.6</v>
      </c>
      <c r="N10" s="96">
        <v>92.6</v>
      </c>
      <c r="O10" s="76">
        <v>2.7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" customHeight="1">
      <c r="A11" s="118"/>
      <c r="B11" s="57" t="s">
        <v>52</v>
      </c>
      <c r="C11" s="50"/>
      <c r="D11" s="50"/>
      <c r="E11" s="62" t="s">
        <v>43</v>
      </c>
      <c r="F11" s="96">
        <v>6585.3</v>
      </c>
      <c r="G11" s="76">
        <v>2710.3</v>
      </c>
      <c r="H11" s="103">
        <v>281</v>
      </c>
      <c r="I11" s="76">
        <v>325</v>
      </c>
      <c r="J11" s="96">
        <v>9791.6</v>
      </c>
      <c r="K11" s="76">
        <v>9089.1</v>
      </c>
      <c r="L11" s="101">
        <v>28484</v>
      </c>
      <c r="M11" s="76">
        <v>26971</v>
      </c>
      <c r="N11" s="96">
        <v>8878.7000000000007</v>
      </c>
      <c r="O11" s="76">
        <v>8408.9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" customHeight="1">
      <c r="A12" s="118"/>
      <c r="B12" s="59"/>
      <c r="C12" s="50" t="s">
        <v>53</v>
      </c>
      <c r="D12" s="50"/>
      <c r="E12" s="62" t="s">
        <v>44</v>
      </c>
      <c r="F12" s="96">
        <v>2963.3</v>
      </c>
      <c r="G12" s="76">
        <v>2710.3</v>
      </c>
      <c r="H12" s="103">
        <v>281</v>
      </c>
      <c r="I12" s="76">
        <v>325</v>
      </c>
      <c r="J12" s="96">
        <v>9779.9</v>
      </c>
      <c r="K12" s="76">
        <v>9089.1</v>
      </c>
      <c r="L12" s="101">
        <v>28336</v>
      </c>
      <c r="M12" s="76">
        <v>26967</v>
      </c>
      <c r="N12" s="96"/>
      <c r="O12" s="76">
        <v>8408.9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" customHeight="1">
      <c r="A13" s="118"/>
      <c r="B13" s="58"/>
      <c r="C13" s="50" t="s">
        <v>54</v>
      </c>
      <c r="D13" s="50"/>
      <c r="E13" s="62" t="s">
        <v>45</v>
      </c>
      <c r="F13" s="96">
        <v>3621.9</v>
      </c>
      <c r="G13" s="76">
        <v>0</v>
      </c>
      <c r="H13" s="104">
        <v>0</v>
      </c>
      <c r="I13" s="79">
        <v>0</v>
      </c>
      <c r="J13" s="98">
        <v>11.7</v>
      </c>
      <c r="K13" s="79">
        <v>0</v>
      </c>
      <c r="L13" s="101">
        <v>148</v>
      </c>
      <c r="M13" s="76">
        <v>4</v>
      </c>
      <c r="N13" s="96">
        <v>66.5</v>
      </c>
      <c r="O13" s="76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" customHeight="1">
      <c r="A14" s="118"/>
      <c r="B14" s="50" t="s">
        <v>55</v>
      </c>
      <c r="C14" s="50"/>
      <c r="D14" s="50"/>
      <c r="E14" s="62" t="s">
        <v>152</v>
      </c>
      <c r="F14" s="96">
        <f t="shared" ref="F14:F15" si="0">F9-F12</f>
        <v>18.599999999999909</v>
      </c>
      <c r="G14" s="76">
        <f t="shared" ref="G14:O15" si="1">G9-G12</f>
        <v>366.59999999999991</v>
      </c>
      <c r="H14" s="103">
        <f t="shared" si="1"/>
        <v>-93</v>
      </c>
      <c r="I14" s="76">
        <f t="shared" si="1"/>
        <v>-99</v>
      </c>
      <c r="J14" s="96">
        <f t="shared" si="1"/>
        <v>1793.3000000000011</v>
      </c>
      <c r="K14" s="76">
        <f t="shared" si="1"/>
        <v>2552.8999999999996</v>
      </c>
      <c r="L14" s="101">
        <f t="shared" si="1"/>
        <v>1223</v>
      </c>
      <c r="M14" s="76">
        <f t="shared" si="1"/>
        <v>2673</v>
      </c>
      <c r="N14" s="96">
        <f t="shared" si="1"/>
        <v>8891.4</v>
      </c>
      <c r="O14" s="76">
        <f t="shared" si="1"/>
        <v>78.700000000000728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" customHeight="1">
      <c r="A15" s="118"/>
      <c r="B15" s="50" t="s">
        <v>56</v>
      </c>
      <c r="C15" s="50"/>
      <c r="D15" s="50"/>
      <c r="E15" s="62" t="s">
        <v>153</v>
      </c>
      <c r="F15" s="96">
        <f t="shared" si="0"/>
        <v>-3534.4</v>
      </c>
      <c r="G15" s="76">
        <f t="shared" si="1"/>
        <v>9.6</v>
      </c>
      <c r="H15" s="103">
        <f t="shared" si="1"/>
        <v>0</v>
      </c>
      <c r="I15" s="76">
        <f t="shared" si="1"/>
        <v>5</v>
      </c>
      <c r="J15" s="96">
        <f t="shared" si="1"/>
        <v>-8.6</v>
      </c>
      <c r="K15" s="76">
        <f t="shared" si="1"/>
        <v>9.8000000000000007</v>
      </c>
      <c r="L15" s="101">
        <f t="shared" si="1"/>
        <v>-143</v>
      </c>
      <c r="M15" s="76">
        <f t="shared" si="1"/>
        <v>-3.4</v>
      </c>
      <c r="N15" s="96">
        <f t="shared" si="1"/>
        <v>26.099999999999994</v>
      </c>
      <c r="O15" s="76">
        <f t="shared" si="1"/>
        <v>2.7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6" customHeight="1">
      <c r="A16" s="118"/>
      <c r="B16" s="50" t="s">
        <v>57</v>
      </c>
      <c r="C16" s="50"/>
      <c r="D16" s="50"/>
      <c r="E16" s="62" t="s">
        <v>154</v>
      </c>
      <c r="F16" s="96">
        <f t="shared" ref="F16" si="2">F8-F11</f>
        <v>-3515.9</v>
      </c>
      <c r="G16" s="76">
        <f t="shared" ref="G16:O16" si="3">G8-G11</f>
        <v>376.29999999999973</v>
      </c>
      <c r="H16" s="103">
        <f t="shared" si="3"/>
        <v>-93</v>
      </c>
      <c r="I16" s="76">
        <f t="shared" si="3"/>
        <v>-93</v>
      </c>
      <c r="J16" s="96">
        <f t="shared" si="3"/>
        <v>1784.6999999999989</v>
      </c>
      <c r="K16" s="76">
        <f t="shared" si="3"/>
        <v>2562.7999999999993</v>
      </c>
      <c r="L16" s="101">
        <f t="shared" si="3"/>
        <v>1080</v>
      </c>
      <c r="M16" s="76">
        <f t="shared" si="3"/>
        <v>2670</v>
      </c>
      <c r="N16" s="96">
        <f t="shared" si="3"/>
        <v>105.29999999999927</v>
      </c>
      <c r="O16" s="76">
        <f t="shared" si="3"/>
        <v>81.399999999999636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6" customHeight="1">
      <c r="A17" s="118"/>
      <c r="B17" s="50" t="s">
        <v>58</v>
      </c>
      <c r="C17" s="50"/>
      <c r="D17" s="50"/>
      <c r="E17" s="48"/>
      <c r="F17" s="98">
        <v>0</v>
      </c>
      <c r="G17" s="79">
        <v>0</v>
      </c>
      <c r="H17" s="104">
        <v>45861</v>
      </c>
      <c r="I17" s="79">
        <v>45764</v>
      </c>
      <c r="J17" s="96">
        <v>0</v>
      </c>
      <c r="K17" s="76">
        <v>0</v>
      </c>
      <c r="L17" s="101">
        <v>27343</v>
      </c>
      <c r="M17" s="76">
        <v>28420</v>
      </c>
      <c r="N17" s="98">
        <v>0</v>
      </c>
      <c r="O17" s="79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6" customHeight="1">
      <c r="A18" s="118"/>
      <c r="B18" s="50" t="s">
        <v>59</v>
      </c>
      <c r="C18" s="50"/>
      <c r="D18" s="50"/>
      <c r="E18" s="48"/>
      <c r="F18" s="99">
        <v>0</v>
      </c>
      <c r="G18" s="80">
        <v>0</v>
      </c>
      <c r="H18" s="104">
        <v>0</v>
      </c>
      <c r="I18" s="80">
        <v>0</v>
      </c>
      <c r="J18" s="99">
        <v>0</v>
      </c>
      <c r="K18" s="80">
        <v>0</v>
      </c>
      <c r="L18" s="99">
        <v>0</v>
      </c>
      <c r="M18" s="80">
        <v>0</v>
      </c>
      <c r="N18" s="99">
        <v>0</v>
      </c>
      <c r="O18" s="80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6" customHeight="1">
      <c r="A19" s="118" t="s">
        <v>83</v>
      </c>
      <c r="B19" s="57" t="s">
        <v>60</v>
      </c>
      <c r="C19" s="50"/>
      <c r="D19" s="50"/>
      <c r="E19" s="62"/>
      <c r="F19" s="96">
        <v>446.6</v>
      </c>
      <c r="G19" s="76">
        <v>717.8</v>
      </c>
      <c r="H19" s="103">
        <v>2103</v>
      </c>
      <c r="I19" s="76">
        <v>2023</v>
      </c>
      <c r="J19" s="96">
        <v>1800.6</v>
      </c>
      <c r="K19" s="76">
        <v>2256.1999999999998</v>
      </c>
      <c r="L19" s="101">
        <v>2488</v>
      </c>
      <c r="M19" s="76">
        <v>1777</v>
      </c>
      <c r="N19" s="96">
        <v>3007.2</v>
      </c>
      <c r="O19" s="76">
        <v>2905.6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6" customHeight="1">
      <c r="A20" s="118"/>
      <c r="B20" s="58"/>
      <c r="C20" s="50" t="s">
        <v>61</v>
      </c>
      <c r="D20" s="50"/>
      <c r="E20" s="62"/>
      <c r="F20" s="96">
        <v>359.7</v>
      </c>
      <c r="G20" s="76">
        <v>522.5</v>
      </c>
      <c r="H20" s="103">
        <v>0</v>
      </c>
      <c r="I20" s="76">
        <v>2022</v>
      </c>
      <c r="J20" s="96">
        <v>853.9</v>
      </c>
      <c r="K20" s="76">
        <v>0</v>
      </c>
      <c r="L20" s="101">
        <v>1744</v>
      </c>
      <c r="M20" s="76">
        <v>810</v>
      </c>
      <c r="N20" s="96">
        <v>561.1</v>
      </c>
      <c r="O20" s="76">
        <v>511.9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6" customHeight="1">
      <c r="A21" s="118"/>
      <c r="B21" s="67" t="s">
        <v>62</v>
      </c>
      <c r="C21" s="50"/>
      <c r="D21" s="50"/>
      <c r="E21" s="62" t="s">
        <v>155</v>
      </c>
      <c r="F21" s="96">
        <v>446.6</v>
      </c>
      <c r="G21" s="76">
        <v>717.8</v>
      </c>
      <c r="H21" s="103">
        <v>2103</v>
      </c>
      <c r="I21" s="76">
        <v>2023</v>
      </c>
      <c r="J21" s="96">
        <v>1800.6</v>
      </c>
      <c r="K21" s="76">
        <v>2256.1999999999998</v>
      </c>
      <c r="L21" s="101">
        <v>2488</v>
      </c>
      <c r="M21" s="76">
        <v>1777</v>
      </c>
      <c r="N21" s="96">
        <v>3007.2</v>
      </c>
      <c r="O21" s="76">
        <v>2905.6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6" customHeight="1">
      <c r="A22" s="118"/>
      <c r="B22" s="57" t="s">
        <v>63</v>
      </c>
      <c r="C22" s="50"/>
      <c r="D22" s="50"/>
      <c r="E22" s="62" t="s">
        <v>156</v>
      </c>
      <c r="F22" s="96">
        <v>1173.0999999999999</v>
      </c>
      <c r="G22" s="76">
        <v>1671.7</v>
      </c>
      <c r="H22" s="103">
        <v>3662</v>
      </c>
      <c r="I22" s="76">
        <v>11899</v>
      </c>
      <c r="J22" s="96">
        <v>6234.9</v>
      </c>
      <c r="K22" s="76">
        <v>7500.3</v>
      </c>
      <c r="L22" s="101">
        <v>4037</v>
      </c>
      <c r="M22" s="76">
        <v>3522</v>
      </c>
      <c r="N22" s="96">
        <v>3925.3</v>
      </c>
      <c r="O22" s="76">
        <v>3805.9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6" customHeight="1">
      <c r="A23" s="118"/>
      <c r="B23" s="58" t="s">
        <v>64</v>
      </c>
      <c r="C23" s="50" t="s">
        <v>65</v>
      </c>
      <c r="D23" s="50"/>
      <c r="E23" s="62"/>
      <c r="F23" s="96">
        <v>640.29999999999995</v>
      </c>
      <c r="G23" s="76">
        <v>612.5</v>
      </c>
      <c r="H23" s="103">
        <v>3250</v>
      </c>
      <c r="I23" s="76">
        <v>11308</v>
      </c>
      <c r="J23" s="96">
        <v>2098.1</v>
      </c>
      <c r="K23" s="76">
        <v>2088.3000000000002</v>
      </c>
      <c r="L23" s="101">
        <v>2243</v>
      </c>
      <c r="M23" s="76">
        <v>2473</v>
      </c>
      <c r="N23" s="96">
        <v>1291.7</v>
      </c>
      <c r="O23" s="76">
        <v>1367.4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6" customHeight="1">
      <c r="A24" s="118"/>
      <c r="B24" s="50" t="s">
        <v>157</v>
      </c>
      <c r="C24" s="50"/>
      <c r="D24" s="50"/>
      <c r="E24" s="62" t="s">
        <v>158</v>
      </c>
      <c r="F24" s="96">
        <f t="shared" ref="F24" si="4">F21-F22</f>
        <v>-726.49999999999989</v>
      </c>
      <c r="G24" s="76">
        <f t="shared" ref="G24:O24" si="5">G21-G22</f>
        <v>-953.90000000000009</v>
      </c>
      <c r="H24" s="103">
        <f t="shared" si="5"/>
        <v>-1559</v>
      </c>
      <c r="I24" s="76">
        <f t="shared" si="5"/>
        <v>-9876</v>
      </c>
      <c r="J24" s="96">
        <f>J21-J22</f>
        <v>-4434.2999999999993</v>
      </c>
      <c r="K24" s="76">
        <f t="shared" si="5"/>
        <v>-5244.1</v>
      </c>
      <c r="L24" s="101">
        <f t="shared" si="5"/>
        <v>-1549</v>
      </c>
      <c r="M24" s="76">
        <f t="shared" si="5"/>
        <v>-1745</v>
      </c>
      <c r="N24" s="96">
        <f t="shared" si="5"/>
        <v>-918.10000000000036</v>
      </c>
      <c r="O24" s="76">
        <f t="shared" si="5"/>
        <v>-900.30000000000018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6" customHeight="1">
      <c r="A25" s="118"/>
      <c r="B25" s="57" t="s">
        <v>66</v>
      </c>
      <c r="C25" s="57"/>
      <c r="D25" s="57"/>
      <c r="E25" s="122" t="s">
        <v>159</v>
      </c>
      <c r="F25" s="133">
        <f>F22-F19</f>
        <v>726.49999999999989</v>
      </c>
      <c r="G25" s="130">
        <f>G22-G19</f>
        <v>953.90000000000009</v>
      </c>
      <c r="H25" s="129">
        <v>1559</v>
      </c>
      <c r="I25" s="130">
        <v>9876</v>
      </c>
      <c r="J25" s="133"/>
      <c r="K25" s="130">
        <f>K22-K19</f>
        <v>5244.1</v>
      </c>
      <c r="L25" s="133">
        <v>1549</v>
      </c>
      <c r="M25" s="130">
        <v>1745</v>
      </c>
      <c r="N25" s="133">
        <f>N22-N19</f>
        <v>918.10000000000036</v>
      </c>
      <c r="O25" s="130">
        <f>O22-O19</f>
        <v>900.30000000000018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6" customHeight="1">
      <c r="A26" s="118"/>
      <c r="B26" s="67" t="s">
        <v>67</v>
      </c>
      <c r="C26" s="67"/>
      <c r="D26" s="67"/>
      <c r="E26" s="123"/>
      <c r="F26" s="134"/>
      <c r="G26" s="131"/>
      <c r="H26" s="129"/>
      <c r="I26" s="131"/>
      <c r="J26" s="134"/>
      <c r="K26" s="131"/>
      <c r="L26" s="134"/>
      <c r="M26" s="131"/>
      <c r="N26" s="134"/>
      <c r="O26" s="131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6" customHeight="1">
      <c r="A27" s="118"/>
      <c r="B27" s="50" t="s">
        <v>160</v>
      </c>
      <c r="C27" s="50"/>
      <c r="D27" s="50"/>
      <c r="E27" s="62" t="s">
        <v>161</v>
      </c>
      <c r="F27" s="96">
        <f t="shared" ref="F27" si="6">F24+F25</f>
        <v>0</v>
      </c>
      <c r="G27" s="76">
        <f t="shared" ref="G27:O27" si="7">G24+G25</f>
        <v>0</v>
      </c>
      <c r="H27" s="103">
        <f t="shared" si="7"/>
        <v>0</v>
      </c>
      <c r="I27" s="76">
        <f t="shared" si="7"/>
        <v>0</v>
      </c>
      <c r="J27" s="96">
        <f t="shared" si="7"/>
        <v>-4434.2999999999993</v>
      </c>
      <c r="K27" s="76">
        <f t="shared" si="7"/>
        <v>0</v>
      </c>
      <c r="L27" s="100">
        <f t="shared" si="7"/>
        <v>0</v>
      </c>
      <c r="M27" s="76">
        <f t="shared" si="7"/>
        <v>0</v>
      </c>
      <c r="N27" s="96">
        <f t="shared" si="7"/>
        <v>0</v>
      </c>
      <c r="O27" s="76">
        <f t="shared" si="7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6" customHeight="1">
      <c r="A28" s="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6" customHeight="1">
      <c r="A29" s="11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6" customHeight="1">
      <c r="A30" s="121" t="s">
        <v>68</v>
      </c>
      <c r="B30" s="121"/>
      <c r="C30" s="121"/>
      <c r="D30" s="121"/>
      <c r="E30" s="121"/>
      <c r="F30" s="132" t="s">
        <v>259</v>
      </c>
      <c r="G30" s="132"/>
      <c r="H30" s="132" t="s">
        <v>260</v>
      </c>
      <c r="I30" s="132"/>
      <c r="J30" s="132"/>
      <c r="K30" s="132"/>
      <c r="L30" s="132"/>
      <c r="M30" s="132"/>
      <c r="N30" s="132"/>
      <c r="O30" s="132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6" customHeight="1">
      <c r="A31" s="121"/>
      <c r="B31" s="121"/>
      <c r="C31" s="121"/>
      <c r="D31" s="121"/>
      <c r="E31" s="121"/>
      <c r="F31" s="48" t="s">
        <v>238</v>
      </c>
      <c r="G31" s="68" t="s">
        <v>237</v>
      </c>
      <c r="H31" s="48" t="s">
        <v>238</v>
      </c>
      <c r="I31" s="68" t="s">
        <v>237</v>
      </c>
      <c r="J31" s="48" t="s">
        <v>238</v>
      </c>
      <c r="K31" s="68" t="s">
        <v>237</v>
      </c>
      <c r="L31" s="48" t="s">
        <v>238</v>
      </c>
      <c r="M31" s="68" t="s">
        <v>237</v>
      </c>
      <c r="N31" s="48" t="s">
        <v>238</v>
      </c>
      <c r="O31" s="68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6" customHeight="1">
      <c r="A32" s="118" t="s">
        <v>84</v>
      </c>
      <c r="B32" s="57" t="s">
        <v>49</v>
      </c>
      <c r="C32" s="50"/>
      <c r="D32" s="50"/>
      <c r="E32" s="62" t="s">
        <v>40</v>
      </c>
      <c r="F32" s="101">
        <v>9</v>
      </c>
      <c r="G32" s="76">
        <v>10</v>
      </c>
      <c r="H32" s="101">
        <v>2913</v>
      </c>
      <c r="I32" s="76">
        <v>3077</v>
      </c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6" customHeight="1">
      <c r="A33" s="124"/>
      <c r="B33" s="59"/>
      <c r="C33" s="57" t="s">
        <v>69</v>
      </c>
      <c r="D33" s="50"/>
      <c r="E33" s="62"/>
      <c r="F33" s="101">
        <v>0</v>
      </c>
      <c r="G33" s="76">
        <v>0</v>
      </c>
      <c r="H33" s="101">
        <v>2902</v>
      </c>
      <c r="I33" s="76">
        <v>2946</v>
      </c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6" customHeight="1">
      <c r="A34" s="124"/>
      <c r="B34" s="59"/>
      <c r="C34" s="58"/>
      <c r="D34" s="50" t="s">
        <v>70</v>
      </c>
      <c r="E34" s="62"/>
      <c r="F34" s="101">
        <v>0</v>
      </c>
      <c r="G34" s="76">
        <v>0</v>
      </c>
      <c r="H34" s="101">
        <v>2677</v>
      </c>
      <c r="I34" s="76">
        <v>2758</v>
      </c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6" customHeight="1">
      <c r="A35" s="124"/>
      <c r="B35" s="58"/>
      <c r="C35" s="67" t="s">
        <v>71</v>
      </c>
      <c r="D35" s="50"/>
      <c r="E35" s="62"/>
      <c r="F35" s="101">
        <v>9</v>
      </c>
      <c r="G35" s="76">
        <v>10</v>
      </c>
      <c r="H35" s="101">
        <v>11</v>
      </c>
      <c r="I35" s="76">
        <v>131</v>
      </c>
      <c r="J35" s="63"/>
      <c r="K35" s="63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6" customHeight="1">
      <c r="A36" s="124"/>
      <c r="B36" s="57" t="s">
        <v>52</v>
      </c>
      <c r="C36" s="50"/>
      <c r="D36" s="50"/>
      <c r="E36" s="62" t="s">
        <v>41</v>
      </c>
      <c r="F36" s="101">
        <v>9</v>
      </c>
      <c r="G36" s="76">
        <v>10</v>
      </c>
      <c r="H36" s="101">
        <v>1752</v>
      </c>
      <c r="I36" s="76">
        <v>2033</v>
      </c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6" customHeight="1">
      <c r="A37" s="124"/>
      <c r="B37" s="59"/>
      <c r="C37" s="50" t="s">
        <v>72</v>
      </c>
      <c r="D37" s="50"/>
      <c r="E37" s="62"/>
      <c r="F37" s="101">
        <v>0</v>
      </c>
      <c r="G37" s="76">
        <v>0</v>
      </c>
      <c r="H37" s="101">
        <v>1358</v>
      </c>
      <c r="I37" s="76">
        <v>1573</v>
      </c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6" customHeight="1">
      <c r="A38" s="124"/>
      <c r="B38" s="58"/>
      <c r="C38" s="50" t="s">
        <v>73</v>
      </c>
      <c r="D38" s="50"/>
      <c r="E38" s="62"/>
      <c r="F38" s="101">
        <v>9</v>
      </c>
      <c r="G38" s="76">
        <v>10</v>
      </c>
      <c r="H38" s="101">
        <v>395</v>
      </c>
      <c r="I38" s="76">
        <v>460</v>
      </c>
      <c r="J38" s="51"/>
      <c r="K38" s="63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6" customHeight="1">
      <c r="A39" s="124"/>
      <c r="B39" s="44" t="s">
        <v>74</v>
      </c>
      <c r="C39" s="44"/>
      <c r="D39" s="44"/>
      <c r="E39" s="62" t="s">
        <v>163</v>
      </c>
      <c r="F39" s="101">
        <f t="shared" ref="F39" si="8">F32-F36</f>
        <v>0</v>
      </c>
      <c r="G39" s="76">
        <f t="shared" ref="G39:O39" si="9">G32-G36</f>
        <v>0</v>
      </c>
      <c r="H39" s="101">
        <f t="shared" si="9"/>
        <v>1161</v>
      </c>
      <c r="I39" s="76">
        <f t="shared" si="9"/>
        <v>1044</v>
      </c>
      <c r="J39" s="51">
        <f t="shared" si="9"/>
        <v>0</v>
      </c>
      <c r="K39" s="51">
        <f t="shared" si="9"/>
        <v>0</v>
      </c>
      <c r="L39" s="51">
        <f t="shared" si="9"/>
        <v>0</v>
      </c>
      <c r="M39" s="51">
        <f t="shared" si="9"/>
        <v>0</v>
      </c>
      <c r="N39" s="51">
        <f t="shared" si="9"/>
        <v>0</v>
      </c>
      <c r="O39" s="51">
        <f t="shared" si="9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6" customHeight="1">
      <c r="A40" s="118" t="s">
        <v>85</v>
      </c>
      <c r="B40" s="57" t="s">
        <v>75</v>
      </c>
      <c r="C40" s="50"/>
      <c r="D40" s="50"/>
      <c r="E40" s="62" t="s">
        <v>43</v>
      </c>
      <c r="F40" s="101">
        <v>50</v>
      </c>
      <c r="G40" s="76">
        <v>49</v>
      </c>
      <c r="H40" s="101">
        <v>13440</v>
      </c>
      <c r="I40" s="76">
        <v>14478</v>
      </c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6" customHeight="1">
      <c r="A41" s="119"/>
      <c r="B41" s="58"/>
      <c r="C41" s="50" t="s">
        <v>76</v>
      </c>
      <c r="D41" s="50"/>
      <c r="E41" s="62"/>
      <c r="F41" s="99">
        <v>0</v>
      </c>
      <c r="G41" s="80">
        <v>0</v>
      </c>
      <c r="H41" s="99">
        <v>9445</v>
      </c>
      <c r="I41" s="80">
        <v>11948</v>
      </c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6" customHeight="1">
      <c r="A42" s="119"/>
      <c r="B42" s="57" t="s">
        <v>63</v>
      </c>
      <c r="C42" s="50"/>
      <c r="D42" s="50"/>
      <c r="E42" s="62" t="s">
        <v>44</v>
      </c>
      <c r="F42" s="101">
        <v>50</v>
      </c>
      <c r="G42" s="76">
        <v>49</v>
      </c>
      <c r="H42" s="101">
        <v>10630</v>
      </c>
      <c r="I42" s="76">
        <v>12977</v>
      </c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6" customHeight="1">
      <c r="A43" s="119"/>
      <c r="B43" s="58"/>
      <c r="C43" s="50" t="s">
        <v>77</v>
      </c>
      <c r="D43" s="50"/>
      <c r="E43" s="62"/>
      <c r="F43" s="101">
        <v>50</v>
      </c>
      <c r="G43" s="76">
        <v>49</v>
      </c>
      <c r="H43" s="101">
        <v>7274</v>
      </c>
      <c r="I43" s="76">
        <v>10012</v>
      </c>
      <c r="J43" s="63"/>
      <c r="K43" s="63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6" customHeight="1">
      <c r="A44" s="119"/>
      <c r="B44" s="50" t="s">
        <v>74</v>
      </c>
      <c r="C44" s="50"/>
      <c r="D44" s="50"/>
      <c r="E44" s="62" t="s">
        <v>164</v>
      </c>
      <c r="F44" s="99">
        <f t="shared" ref="F44" si="10">F40-F42</f>
        <v>0</v>
      </c>
      <c r="G44" s="80">
        <f>G40-G42</f>
        <v>0</v>
      </c>
      <c r="H44" s="99">
        <f t="shared" ref="H44" si="11">H40-H42</f>
        <v>2810</v>
      </c>
      <c r="I44" s="80">
        <f>I40-I42</f>
        <v>1501</v>
      </c>
      <c r="J44" s="63">
        <f t="shared" ref="J44:O44" si="12">J40-J42</f>
        <v>0</v>
      </c>
      <c r="K44" s="63">
        <f t="shared" si="12"/>
        <v>0</v>
      </c>
      <c r="L44" s="63">
        <f t="shared" si="12"/>
        <v>0</v>
      </c>
      <c r="M44" s="63">
        <f t="shared" si="12"/>
        <v>0</v>
      </c>
      <c r="N44" s="63">
        <f t="shared" si="12"/>
        <v>0</v>
      </c>
      <c r="O44" s="63">
        <f t="shared" si="12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6" customHeight="1">
      <c r="A45" s="118" t="s">
        <v>86</v>
      </c>
      <c r="B45" s="44" t="s">
        <v>78</v>
      </c>
      <c r="C45" s="44"/>
      <c r="D45" s="44"/>
      <c r="E45" s="62" t="s">
        <v>165</v>
      </c>
      <c r="F45" s="101">
        <f t="shared" ref="F45" si="13">F39+F44</f>
        <v>0</v>
      </c>
      <c r="G45" s="76">
        <f t="shared" ref="G45:O45" si="14">G39+G44</f>
        <v>0</v>
      </c>
      <c r="H45" s="101">
        <f t="shared" si="14"/>
        <v>3971</v>
      </c>
      <c r="I45" s="76">
        <f>I39+I44</f>
        <v>2545</v>
      </c>
      <c r="J45" s="51">
        <f t="shared" si="14"/>
        <v>0</v>
      </c>
      <c r="K45" s="51">
        <f t="shared" si="14"/>
        <v>0</v>
      </c>
      <c r="L45" s="51">
        <f t="shared" si="14"/>
        <v>0</v>
      </c>
      <c r="M45" s="51">
        <f t="shared" si="14"/>
        <v>0</v>
      </c>
      <c r="N45" s="51">
        <f t="shared" si="14"/>
        <v>0</v>
      </c>
      <c r="O45" s="51">
        <f t="shared" si="14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6" customHeight="1">
      <c r="A46" s="119"/>
      <c r="B46" s="50" t="s">
        <v>79</v>
      </c>
      <c r="C46" s="50"/>
      <c r="D46" s="50"/>
      <c r="E46" s="50"/>
      <c r="F46" s="99">
        <v>0</v>
      </c>
      <c r="G46" s="80">
        <v>0</v>
      </c>
      <c r="H46" s="99">
        <v>3937</v>
      </c>
      <c r="I46" s="80">
        <v>2632</v>
      </c>
      <c r="J46" s="63"/>
      <c r="K46" s="63"/>
      <c r="L46" s="51"/>
      <c r="M46" s="51"/>
      <c r="N46" s="63"/>
      <c r="O46" s="63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6" customHeight="1">
      <c r="A47" s="119"/>
      <c r="B47" s="50" t="s">
        <v>80</v>
      </c>
      <c r="C47" s="50"/>
      <c r="D47" s="50"/>
      <c r="E47" s="50"/>
      <c r="F47" s="101">
        <v>0</v>
      </c>
      <c r="G47" s="76">
        <v>0</v>
      </c>
      <c r="H47" s="101">
        <v>304</v>
      </c>
      <c r="I47" s="76">
        <v>270</v>
      </c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6" customHeight="1">
      <c r="A48" s="119"/>
      <c r="B48" s="50" t="s">
        <v>81</v>
      </c>
      <c r="C48" s="50"/>
      <c r="D48" s="50"/>
      <c r="E48" s="50"/>
      <c r="F48" s="101">
        <v>0</v>
      </c>
      <c r="G48" s="76">
        <v>0</v>
      </c>
      <c r="H48" s="101">
        <v>261</v>
      </c>
      <c r="I48" s="76">
        <v>155</v>
      </c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6" customHeight="1">
      <c r="A49" s="7" t="s">
        <v>166</v>
      </c>
      <c r="O49" s="6"/>
    </row>
    <row r="50" spans="1:15" ht="16" customHeight="1">
      <c r="A50" s="7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0" orientation="landscape" r:id="rId1"/>
  <headerFooter alignWithMargins="0">
    <oddHeader>&amp;R&amp;"明朝,斜体"&amp;9都道府県－4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view="pageBreakPreview" topLeftCell="A19" zoomScale="55" zoomScaleNormal="100" zoomScaleSheetLayoutView="55" workbookViewId="0">
      <selection activeCell="K29" sqref="K29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6" width="12.6328125" style="2" customWidth="1"/>
    <col min="17" max="16384" width="9" style="2"/>
  </cols>
  <sheetData>
    <row r="1" spans="1:16" ht="34" customHeight="1">
      <c r="A1" s="31" t="s">
        <v>0</v>
      </c>
      <c r="B1" s="31"/>
      <c r="C1" s="20" t="s">
        <v>267</v>
      </c>
      <c r="D1" s="39"/>
    </row>
    <row r="3" spans="1:16" ht="15" customHeight="1">
      <c r="A3" s="13" t="s">
        <v>167</v>
      </c>
      <c r="B3" s="13"/>
      <c r="C3" s="13"/>
      <c r="D3" s="13"/>
      <c r="E3" s="13"/>
      <c r="F3" s="13"/>
      <c r="I3" s="13"/>
      <c r="J3" s="13"/>
    </row>
    <row r="4" spans="1:16" ht="15" customHeight="1">
      <c r="A4" s="13"/>
      <c r="B4" s="13"/>
      <c r="C4" s="13"/>
      <c r="D4" s="13"/>
      <c r="E4" s="13"/>
      <c r="F4" s="13"/>
      <c r="I4" s="13"/>
      <c r="J4" s="13"/>
    </row>
    <row r="5" spans="1:16" ht="15" customHeight="1">
      <c r="A5" s="40"/>
      <c r="B5" s="40" t="s">
        <v>250</v>
      </c>
      <c r="C5" s="40"/>
      <c r="D5" s="40"/>
      <c r="H5" s="14"/>
      <c r="L5" s="14"/>
      <c r="P5" s="14" t="s">
        <v>168</v>
      </c>
    </row>
    <row r="6" spans="1:16" ht="15" customHeight="1">
      <c r="A6" s="41"/>
      <c r="B6" s="42"/>
      <c r="C6" s="42"/>
      <c r="D6" s="72"/>
      <c r="E6" s="139" t="s">
        <v>261</v>
      </c>
      <c r="F6" s="140"/>
      <c r="G6" s="139" t="s">
        <v>262</v>
      </c>
      <c r="H6" s="140"/>
      <c r="I6" s="139" t="s">
        <v>263</v>
      </c>
      <c r="J6" s="140"/>
      <c r="K6" s="141" t="s">
        <v>264</v>
      </c>
      <c r="L6" s="140"/>
      <c r="M6" s="139" t="s">
        <v>265</v>
      </c>
      <c r="N6" s="140"/>
      <c r="O6" s="137" t="s">
        <v>266</v>
      </c>
      <c r="P6" s="138"/>
    </row>
    <row r="7" spans="1:16" ht="15" customHeight="1">
      <c r="A7" s="17"/>
      <c r="B7" s="18"/>
      <c r="C7" s="18"/>
      <c r="D7" s="56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  <c r="O7" s="73" t="s">
        <v>238</v>
      </c>
      <c r="P7" s="73" t="s">
        <v>237</v>
      </c>
    </row>
    <row r="8" spans="1:16" ht="18" customHeight="1">
      <c r="A8" s="114" t="s">
        <v>169</v>
      </c>
      <c r="B8" s="69" t="s">
        <v>170</v>
      </c>
      <c r="C8" s="70"/>
      <c r="D8" s="70"/>
      <c r="E8" s="106">
        <v>1</v>
      </c>
      <c r="F8" s="94">
        <v>1</v>
      </c>
      <c r="G8" s="106">
        <v>6</v>
      </c>
      <c r="H8" s="94">
        <v>6</v>
      </c>
      <c r="I8" s="106">
        <v>1</v>
      </c>
      <c r="J8" s="94">
        <v>1</v>
      </c>
      <c r="K8" s="106">
        <v>2</v>
      </c>
      <c r="L8" s="94">
        <v>2</v>
      </c>
      <c r="M8" s="106">
        <v>16</v>
      </c>
      <c r="N8" s="94">
        <v>16</v>
      </c>
      <c r="O8" s="105">
        <v>1</v>
      </c>
      <c r="P8" s="95">
        <v>1</v>
      </c>
    </row>
    <row r="9" spans="1:16" ht="18" customHeight="1">
      <c r="A9" s="114"/>
      <c r="B9" s="114" t="s">
        <v>171</v>
      </c>
      <c r="C9" s="50" t="s">
        <v>172</v>
      </c>
      <c r="D9" s="50"/>
      <c r="E9" s="106">
        <v>30</v>
      </c>
      <c r="F9" s="94">
        <v>30</v>
      </c>
      <c r="G9" s="106">
        <v>10</v>
      </c>
      <c r="H9" s="94">
        <v>10</v>
      </c>
      <c r="I9" s="106">
        <v>3850</v>
      </c>
      <c r="J9" s="94">
        <v>3850</v>
      </c>
      <c r="K9" s="106">
        <v>88005</v>
      </c>
      <c r="L9" s="94">
        <v>87302</v>
      </c>
      <c r="M9" s="106">
        <v>1000</v>
      </c>
      <c r="N9" s="94">
        <v>1000</v>
      </c>
      <c r="O9" s="105">
        <v>100</v>
      </c>
      <c r="P9" s="95">
        <v>100</v>
      </c>
    </row>
    <row r="10" spans="1:16" ht="18" customHeight="1">
      <c r="A10" s="114"/>
      <c r="B10" s="114"/>
      <c r="C10" s="50" t="s">
        <v>173</v>
      </c>
      <c r="D10" s="50"/>
      <c r="E10" s="106">
        <v>30</v>
      </c>
      <c r="F10" s="94">
        <v>30</v>
      </c>
      <c r="G10" s="106">
        <v>8</v>
      </c>
      <c r="H10" s="94">
        <v>8</v>
      </c>
      <c r="I10" s="106">
        <v>3850</v>
      </c>
      <c r="J10" s="94">
        <v>3850</v>
      </c>
      <c r="K10" s="106">
        <v>44002</v>
      </c>
      <c r="L10" s="94">
        <v>43651</v>
      </c>
      <c r="M10" s="106">
        <v>510</v>
      </c>
      <c r="N10" s="94">
        <v>510</v>
      </c>
      <c r="O10" s="105">
        <v>100</v>
      </c>
      <c r="P10" s="95">
        <v>100</v>
      </c>
    </row>
    <row r="11" spans="1:16" ht="18" customHeight="1">
      <c r="A11" s="114"/>
      <c r="B11" s="114"/>
      <c r="C11" s="50" t="s">
        <v>174</v>
      </c>
      <c r="D11" s="50"/>
      <c r="E11" s="106">
        <v>0</v>
      </c>
      <c r="F11" s="94">
        <v>0</v>
      </c>
      <c r="G11" s="106">
        <v>2</v>
      </c>
      <c r="H11" s="94">
        <v>2</v>
      </c>
      <c r="I11" s="106">
        <v>0</v>
      </c>
      <c r="J11" s="94">
        <v>0</v>
      </c>
      <c r="K11" s="106">
        <v>44002</v>
      </c>
      <c r="L11" s="94">
        <v>43651</v>
      </c>
      <c r="M11" s="106">
        <v>90</v>
      </c>
      <c r="N11" s="94">
        <v>90</v>
      </c>
      <c r="O11" s="105">
        <v>0</v>
      </c>
      <c r="P11" s="95">
        <v>0</v>
      </c>
    </row>
    <row r="12" spans="1:16" ht="18" customHeight="1">
      <c r="A12" s="114"/>
      <c r="B12" s="114"/>
      <c r="C12" s="50" t="s">
        <v>175</v>
      </c>
      <c r="D12" s="50"/>
      <c r="E12" s="106">
        <v>0</v>
      </c>
      <c r="F12" s="94">
        <v>0</v>
      </c>
      <c r="G12" s="106">
        <v>0</v>
      </c>
      <c r="H12" s="94">
        <v>0</v>
      </c>
      <c r="I12" s="106">
        <v>0</v>
      </c>
      <c r="J12" s="94">
        <v>0</v>
      </c>
      <c r="K12" s="106">
        <v>0</v>
      </c>
      <c r="L12" s="94">
        <v>0</v>
      </c>
      <c r="M12" s="106">
        <v>225</v>
      </c>
      <c r="N12" s="94">
        <v>225</v>
      </c>
      <c r="O12" s="105">
        <v>0</v>
      </c>
      <c r="P12" s="95">
        <v>0</v>
      </c>
    </row>
    <row r="13" spans="1:16" ht="18" customHeight="1">
      <c r="A13" s="114"/>
      <c r="B13" s="114"/>
      <c r="C13" s="50" t="s">
        <v>176</v>
      </c>
      <c r="D13" s="50"/>
      <c r="E13" s="106">
        <v>0</v>
      </c>
      <c r="F13" s="94">
        <v>0</v>
      </c>
      <c r="G13" s="106">
        <v>0</v>
      </c>
      <c r="H13" s="94">
        <v>0</v>
      </c>
      <c r="I13" s="106">
        <v>0</v>
      </c>
      <c r="J13" s="94">
        <v>0</v>
      </c>
      <c r="K13" s="106">
        <v>0</v>
      </c>
      <c r="L13" s="94">
        <v>0</v>
      </c>
      <c r="M13" s="106">
        <v>0</v>
      </c>
      <c r="N13" s="94">
        <v>0</v>
      </c>
      <c r="O13" s="105">
        <v>0</v>
      </c>
      <c r="P13" s="95">
        <v>0</v>
      </c>
    </row>
    <row r="14" spans="1:16" ht="18" customHeight="1">
      <c r="A14" s="114"/>
      <c r="B14" s="114"/>
      <c r="C14" s="50" t="s">
        <v>177</v>
      </c>
      <c r="D14" s="50"/>
      <c r="E14" s="106">
        <v>0</v>
      </c>
      <c r="F14" s="94">
        <v>0</v>
      </c>
      <c r="G14" s="106">
        <v>0</v>
      </c>
      <c r="H14" s="94">
        <v>0</v>
      </c>
      <c r="I14" s="106">
        <v>0</v>
      </c>
      <c r="J14" s="94">
        <v>0</v>
      </c>
      <c r="K14" s="106">
        <v>0</v>
      </c>
      <c r="L14" s="94">
        <v>0</v>
      </c>
      <c r="M14" s="106">
        <v>175</v>
      </c>
      <c r="N14" s="95">
        <v>175</v>
      </c>
      <c r="O14" s="105">
        <v>0</v>
      </c>
      <c r="P14" s="95">
        <v>0</v>
      </c>
    </row>
    <row r="15" spans="1:16" ht="18" customHeight="1">
      <c r="A15" s="114" t="s">
        <v>178</v>
      </c>
      <c r="B15" s="114" t="s">
        <v>179</v>
      </c>
      <c r="C15" s="50" t="s">
        <v>180</v>
      </c>
      <c r="D15" s="50"/>
      <c r="E15" s="101">
        <v>26645</v>
      </c>
      <c r="F15" s="74">
        <v>31262</v>
      </c>
      <c r="G15" s="101">
        <v>7949</v>
      </c>
      <c r="H15" s="74">
        <v>7620</v>
      </c>
      <c r="I15" s="101">
        <v>2475</v>
      </c>
      <c r="J15" s="74">
        <v>2471</v>
      </c>
      <c r="K15" s="101">
        <v>8701</v>
      </c>
      <c r="L15" s="74">
        <v>12518</v>
      </c>
      <c r="M15" s="101">
        <v>1665</v>
      </c>
      <c r="N15" s="74">
        <v>1512</v>
      </c>
      <c r="O15" s="103">
        <v>372</v>
      </c>
      <c r="P15" s="76">
        <v>384</v>
      </c>
    </row>
    <row r="16" spans="1:16" ht="18" customHeight="1">
      <c r="A16" s="114"/>
      <c r="B16" s="114"/>
      <c r="C16" s="50" t="s">
        <v>181</v>
      </c>
      <c r="D16" s="50"/>
      <c r="E16" s="101">
        <v>72</v>
      </c>
      <c r="F16" s="74">
        <v>72</v>
      </c>
      <c r="G16" s="101">
        <v>12867</v>
      </c>
      <c r="H16" s="74">
        <v>13179</v>
      </c>
      <c r="I16" s="101">
        <v>10956</v>
      </c>
      <c r="J16" s="74">
        <v>10960</v>
      </c>
      <c r="K16" s="101">
        <v>402963</v>
      </c>
      <c r="L16" s="74">
        <v>400168</v>
      </c>
      <c r="M16" s="101">
        <v>1196</v>
      </c>
      <c r="N16" s="74">
        <v>1271</v>
      </c>
      <c r="O16" s="103">
        <v>37</v>
      </c>
      <c r="P16" s="76">
        <v>30</v>
      </c>
    </row>
    <row r="17" spans="1:16" ht="18" customHeight="1">
      <c r="A17" s="114"/>
      <c r="B17" s="114"/>
      <c r="C17" s="50" t="s">
        <v>182</v>
      </c>
      <c r="D17" s="50"/>
      <c r="E17" s="101">
        <v>0</v>
      </c>
      <c r="F17" s="74">
        <v>0</v>
      </c>
      <c r="G17" s="106">
        <v>0</v>
      </c>
      <c r="H17" s="74">
        <v>0</v>
      </c>
      <c r="I17" s="106">
        <v>0</v>
      </c>
      <c r="J17" s="74">
        <v>0</v>
      </c>
      <c r="K17" s="101">
        <v>451</v>
      </c>
      <c r="L17" s="74">
        <v>435</v>
      </c>
      <c r="M17" s="106">
        <v>0</v>
      </c>
      <c r="N17" s="74">
        <v>0</v>
      </c>
      <c r="O17" s="103"/>
      <c r="P17" s="76">
        <v>0</v>
      </c>
    </row>
    <row r="18" spans="1:16" ht="18" customHeight="1">
      <c r="A18" s="114"/>
      <c r="B18" s="114"/>
      <c r="C18" s="50" t="s">
        <v>183</v>
      </c>
      <c r="D18" s="50"/>
      <c r="E18" s="101">
        <v>26716</v>
      </c>
      <c r="F18" s="74">
        <v>31334</v>
      </c>
      <c r="G18" s="101">
        <v>20817</v>
      </c>
      <c r="H18" s="74">
        <v>20799</v>
      </c>
      <c r="I18" s="101">
        <v>13431</v>
      </c>
      <c r="J18" s="74">
        <v>13431</v>
      </c>
      <c r="K18" s="101">
        <v>412115</v>
      </c>
      <c r="L18" s="74">
        <v>413121</v>
      </c>
      <c r="M18" s="101">
        <v>2861</v>
      </c>
      <c r="N18" s="74">
        <v>2783</v>
      </c>
      <c r="O18" s="103">
        <v>409</v>
      </c>
      <c r="P18" s="76">
        <v>414</v>
      </c>
    </row>
    <row r="19" spans="1:16" ht="18" customHeight="1">
      <c r="A19" s="114"/>
      <c r="B19" s="114" t="s">
        <v>184</v>
      </c>
      <c r="C19" s="50" t="s">
        <v>185</v>
      </c>
      <c r="D19" s="50"/>
      <c r="E19" s="101">
        <v>9544</v>
      </c>
      <c r="F19" s="74">
        <v>10377</v>
      </c>
      <c r="G19" s="101">
        <v>607</v>
      </c>
      <c r="H19" s="74">
        <v>457</v>
      </c>
      <c r="I19" s="101">
        <v>149</v>
      </c>
      <c r="J19" s="74">
        <v>73</v>
      </c>
      <c r="K19" s="101">
        <v>22975</v>
      </c>
      <c r="L19" s="76">
        <v>26723</v>
      </c>
      <c r="M19" s="101">
        <v>787</v>
      </c>
      <c r="N19" s="74">
        <v>641</v>
      </c>
      <c r="O19" s="103">
        <v>82</v>
      </c>
      <c r="P19" s="76">
        <v>98</v>
      </c>
    </row>
    <row r="20" spans="1:16" ht="18" customHeight="1">
      <c r="A20" s="114"/>
      <c r="B20" s="114"/>
      <c r="C20" s="50" t="s">
        <v>186</v>
      </c>
      <c r="D20" s="50"/>
      <c r="E20" s="101">
        <v>2071</v>
      </c>
      <c r="F20" s="74">
        <v>52</v>
      </c>
      <c r="G20" s="101">
        <v>8535</v>
      </c>
      <c r="H20" s="76">
        <v>8911</v>
      </c>
      <c r="I20" s="101">
        <v>10</v>
      </c>
      <c r="J20" s="74">
        <v>3</v>
      </c>
      <c r="K20" s="101">
        <v>210215</v>
      </c>
      <c r="L20" s="74">
        <v>214156</v>
      </c>
      <c r="M20" s="101">
        <v>660</v>
      </c>
      <c r="N20" s="74">
        <v>743</v>
      </c>
      <c r="O20" s="103">
        <v>2</v>
      </c>
      <c r="P20" s="76">
        <v>3</v>
      </c>
    </row>
    <row r="21" spans="1:16" ht="18" customHeight="1">
      <c r="A21" s="114"/>
      <c r="B21" s="114"/>
      <c r="C21" s="50" t="s">
        <v>187</v>
      </c>
      <c r="D21" s="50"/>
      <c r="E21" s="101">
        <v>0</v>
      </c>
      <c r="F21" s="76">
        <v>0</v>
      </c>
      <c r="G21" s="101">
        <v>0</v>
      </c>
      <c r="H21" s="76">
        <v>0</v>
      </c>
      <c r="I21" s="101">
        <v>9421</v>
      </c>
      <c r="J21" s="76">
        <v>9505</v>
      </c>
      <c r="K21" s="101">
        <v>90787</v>
      </c>
      <c r="L21" s="76">
        <v>84806</v>
      </c>
      <c r="M21" s="106">
        <v>0</v>
      </c>
      <c r="N21" s="76">
        <v>0</v>
      </c>
      <c r="O21" s="103">
        <v>0</v>
      </c>
      <c r="P21" s="76">
        <v>0</v>
      </c>
    </row>
    <row r="22" spans="1:16" ht="18" customHeight="1">
      <c r="A22" s="114"/>
      <c r="B22" s="114"/>
      <c r="C22" s="44" t="s">
        <v>188</v>
      </c>
      <c r="D22" s="44"/>
      <c r="E22" s="101">
        <v>11615</v>
      </c>
      <c r="F22" s="74">
        <v>10429</v>
      </c>
      <c r="G22" s="101">
        <v>9142</v>
      </c>
      <c r="H22" s="76">
        <v>9367</v>
      </c>
      <c r="I22" s="101">
        <v>9581</v>
      </c>
      <c r="J22" s="74">
        <v>9581</v>
      </c>
      <c r="K22" s="101">
        <v>323976</v>
      </c>
      <c r="L22" s="74">
        <v>325684</v>
      </c>
      <c r="M22" s="101">
        <v>1447</v>
      </c>
      <c r="N22" s="74">
        <v>1384</v>
      </c>
      <c r="O22" s="103">
        <v>84</v>
      </c>
      <c r="P22" s="76">
        <v>100</v>
      </c>
    </row>
    <row r="23" spans="1:16" ht="18" customHeight="1">
      <c r="A23" s="114"/>
      <c r="B23" s="114" t="s">
        <v>189</v>
      </c>
      <c r="C23" s="50" t="s">
        <v>190</v>
      </c>
      <c r="D23" s="50"/>
      <c r="E23" s="101">
        <v>30</v>
      </c>
      <c r="F23" s="74">
        <v>30</v>
      </c>
      <c r="G23" s="101">
        <v>10</v>
      </c>
      <c r="H23" s="74">
        <v>10</v>
      </c>
      <c r="I23" s="101">
        <v>3850</v>
      </c>
      <c r="J23" s="74">
        <v>3850</v>
      </c>
      <c r="K23" s="101">
        <v>88005</v>
      </c>
      <c r="L23" s="74">
        <v>87302</v>
      </c>
      <c r="M23" s="101">
        <v>1000</v>
      </c>
      <c r="N23" s="74">
        <v>1000</v>
      </c>
      <c r="O23" s="103">
        <v>50</v>
      </c>
      <c r="P23" s="76">
        <v>50</v>
      </c>
    </row>
    <row r="24" spans="1:16" ht="18" customHeight="1">
      <c r="A24" s="114"/>
      <c r="B24" s="114"/>
      <c r="C24" s="50" t="s">
        <v>191</v>
      </c>
      <c r="D24" s="50"/>
      <c r="E24" s="101">
        <v>15071</v>
      </c>
      <c r="F24" s="74">
        <v>20875</v>
      </c>
      <c r="G24" s="101">
        <v>11665</v>
      </c>
      <c r="H24" s="76">
        <v>11421</v>
      </c>
      <c r="I24" s="106">
        <v>0</v>
      </c>
      <c r="J24" s="74">
        <v>0</v>
      </c>
      <c r="K24" s="101">
        <v>134</v>
      </c>
      <c r="L24" s="74">
        <v>134</v>
      </c>
      <c r="M24" s="101">
        <v>414</v>
      </c>
      <c r="N24" s="74">
        <v>399</v>
      </c>
      <c r="O24" s="103">
        <v>275</v>
      </c>
      <c r="P24" s="76">
        <v>263</v>
      </c>
    </row>
    <row r="25" spans="1:16" ht="18" customHeight="1">
      <c r="A25" s="114"/>
      <c r="B25" s="114"/>
      <c r="C25" s="50" t="s">
        <v>192</v>
      </c>
      <c r="D25" s="50"/>
      <c r="E25" s="101">
        <v>0</v>
      </c>
      <c r="F25" s="74">
        <v>0</v>
      </c>
      <c r="G25" s="101">
        <v>0</v>
      </c>
      <c r="H25" s="74">
        <v>0</v>
      </c>
      <c r="I25" s="106">
        <v>0</v>
      </c>
      <c r="J25" s="74">
        <v>0</v>
      </c>
      <c r="K25" s="106">
        <v>0</v>
      </c>
      <c r="L25" s="74">
        <v>0</v>
      </c>
      <c r="M25" s="106">
        <v>0</v>
      </c>
      <c r="N25" s="74">
        <v>0</v>
      </c>
      <c r="O25" s="103">
        <v>0</v>
      </c>
      <c r="P25" s="76">
        <v>0</v>
      </c>
    </row>
    <row r="26" spans="1:16" ht="18" customHeight="1">
      <c r="A26" s="114"/>
      <c r="B26" s="114"/>
      <c r="C26" s="50" t="s">
        <v>193</v>
      </c>
      <c r="D26" s="50"/>
      <c r="E26" s="101">
        <v>15101</v>
      </c>
      <c r="F26" s="74">
        <v>20905</v>
      </c>
      <c r="G26" s="101">
        <v>11675</v>
      </c>
      <c r="H26" s="74">
        <v>11421</v>
      </c>
      <c r="I26" s="101">
        <v>3850</v>
      </c>
      <c r="J26" s="74">
        <v>3850</v>
      </c>
      <c r="K26" s="101">
        <v>88139</v>
      </c>
      <c r="L26" s="74">
        <v>87437</v>
      </c>
      <c r="M26" s="101">
        <v>1414</v>
      </c>
      <c r="N26" s="74">
        <v>1399</v>
      </c>
      <c r="O26" s="103">
        <v>325</v>
      </c>
      <c r="P26" s="76">
        <v>313</v>
      </c>
    </row>
    <row r="27" spans="1:16" ht="18" customHeight="1">
      <c r="A27" s="114"/>
      <c r="B27" s="50" t="s">
        <v>194</v>
      </c>
      <c r="C27" s="50"/>
      <c r="D27" s="50"/>
      <c r="E27" s="101">
        <v>26716</v>
      </c>
      <c r="F27" s="74">
        <v>31334</v>
      </c>
      <c r="G27" s="101">
        <v>20817</v>
      </c>
      <c r="H27" s="74">
        <v>20799</v>
      </c>
      <c r="I27" s="101">
        <v>13431</v>
      </c>
      <c r="J27" s="74">
        <v>13431</v>
      </c>
      <c r="K27" s="101">
        <v>412115</v>
      </c>
      <c r="L27" s="74">
        <v>413121</v>
      </c>
      <c r="M27" s="101">
        <v>2861</v>
      </c>
      <c r="N27" s="74">
        <v>2783</v>
      </c>
      <c r="O27" s="103">
        <v>409</v>
      </c>
      <c r="P27" s="76">
        <v>414</v>
      </c>
    </row>
    <row r="28" spans="1:16" ht="18" customHeight="1">
      <c r="A28" s="114" t="s">
        <v>195</v>
      </c>
      <c r="B28" s="114" t="s">
        <v>196</v>
      </c>
      <c r="C28" s="50" t="s">
        <v>197</v>
      </c>
      <c r="D28" s="71" t="s">
        <v>40</v>
      </c>
      <c r="E28" s="101">
        <v>2071</v>
      </c>
      <c r="F28" s="74">
        <v>301</v>
      </c>
      <c r="G28" s="101">
        <v>1685</v>
      </c>
      <c r="H28" s="74">
        <v>1650</v>
      </c>
      <c r="I28" s="101">
        <v>519</v>
      </c>
      <c r="J28" s="74">
        <v>541</v>
      </c>
      <c r="K28" s="101">
        <v>12541</v>
      </c>
      <c r="L28" s="74">
        <v>11702</v>
      </c>
      <c r="M28" s="101">
        <v>2135</v>
      </c>
      <c r="N28" s="74">
        <v>1929</v>
      </c>
      <c r="O28" s="103">
        <v>240</v>
      </c>
      <c r="P28" s="76">
        <v>290</v>
      </c>
    </row>
    <row r="29" spans="1:16" ht="18" customHeight="1">
      <c r="A29" s="114"/>
      <c r="B29" s="114"/>
      <c r="C29" s="50" t="s">
        <v>198</v>
      </c>
      <c r="D29" s="71" t="s">
        <v>41</v>
      </c>
      <c r="E29" s="101">
        <v>2048</v>
      </c>
      <c r="F29" s="76">
        <v>264</v>
      </c>
      <c r="G29" s="101">
        <v>1286</v>
      </c>
      <c r="H29" s="76">
        <v>1304</v>
      </c>
      <c r="I29" s="101">
        <v>506</v>
      </c>
      <c r="J29" s="76">
        <v>270</v>
      </c>
      <c r="K29" s="101">
        <v>5297</v>
      </c>
      <c r="L29" s="74">
        <v>5789</v>
      </c>
      <c r="M29" s="101">
        <v>1875</v>
      </c>
      <c r="N29" s="74">
        <v>1671</v>
      </c>
      <c r="O29" s="103">
        <v>6</v>
      </c>
      <c r="P29" s="76">
        <v>8</v>
      </c>
    </row>
    <row r="30" spans="1:16" ht="18" customHeight="1">
      <c r="A30" s="114"/>
      <c r="B30" s="114"/>
      <c r="C30" s="50" t="s">
        <v>199</v>
      </c>
      <c r="D30" s="71" t="s">
        <v>200</v>
      </c>
      <c r="E30" s="101">
        <f>61+1</f>
        <v>62</v>
      </c>
      <c r="F30" s="76">
        <v>70</v>
      </c>
      <c r="G30" s="101">
        <v>112</v>
      </c>
      <c r="H30" s="76">
        <v>105</v>
      </c>
      <c r="I30" s="101">
        <f>107-1</f>
        <v>106</v>
      </c>
      <c r="J30" s="76">
        <v>99</v>
      </c>
      <c r="K30" s="101">
        <f>390-1</f>
        <v>389</v>
      </c>
      <c r="L30" s="74">
        <v>398</v>
      </c>
      <c r="M30" s="101">
        <v>226</v>
      </c>
      <c r="N30" s="74">
        <v>219</v>
      </c>
      <c r="O30" s="103">
        <v>215</v>
      </c>
      <c r="P30" s="76">
        <v>201</v>
      </c>
    </row>
    <row r="31" spans="1:16" ht="18" customHeight="1">
      <c r="A31" s="114"/>
      <c r="B31" s="114"/>
      <c r="C31" s="44" t="s">
        <v>201</v>
      </c>
      <c r="D31" s="71" t="s">
        <v>202</v>
      </c>
      <c r="E31" s="101">
        <f t="shared" ref="E31" si="0">E28-E29-E30</f>
        <v>-39</v>
      </c>
      <c r="F31" s="76">
        <f t="shared" ref="F31:O31" si="1">F28-F29-F30</f>
        <v>-33</v>
      </c>
      <c r="G31" s="101">
        <f t="shared" si="1"/>
        <v>287</v>
      </c>
      <c r="H31" s="76">
        <f t="shared" si="1"/>
        <v>241</v>
      </c>
      <c r="I31" s="101">
        <f t="shared" si="1"/>
        <v>-93</v>
      </c>
      <c r="J31" s="76">
        <f t="shared" si="1"/>
        <v>172</v>
      </c>
      <c r="K31" s="101">
        <f t="shared" si="1"/>
        <v>6855</v>
      </c>
      <c r="L31" s="74">
        <f t="shared" si="1"/>
        <v>5515</v>
      </c>
      <c r="M31" s="101">
        <f t="shared" si="1"/>
        <v>34</v>
      </c>
      <c r="N31" s="74">
        <f t="shared" si="1"/>
        <v>39</v>
      </c>
      <c r="O31" s="103">
        <f t="shared" si="1"/>
        <v>19</v>
      </c>
      <c r="P31" s="76">
        <f>P28-P29-P30</f>
        <v>81</v>
      </c>
    </row>
    <row r="32" spans="1:16" ht="18" customHeight="1">
      <c r="A32" s="114"/>
      <c r="B32" s="114"/>
      <c r="C32" s="50" t="s">
        <v>203</v>
      </c>
      <c r="D32" s="71" t="s">
        <v>204</v>
      </c>
      <c r="E32" s="101">
        <v>90</v>
      </c>
      <c r="F32" s="76">
        <v>117</v>
      </c>
      <c r="G32" s="101">
        <v>36</v>
      </c>
      <c r="H32" s="76">
        <v>58</v>
      </c>
      <c r="I32" s="101">
        <f>140-1</f>
        <v>139</v>
      </c>
      <c r="J32" s="76">
        <v>9</v>
      </c>
      <c r="K32" s="101">
        <v>62</v>
      </c>
      <c r="L32" s="74">
        <v>52</v>
      </c>
      <c r="M32" s="101">
        <f>9-1</f>
        <v>8</v>
      </c>
      <c r="N32" s="74">
        <v>16</v>
      </c>
      <c r="O32" s="103">
        <v>0</v>
      </c>
      <c r="P32" s="76">
        <v>0</v>
      </c>
    </row>
    <row r="33" spans="1:16" ht="18" customHeight="1">
      <c r="A33" s="114"/>
      <c r="B33" s="114"/>
      <c r="C33" s="50" t="s">
        <v>205</v>
      </c>
      <c r="D33" s="71" t="s">
        <v>206</v>
      </c>
      <c r="E33" s="101">
        <v>0</v>
      </c>
      <c r="F33" s="74">
        <v>0</v>
      </c>
      <c r="G33" s="101">
        <v>76</v>
      </c>
      <c r="H33" s="74">
        <v>73</v>
      </c>
      <c r="I33" s="106">
        <v>0</v>
      </c>
      <c r="J33" s="74">
        <v>4</v>
      </c>
      <c r="K33" s="101">
        <f>937-1</f>
        <v>936</v>
      </c>
      <c r="L33" s="74">
        <v>1014</v>
      </c>
      <c r="M33" s="101">
        <v>18</v>
      </c>
      <c r="N33" s="74">
        <v>18</v>
      </c>
      <c r="O33" s="103">
        <v>4</v>
      </c>
      <c r="P33" s="76">
        <v>0</v>
      </c>
    </row>
    <row r="34" spans="1:16" ht="18" customHeight="1">
      <c r="A34" s="114"/>
      <c r="B34" s="114"/>
      <c r="C34" s="44" t="s">
        <v>207</v>
      </c>
      <c r="D34" s="71" t="s">
        <v>208</v>
      </c>
      <c r="E34" s="101">
        <f t="shared" ref="E34" si="2">E31+E32-E33</f>
        <v>51</v>
      </c>
      <c r="F34" s="74">
        <f t="shared" ref="F34:O34" si="3">F31+F32-F33</f>
        <v>84</v>
      </c>
      <c r="G34" s="101">
        <f t="shared" si="3"/>
        <v>247</v>
      </c>
      <c r="H34" s="74">
        <f t="shared" si="3"/>
        <v>226</v>
      </c>
      <c r="I34" s="101">
        <f t="shared" si="3"/>
        <v>46</v>
      </c>
      <c r="J34" s="74">
        <f t="shared" si="3"/>
        <v>177</v>
      </c>
      <c r="K34" s="101">
        <f t="shared" si="3"/>
        <v>5981</v>
      </c>
      <c r="L34" s="74">
        <f t="shared" si="3"/>
        <v>4553</v>
      </c>
      <c r="M34" s="101">
        <f t="shared" si="3"/>
        <v>24</v>
      </c>
      <c r="N34" s="74">
        <f t="shared" si="3"/>
        <v>37</v>
      </c>
      <c r="O34" s="103">
        <f t="shared" si="3"/>
        <v>15</v>
      </c>
      <c r="P34" s="76">
        <f>P31+P32-P33</f>
        <v>81</v>
      </c>
    </row>
    <row r="35" spans="1:16" ht="18" customHeight="1">
      <c r="A35" s="114"/>
      <c r="B35" s="114" t="s">
        <v>209</v>
      </c>
      <c r="C35" s="50" t="s">
        <v>210</v>
      </c>
      <c r="D35" s="71" t="s">
        <v>211</v>
      </c>
      <c r="E35" s="101">
        <v>0</v>
      </c>
      <c r="F35" s="74">
        <v>0</v>
      </c>
      <c r="G35" s="101">
        <v>0</v>
      </c>
      <c r="H35" s="74">
        <v>0</v>
      </c>
      <c r="I35" s="106">
        <v>0</v>
      </c>
      <c r="J35" s="74">
        <v>0</v>
      </c>
      <c r="K35" s="106">
        <v>0</v>
      </c>
      <c r="L35" s="74">
        <v>0</v>
      </c>
      <c r="M35" s="101">
        <v>0</v>
      </c>
      <c r="N35" s="74">
        <v>0</v>
      </c>
      <c r="O35" s="103">
        <v>0</v>
      </c>
      <c r="P35" s="76">
        <v>0</v>
      </c>
    </row>
    <row r="36" spans="1:16" ht="18" customHeight="1">
      <c r="A36" s="114"/>
      <c r="B36" s="114"/>
      <c r="C36" s="50" t="s">
        <v>212</v>
      </c>
      <c r="D36" s="71" t="s">
        <v>213</v>
      </c>
      <c r="E36" s="101">
        <v>5855</v>
      </c>
      <c r="F36" s="74">
        <v>0</v>
      </c>
      <c r="G36" s="101">
        <f>3+1</f>
        <v>4</v>
      </c>
      <c r="H36" s="74">
        <v>9</v>
      </c>
      <c r="I36" s="106">
        <v>0</v>
      </c>
      <c r="J36" s="74">
        <v>0</v>
      </c>
      <c r="K36" s="106">
        <v>0</v>
      </c>
      <c r="L36" s="74">
        <v>0</v>
      </c>
      <c r="M36" s="101">
        <v>0</v>
      </c>
      <c r="N36" s="74">
        <v>0</v>
      </c>
      <c r="O36" s="103">
        <v>0</v>
      </c>
      <c r="P36" s="76">
        <v>0</v>
      </c>
    </row>
    <row r="37" spans="1:16" ht="18" customHeight="1">
      <c r="A37" s="114"/>
      <c r="B37" s="114"/>
      <c r="C37" s="50" t="s">
        <v>214</v>
      </c>
      <c r="D37" s="71" t="s">
        <v>215</v>
      </c>
      <c r="E37" s="101">
        <f t="shared" ref="E37" si="4">E34+E35-E36</f>
        <v>-5804</v>
      </c>
      <c r="F37" s="74">
        <f t="shared" ref="F37:O37" si="5">F34+F35-F36</f>
        <v>84</v>
      </c>
      <c r="G37" s="101">
        <f>G34+G35-G36</f>
        <v>243</v>
      </c>
      <c r="H37" s="74">
        <f t="shared" si="5"/>
        <v>217</v>
      </c>
      <c r="I37" s="101">
        <f t="shared" si="5"/>
        <v>46</v>
      </c>
      <c r="J37" s="74">
        <f t="shared" si="5"/>
        <v>177</v>
      </c>
      <c r="K37" s="101">
        <f t="shared" si="5"/>
        <v>5981</v>
      </c>
      <c r="L37" s="74">
        <f t="shared" si="5"/>
        <v>4553</v>
      </c>
      <c r="M37" s="101">
        <f t="shared" si="5"/>
        <v>24</v>
      </c>
      <c r="N37" s="74">
        <f t="shared" si="5"/>
        <v>37</v>
      </c>
      <c r="O37" s="103">
        <f t="shared" si="5"/>
        <v>15</v>
      </c>
      <c r="P37" s="76">
        <f>P34+P35-P36</f>
        <v>81</v>
      </c>
    </row>
    <row r="38" spans="1:16" ht="18" customHeight="1">
      <c r="A38" s="114"/>
      <c r="B38" s="114"/>
      <c r="C38" s="50" t="s">
        <v>216</v>
      </c>
      <c r="D38" s="71" t="s">
        <v>217</v>
      </c>
      <c r="E38" s="101">
        <v>0</v>
      </c>
      <c r="F38" s="74">
        <v>0</v>
      </c>
      <c r="G38" s="101">
        <f>13+1</f>
        <v>14</v>
      </c>
      <c r="H38" s="76">
        <v>28</v>
      </c>
      <c r="I38" s="106">
        <v>0</v>
      </c>
      <c r="J38" s="74">
        <v>0</v>
      </c>
      <c r="K38" s="106">
        <v>0</v>
      </c>
      <c r="L38" s="74">
        <v>0</v>
      </c>
      <c r="M38" s="101">
        <v>0</v>
      </c>
      <c r="N38" s="74">
        <v>0</v>
      </c>
      <c r="O38" s="103">
        <v>0</v>
      </c>
      <c r="P38" s="76">
        <v>0</v>
      </c>
    </row>
    <row r="39" spans="1:16" ht="18" customHeight="1">
      <c r="A39" s="114"/>
      <c r="B39" s="114"/>
      <c r="C39" s="50" t="s">
        <v>218</v>
      </c>
      <c r="D39" s="71" t="s">
        <v>219</v>
      </c>
      <c r="E39" s="101">
        <v>0</v>
      </c>
      <c r="F39" s="74">
        <v>0</v>
      </c>
      <c r="G39" s="101">
        <v>0</v>
      </c>
      <c r="H39" s="74">
        <v>0</v>
      </c>
      <c r="I39" s="106">
        <v>0</v>
      </c>
      <c r="J39" s="74">
        <v>0</v>
      </c>
      <c r="K39" s="106">
        <v>0</v>
      </c>
      <c r="L39" s="74">
        <v>0</v>
      </c>
      <c r="M39" s="101">
        <v>0</v>
      </c>
      <c r="N39" s="74">
        <v>0</v>
      </c>
      <c r="O39" s="103">
        <v>0</v>
      </c>
      <c r="P39" s="76">
        <v>0</v>
      </c>
    </row>
    <row r="40" spans="1:16" ht="18" customHeight="1">
      <c r="A40" s="114"/>
      <c r="B40" s="114"/>
      <c r="C40" s="50" t="s">
        <v>220</v>
      </c>
      <c r="D40" s="71" t="s">
        <v>221</v>
      </c>
      <c r="E40" s="101">
        <v>0</v>
      </c>
      <c r="F40" s="74">
        <v>0</v>
      </c>
      <c r="G40" s="101">
        <v>0</v>
      </c>
      <c r="H40" s="74">
        <v>0</v>
      </c>
      <c r="I40" s="106">
        <v>0</v>
      </c>
      <c r="J40" s="74">
        <v>0</v>
      </c>
      <c r="K40" s="106">
        <v>0</v>
      </c>
      <c r="L40" s="74">
        <v>0</v>
      </c>
      <c r="M40" s="101">
        <v>9</v>
      </c>
      <c r="N40" s="74">
        <v>12</v>
      </c>
      <c r="O40" s="103">
        <v>5</v>
      </c>
      <c r="P40" s="76">
        <v>27</v>
      </c>
    </row>
    <row r="41" spans="1:16" ht="18" customHeight="1">
      <c r="A41" s="114"/>
      <c r="B41" s="114"/>
      <c r="C41" s="44" t="s">
        <v>222</v>
      </c>
      <c r="D41" s="71" t="s">
        <v>223</v>
      </c>
      <c r="E41" s="101">
        <f t="shared" ref="E41" si="6">E34+E35-E36-E40</f>
        <v>-5804</v>
      </c>
      <c r="F41" s="74">
        <f t="shared" ref="F41:O41" si="7">F34+F35-F36-F40</f>
        <v>84</v>
      </c>
      <c r="G41" s="101">
        <f>G34+G35-G36-G40</f>
        <v>243</v>
      </c>
      <c r="H41" s="74">
        <f t="shared" si="7"/>
        <v>217</v>
      </c>
      <c r="I41" s="101">
        <f t="shared" si="7"/>
        <v>46</v>
      </c>
      <c r="J41" s="74">
        <f t="shared" si="7"/>
        <v>177</v>
      </c>
      <c r="K41" s="101">
        <f t="shared" si="7"/>
        <v>5981</v>
      </c>
      <c r="L41" s="74">
        <f t="shared" si="7"/>
        <v>4553</v>
      </c>
      <c r="M41" s="101">
        <f t="shared" si="7"/>
        <v>15</v>
      </c>
      <c r="N41" s="74">
        <f t="shared" si="7"/>
        <v>25</v>
      </c>
      <c r="O41" s="103">
        <f t="shared" si="7"/>
        <v>10</v>
      </c>
      <c r="P41" s="76">
        <f>P34+P35-P36-P40</f>
        <v>54</v>
      </c>
    </row>
    <row r="42" spans="1:16" ht="18" customHeight="1">
      <c r="A42" s="114"/>
      <c r="B42" s="114"/>
      <c r="C42" s="142" t="s">
        <v>224</v>
      </c>
      <c r="D42" s="142"/>
      <c r="E42" s="101">
        <f t="shared" ref="E42" si="8">E37+E38-E39-E40</f>
        <v>-5804</v>
      </c>
      <c r="F42" s="74">
        <f t="shared" ref="F42:O42" si="9">F37+F38-F39-F40</f>
        <v>84</v>
      </c>
      <c r="G42" s="101">
        <f>G37+G38-G39-G40</f>
        <v>257</v>
      </c>
      <c r="H42" s="74">
        <f t="shared" si="9"/>
        <v>245</v>
      </c>
      <c r="I42" s="101">
        <f t="shared" si="9"/>
        <v>46</v>
      </c>
      <c r="J42" s="74">
        <f t="shared" si="9"/>
        <v>177</v>
      </c>
      <c r="K42" s="101">
        <f t="shared" si="9"/>
        <v>5981</v>
      </c>
      <c r="L42" s="74">
        <f t="shared" si="9"/>
        <v>4553</v>
      </c>
      <c r="M42" s="101">
        <f t="shared" si="9"/>
        <v>15</v>
      </c>
      <c r="N42" s="74">
        <f t="shared" si="9"/>
        <v>25</v>
      </c>
      <c r="O42" s="103">
        <f t="shared" si="9"/>
        <v>10</v>
      </c>
      <c r="P42" s="76">
        <f>P37+P38-P39-P40</f>
        <v>54</v>
      </c>
    </row>
    <row r="43" spans="1:16" ht="18" customHeight="1">
      <c r="A43" s="114"/>
      <c r="B43" s="114"/>
      <c r="C43" s="50" t="s">
        <v>225</v>
      </c>
      <c r="D43" s="71" t="s">
        <v>226</v>
      </c>
      <c r="E43" s="101">
        <v>0</v>
      </c>
      <c r="F43" s="74">
        <v>0</v>
      </c>
      <c r="G43" s="101"/>
      <c r="H43" s="74">
        <v>0</v>
      </c>
      <c r="I43" s="106">
        <v>0</v>
      </c>
      <c r="J43" s="74">
        <v>0</v>
      </c>
      <c r="K43" s="106">
        <v>0</v>
      </c>
      <c r="L43" s="74">
        <v>0</v>
      </c>
      <c r="M43" s="101">
        <v>0</v>
      </c>
      <c r="N43" s="74">
        <v>0</v>
      </c>
      <c r="O43" s="103">
        <v>0</v>
      </c>
      <c r="P43" s="76">
        <v>0</v>
      </c>
    </row>
    <row r="44" spans="1:16" ht="18" customHeight="1">
      <c r="A44" s="114"/>
      <c r="B44" s="114"/>
      <c r="C44" s="44" t="s">
        <v>227</v>
      </c>
      <c r="D44" s="62" t="s">
        <v>228</v>
      </c>
      <c r="E44" s="101">
        <f t="shared" ref="E44" si="10">E41+E43</f>
        <v>-5804</v>
      </c>
      <c r="F44" s="74">
        <f t="shared" ref="F44:O44" si="11">F41+F43</f>
        <v>84</v>
      </c>
      <c r="G44" s="101">
        <f>G41+G43</f>
        <v>243</v>
      </c>
      <c r="H44" s="74">
        <f t="shared" si="11"/>
        <v>217</v>
      </c>
      <c r="I44" s="101">
        <f t="shared" si="11"/>
        <v>46</v>
      </c>
      <c r="J44" s="74">
        <f t="shared" si="11"/>
        <v>177</v>
      </c>
      <c r="K44" s="101">
        <f t="shared" si="11"/>
        <v>5981</v>
      </c>
      <c r="L44" s="74">
        <f t="shared" si="11"/>
        <v>4553</v>
      </c>
      <c r="M44" s="101">
        <f t="shared" si="11"/>
        <v>15</v>
      </c>
      <c r="N44" s="74">
        <f t="shared" si="11"/>
        <v>25</v>
      </c>
      <c r="O44" s="103">
        <f t="shared" si="11"/>
        <v>10</v>
      </c>
      <c r="P44" s="76">
        <f>P41+P43</f>
        <v>54</v>
      </c>
    </row>
    <row r="45" spans="1:16" ht="14.15" customHeight="1">
      <c r="A45" s="7" t="s">
        <v>229</v>
      </c>
    </row>
    <row r="46" spans="1:16" ht="14.15" customHeight="1">
      <c r="A46" s="7" t="s">
        <v>230</v>
      </c>
    </row>
    <row r="47" spans="1:16">
      <c r="A47" s="43"/>
    </row>
  </sheetData>
  <mergeCells count="16"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  <mergeCell ref="O6:P6"/>
    <mergeCell ref="E6:F6"/>
    <mergeCell ref="G6:H6"/>
    <mergeCell ref="K6:L6"/>
    <mergeCell ref="M6:N6"/>
  </mergeCells>
  <phoneticPr fontId="16"/>
  <pageMargins left="0.70866141732283472" right="0.23622047244094491" top="0.19685039370078741" bottom="0.23622047244094491" header="0.19685039370078741" footer="0.19685039370078741"/>
  <pageSetup paperSize="9" scale="70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広島県</cp:lastModifiedBy>
  <cp:lastPrinted>2022-07-07T08:42:16Z</cp:lastPrinted>
  <dcterms:created xsi:type="dcterms:W3CDTF">1999-07-06T05:17:05Z</dcterms:created>
  <dcterms:modified xsi:type="dcterms:W3CDTF">2024-08-29T09:07:08Z</dcterms:modified>
</cp:coreProperties>
</file>