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1040\理財班\★市場公募担当\R6市場公募債\100_地方債協会（月次定例照会含む）\240830〆【 回答〆：830（金）】 都道府県及び指定都市の財政状況について（地方債協会）\03_提出\"/>
    </mc:Choice>
  </mc:AlternateContent>
  <xr:revisionPtr revIDLastSave="0" documentId="13_ncr:1_{665BBF5F-7013-45BB-8E61-B381CF41A7CC}" xr6:coauthVersionLast="47" xr6:coauthVersionMax="47" xr10:uidLastSave="{00000000-0000-0000-0000-000000000000}"/>
  <bookViews>
    <workbookView xWindow="22932" yWindow="-108" windowWidth="23256" windowHeight="12576" tabRatio="663" firstSheet="2" activeTab="5" xr2:uid="{00000000-000D-0000-FFFF-FFFF00000000}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'2.公営企業会計予算(R5-6年度)'!$A$1:$O$49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'4.公営企業会計決算（R3-4年度）'!$A$1:$O$49</definedName>
    <definedName name="_xlnm.Print_Area" localSheetId="5">'5.三セク決算（R3-4年度）'!$A$1:$P$46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8" l="1"/>
  <c r="G42" i="8" s="1"/>
  <c r="P34" i="8"/>
  <c r="P37" i="8" s="1"/>
  <c r="P42" i="8" s="1"/>
  <c r="M34" i="8"/>
  <c r="M41" i="8" s="1"/>
  <c r="M44" i="8" s="1"/>
  <c r="K34" i="8"/>
  <c r="K37" i="8" s="1"/>
  <c r="K42" i="8" s="1"/>
  <c r="H34" i="8"/>
  <c r="H37" i="8" s="1"/>
  <c r="H42" i="8" s="1"/>
  <c r="G34" i="8"/>
  <c r="G41" i="8" s="1"/>
  <c r="G44" i="8" s="1"/>
  <c r="P31" i="8"/>
  <c r="O31" i="8"/>
  <c r="O34" i="8" s="1"/>
  <c r="N31" i="8"/>
  <c r="N34" i="8" s="1"/>
  <c r="M31" i="8"/>
  <c r="L31" i="8"/>
  <c r="L34" i="8" s="1"/>
  <c r="K31" i="8"/>
  <c r="J31" i="8"/>
  <c r="J34" i="8" s="1"/>
  <c r="I31" i="8"/>
  <c r="I34" i="8" s="1"/>
  <c r="H31" i="8"/>
  <c r="F31" i="8"/>
  <c r="F34" i="8" s="1"/>
  <c r="E29" i="8"/>
  <c r="E31" i="8" s="1"/>
  <c r="E34" i="8" s="1"/>
  <c r="F45" i="5"/>
  <c r="F42" i="5"/>
  <c r="F41" i="5"/>
  <c r="F41" i="8" l="1"/>
  <c r="F44" i="8" s="1"/>
  <c r="F37" i="8"/>
  <c r="F42" i="8" s="1"/>
  <c r="I37" i="8"/>
  <c r="I42" i="8" s="1"/>
  <c r="I41" i="8"/>
  <c r="I44" i="8" s="1"/>
  <c r="J37" i="8"/>
  <c r="J42" i="8" s="1"/>
  <c r="J41" i="8"/>
  <c r="J44" i="8" s="1"/>
  <c r="O41" i="8"/>
  <c r="O44" i="8" s="1"/>
  <c r="O37" i="8"/>
  <c r="O42" i="8" s="1"/>
  <c r="L41" i="8"/>
  <c r="L44" i="8" s="1"/>
  <c r="L37" i="8"/>
  <c r="L42" i="8" s="1"/>
  <c r="E41" i="8"/>
  <c r="E44" i="8" s="1"/>
  <c r="E37" i="8"/>
  <c r="E42" i="8" s="1"/>
  <c r="N41" i="8"/>
  <c r="N44" i="8" s="1"/>
  <c r="N37" i="8"/>
  <c r="N42" i="8" s="1"/>
  <c r="H41" i="8"/>
  <c r="H44" i="8" s="1"/>
  <c r="M37" i="8"/>
  <c r="M42" i="8" s="1"/>
  <c r="P41" i="8"/>
  <c r="P44" i="8" s="1"/>
  <c r="K41" i="8"/>
  <c r="K44" i="8" s="1"/>
  <c r="F41" i="2"/>
  <c r="F32" i="2"/>
  <c r="F38" i="2"/>
  <c r="F39" i="2"/>
  <c r="F28" i="2"/>
  <c r="F27" i="5" l="1"/>
  <c r="H27" i="5"/>
  <c r="F22" i="5"/>
  <c r="F38" i="5" l="1"/>
  <c r="F39" i="5"/>
  <c r="F32" i="5"/>
  <c r="F28" i="5"/>
  <c r="H28" i="5"/>
  <c r="H24" i="6"/>
  <c r="E23" i="6"/>
  <c r="H10" i="6"/>
  <c r="E19" i="6"/>
  <c r="E21" i="6" s="1"/>
  <c r="F19" i="6"/>
  <c r="F21" i="6" s="1"/>
  <c r="G19" i="6"/>
  <c r="G21" i="6" s="1"/>
  <c r="H19" i="6"/>
  <c r="H21" i="6" s="1"/>
  <c r="E20" i="6"/>
  <c r="F20" i="6"/>
  <c r="G20" i="6"/>
  <c r="H20" i="6"/>
  <c r="E22" i="6"/>
  <c r="F24" i="6"/>
  <c r="F22" i="6" s="1"/>
  <c r="F23" i="6" l="1"/>
  <c r="G23" i="6"/>
  <c r="G22" i="6" l="1"/>
  <c r="H23" i="6"/>
  <c r="H22" i="6"/>
  <c r="H45" i="5" l="1"/>
  <c r="H42" i="5"/>
  <c r="H41" i="5"/>
  <c r="H39" i="5"/>
  <c r="H38" i="5"/>
  <c r="H32" i="5"/>
  <c r="H41" i="2"/>
  <c r="H39" i="2"/>
  <c r="H32" i="2"/>
  <c r="H28" i="2"/>
  <c r="H45" i="2" s="1"/>
  <c r="H27" i="2"/>
  <c r="H11" i="2"/>
  <c r="F27" i="4" l="1"/>
  <c r="G24" i="4"/>
  <c r="G27" i="4" s="1"/>
  <c r="F24" i="4"/>
  <c r="G16" i="4"/>
  <c r="F16" i="4"/>
  <c r="G15" i="4"/>
  <c r="F15" i="4"/>
  <c r="G14" i="4"/>
  <c r="F14" i="4"/>
  <c r="I27" i="4"/>
  <c r="H27" i="4"/>
  <c r="I24" i="4"/>
  <c r="H24" i="4"/>
  <c r="I16" i="4"/>
  <c r="H16" i="4"/>
  <c r="I15" i="4"/>
  <c r="H15" i="4"/>
  <c r="I14" i="4"/>
  <c r="H14" i="4"/>
  <c r="G24" i="7"/>
  <c r="G27" i="7" s="1"/>
  <c r="F24" i="7"/>
  <c r="F27" i="7" s="1"/>
  <c r="G16" i="7"/>
  <c r="F16" i="7"/>
  <c r="G15" i="7"/>
  <c r="F15" i="7"/>
  <c r="G14" i="7"/>
  <c r="F14" i="7"/>
  <c r="I27" i="7" l="1"/>
  <c r="H27" i="7"/>
  <c r="I24" i="7"/>
  <c r="H24" i="7"/>
  <c r="I16" i="7"/>
  <c r="H16" i="7"/>
  <c r="I15" i="7"/>
  <c r="I14" i="7"/>
  <c r="I9" i="2"/>
  <c r="F45" i="2"/>
  <c r="G45" i="2" s="1"/>
  <c r="F27" i="2"/>
  <c r="G27" i="2" s="1"/>
  <c r="G44" i="5"/>
  <c r="G19" i="5"/>
  <c r="F44" i="4"/>
  <c r="F39" i="4"/>
  <c r="F45" i="4" s="1"/>
  <c r="O44" i="7"/>
  <c r="N44" i="7"/>
  <c r="M44" i="7"/>
  <c r="L44" i="7"/>
  <c r="K44" i="7"/>
  <c r="J44" i="7"/>
  <c r="I44" i="7"/>
  <c r="H44" i="7"/>
  <c r="G44" i="7"/>
  <c r="F44" i="7"/>
  <c r="O39" i="7"/>
  <c r="O45" i="7" s="1"/>
  <c r="N39" i="7"/>
  <c r="M39" i="7"/>
  <c r="L39" i="7"/>
  <c r="K39" i="7"/>
  <c r="J39" i="7"/>
  <c r="I39" i="7"/>
  <c r="H39" i="7"/>
  <c r="G39" i="7"/>
  <c r="F39" i="7"/>
  <c r="O24" i="7"/>
  <c r="O27" i="7" s="1"/>
  <c r="N24" i="7"/>
  <c r="N27" i="7" s="1"/>
  <c r="M24" i="7"/>
  <c r="M27" i="7" s="1"/>
  <c r="L24" i="7"/>
  <c r="L27" i="7" s="1"/>
  <c r="K24" i="7"/>
  <c r="K27" i="7" s="1"/>
  <c r="J24" i="7"/>
  <c r="J27" i="7"/>
  <c r="O16" i="7"/>
  <c r="N16" i="7"/>
  <c r="M16" i="7"/>
  <c r="L16" i="7"/>
  <c r="K16" i="7"/>
  <c r="J16" i="7"/>
  <c r="O15" i="7"/>
  <c r="N15" i="7"/>
  <c r="M15" i="7"/>
  <c r="L15" i="7"/>
  <c r="K15" i="7"/>
  <c r="J15" i="7"/>
  <c r="O14" i="7"/>
  <c r="N14" i="7"/>
  <c r="M14" i="7"/>
  <c r="L14" i="7"/>
  <c r="K14" i="7"/>
  <c r="J14" i="7"/>
  <c r="I20" i="6"/>
  <c r="I19" i="6"/>
  <c r="I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O39" i="4"/>
  <c r="O44" i="4"/>
  <c r="N39" i="4"/>
  <c r="N45" i="4" s="1"/>
  <c r="N44" i="4"/>
  <c r="M39" i="4"/>
  <c r="M44" i="4"/>
  <c r="M45" i="4" s="1"/>
  <c r="L39" i="4"/>
  <c r="L45" i="4" s="1"/>
  <c r="L44" i="4"/>
  <c r="K39" i="4"/>
  <c r="K45" i="4" s="1"/>
  <c r="K44" i="4"/>
  <c r="J39" i="4"/>
  <c r="J44" i="4"/>
  <c r="I39" i="4"/>
  <c r="I44" i="4"/>
  <c r="H39" i="4"/>
  <c r="H44" i="4"/>
  <c r="G39" i="4"/>
  <c r="G44" i="4"/>
  <c r="O24" i="4"/>
  <c r="O27" i="4" s="1"/>
  <c r="N24" i="4"/>
  <c r="N27" i="4"/>
  <c r="M24" i="4"/>
  <c r="M27" i="4" s="1"/>
  <c r="L24" i="4"/>
  <c r="L27" i="4" s="1"/>
  <c r="K24" i="4"/>
  <c r="K27" i="4" s="1"/>
  <c r="J24" i="4"/>
  <c r="J27" i="4"/>
  <c r="M16" i="4"/>
  <c r="L16" i="4"/>
  <c r="M15" i="4"/>
  <c r="L15" i="4"/>
  <c r="M14" i="4"/>
  <c r="L14" i="4"/>
  <c r="O16" i="4"/>
  <c r="N16" i="4"/>
  <c r="O15" i="4"/>
  <c r="N15" i="4"/>
  <c r="O14" i="4"/>
  <c r="N14" i="4"/>
  <c r="K16" i="4"/>
  <c r="J16" i="4"/>
  <c r="K15" i="4"/>
  <c r="J15" i="4"/>
  <c r="K14" i="4"/>
  <c r="J14" i="4"/>
  <c r="G14" i="2" l="1"/>
  <c r="G39" i="5"/>
  <c r="G37" i="5"/>
  <c r="G28" i="5"/>
  <c r="G35" i="5"/>
  <c r="G33" i="5"/>
  <c r="G42" i="5"/>
  <c r="G40" i="5"/>
  <c r="G30" i="5"/>
  <c r="G41" i="2"/>
  <c r="G45" i="4"/>
  <c r="M45" i="7"/>
  <c r="G38" i="5"/>
  <c r="G34" i="5"/>
  <c r="G41" i="5"/>
  <c r="G29" i="2"/>
  <c r="I45" i="4"/>
  <c r="I45" i="5"/>
  <c r="G45" i="5"/>
  <c r="G29" i="5"/>
  <c r="G28" i="2"/>
  <c r="H45" i="4"/>
  <c r="G21" i="2"/>
  <c r="G43" i="5"/>
  <c r="G16" i="2"/>
  <c r="G45" i="7"/>
  <c r="G18" i="2"/>
  <c r="J45" i="7"/>
  <c r="G36" i="5"/>
  <c r="G31" i="5"/>
  <c r="K45" i="7"/>
  <c r="G32" i="5"/>
  <c r="G9" i="2"/>
  <c r="J45" i="4"/>
  <c r="O45" i="4"/>
  <c r="G19" i="2"/>
  <c r="G25" i="2"/>
  <c r="G24" i="2"/>
  <c r="G36" i="2"/>
  <c r="L45" i="7"/>
  <c r="G12" i="2"/>
  <c r="G39" i="2"/>
  <c r="G11" i="2"/>
  <c r="G38" i="2"/>
  <c r="I27" i="2"/>
  <c r="G22" i="2"/>
  <c r="G15" i="2"/>
  <c r="G43" i="2"/>
  <c r="F45" i="7"/>
  <c r="G23" i="2"/>
  <c r="G30" i="2"/>
  <c r="H45" i="7"/>
  <c r="G26" i="2"/>
  <c r="G32" i="2"/>
  <c r="G13" i="2"/>
  <c r="G40" i="2"/>
  <c r="I45" i="7"/>
  <c r="G20" i="2"/>
  <c r="G17" i="2"/>
  <c r="G10" i="2"/>
  <c r="G31" i="2"/>
  <c r="N45" i="7"/>
  <c r="I23" i="6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G37" i="2"/>
  <c r="G20" i="5"/>
  <c r="G44" i="2"/>
  <c r="G17" i="5"/>
  <c r="G42" i="2"/>
  <c r="I45" i="2"/>
  <c r="G18" i="5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<sst xmlns="http://schemas.openxmlformats.org/spreadsheetml/2006/main" count="438" uniqueCount="263">
  <si>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</si>
  <si>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</si>
  <si>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</si>
  <si>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</si>
  <si>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</si>
  <si>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</si>
  <si>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</si>
  <si>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</si>
  <si>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</si>
  <si>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</si>
  <si>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</si>
  <si>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</si>
  <si>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</si>
  <si>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</si>
  <si>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</si>
  <si>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</si>
  <si>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</si>
  <si>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</si>
  <si>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</si>
  <si>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</si>
  <si>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</si>
  <si>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</si>
  <si>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</si>
  <si>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</si>
  <si>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</si>
  <si>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</si>
  <si>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</si>
  <si>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</si>
  <si>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</si>
  <si>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</si>
  <si>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</si>
  <si>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</si>
  <si>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</si>
  <si>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</si>
  <si>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</si>
  <si>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</si>
  <si>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</si>
  <si>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</si>
  <si>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</si>
  <si>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</si>
  <si>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</si>
  <si>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</si>
  <si>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</si>
  <si>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</si>
  <si>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</si>
  <si>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</si>
  <si>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</si>
  <si>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</si>
  <si>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</si>
  <si>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</si>
  <si>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</si>
  <si>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</si>
  <si>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</si>
  <si>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</si>
  <si>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</si>
  <si>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</si>
  <si>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</si>
  <si>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</si>
  <si>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</si>
  <si>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</si>
  <si>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</si>
  <si>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</si>
  <si>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</si>
  <si>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</si>
  <si>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</si>
  <si>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</si>
  <si>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</si>
  <si>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</si>
  <si>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</si>
  <si>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</si>
  <si>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</si>
  <si>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</si>
  <si>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</si>
  <si>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</si>
  <si>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</si>
  <si>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</si>
  <si>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</si>
  <si>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</si>
  <si>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</si>
  <si>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</si>
  <si>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</si>
  <si>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</si>
  <si>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</si>
  <si>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</si>
  <si>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</si>
  <si>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</si>
  <si>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</si>
  <si>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</si>
  <si>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</si>
  <si>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</si>
  <si>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</si>
  <si>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</si>
  <si>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</si>
  <si>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</si>
  <si>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</si>
  <si>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</si>
  <si>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</si>
  <si>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</si>
  <si>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</si>
  <si>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</si>
  <si>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</si>
  <si>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</si>
  <si>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</si>
  <si>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</si>
  <si>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</si>
  <si>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</si>
  <si>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</si>
  <si>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</si>
  <si>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</si>
  <si>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</si>
  <si>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</si>
  <si>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</si>
  <si>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</si>
  <si>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</si>
  <si>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</si>
  <si>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</si>
  <si>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</si>
  <si>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</si>
  <si>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</si>
  <si>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</si>
  <si>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</si>
  <si>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</si>
  <si>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</si>
  <si>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</si>
  <si>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</si>
  <si>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</si>
  <si>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</si>
  <si>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</si>
  <si>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</si>
  <si>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</si>
  <si>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</si>
  <si>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</si>
  <si>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</si>
  <si>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</si>
  <si>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</si>
  <si>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</si>
  <si>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</si>
  <si>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</si>
  <si>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</si>
  <si>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</si>
  <si>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</si>
  <si>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</si>
  <si>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</si>
  <si>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</si>
  <si>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</si>
  <si>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</si>
  <si>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</si>
  <si>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</si>
  <si>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</si>
  <si>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</si>
  <si>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</si>
  <si>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</si>
  <si>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</si>
  <si>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</si>
  <si>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</si>
  <si>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</si>
  <si>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</si>
  <si>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</si>
  <si>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</si>
  <si>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</si>
  <si>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</si>
  <si>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</si>
  <si>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</si>
  <si>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</si>
  <si>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</si>
  <si>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</si>
  <si>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</si>
  <si>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</si>
  <si>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</si>
  <si>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</si>
  <si>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</si>
  <si>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</si>
  <si>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</si>
  <si>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</si>
  <si>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</si>
  <si>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</si>
  <si>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</si>
  <si>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</si>
  <si>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</si>
  <si>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</si>
  <si>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</si>
  <si>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</si>
  <si>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</si>
  <si>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</si>
  <si>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</si>
  <si>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</si>
  <si>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</si>
  <si>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</si>
  <si>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</si>
  <si>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</si>
  <si>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</si>
  <si>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</si>
  <si>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</si>
  <si>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</si>
  <si>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</si>
  <si>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</si>
  <si>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</si>
  <si>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</si>
  <si>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</si>
  <si>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</si>
  <si>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</si>
  <si>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</si>
  <si>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</si>
  <si>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</si>
  <si>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</si>
  <si>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</si>
  <si>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</si>
  <si>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</si>
  <si>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</si>
  <si>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</si>
  <si>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</si>
  <si>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</si>
  <si>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</si>
  <si>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</si>
  <si>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</si>
  <si>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</si>
  <si>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</si>
  <si>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</si>
  <si>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</si>
  <si>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</si>
  <si>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</si>
  <si>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</si>
  <si>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</si>
  <si>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</si>
  <si>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</si>
  <si>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</si>
  <si>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</si>
  <si>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</si>
  <si>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</si>
  <si>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</si>
  <si>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</si>
  <si>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</si>
  <si>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</si>
  <si>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</si>
  <si>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</si>
  <si>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</si>
  <si>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</si>
  <si>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</si>
  <si>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</si>
  <si>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</si>
  <si>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</si>
  <si>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</si>
  <si>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</si>
  <si>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</si>
  <si>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</si>
  <si>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</si>
  <si>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</si>
  <si>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</si>
  <si>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</si>
  <si>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</si>
  <si>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</si>
  <si>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長崎県流域下水道事業会計</t>
    <rPh sb="0" eb="3">
      <t>ナガサキケン</t>
    </rPh>
    <rPh sb="3" eb="5">
      <t>リュウイキ</t>
    </rPh>
    <rPh sb="5" eb="8">
      <t>ゲスイドウ</t>
    </rPh>
    <rPh sb="8" eb="10">
      <t>ジギョウ</t>
    </rPh>
    <rPh sb="10" eb="12">
      <t>カイケイ</t>
    </rPh>
    <phoneticPr fontId="9"/>
  </si>
  <si>
    <t>長崎県交通事業会計</t>
    <rPh sb="0" eb="9">
      <t>ナガサキケンコウツウジギョウカイケイ</t>
    </rPh>
    <phoneticPr fontId="11"/>
  </si>
  <si>
    <t>長崎県</t>
    <rPh sb="0" eb="3">
      <t>ナガサキケン</t>
    </rPh>
    <phoneticPr fontId="9"/>
  </si>
  <si>
    <t>長崎県</t>
    <rPh sb="0" eb="3">
      <t>ナガサキケン</t>
    </rPh>
    <phoneticPr fontId="16"/>
  </si>
  <si>
    <t>長崎県道路公社</t>
  </si>
  <si>
    <t>長崎県土地開発公社</t>
  </si>
  <si>
    <t>長崎県住宅供給公社</t>
  </si>
  <si>
    <t>㈱長崎県漁業公社</t>
  </si>
  <si>
    <t>㈱長崎県営バス観光</t>
  </si>
  <si>
    <t>㈱長崎県央バス</t>
    <phoneticPr fontId="14"/>
  </si>
  <si>
    <t>ー</t>
    <phoneticPr fontId="14"/>
  </si>
  <si>
    <t>長崎県</t>
    <rPh sb="0" eb="3">
      <t>ナガサキケン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</si>
</sst>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6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sz val="11"/>
      <name val="ＭＳ Ｐゴシック"/>
      <family val="1"/>
      <charset val="128"/>
    </font>
    <font>
      <b/>
      <sz val="11"/>
      <name val="ＭＳ Ｐゴシック"/>
      <family val="1"/>
      <charset val="128"/>
    </font>
    <font>
      <b/>
      <sz val="12"/>
      <name val="ＭＳ Ｐゴシック"/>
      <family val="1"/>
      <charset val="128"/>
    </font>
    <font>
      <sz val="11"/>
      <color rgb="FF0000FF"/>
      <name val="明朝"/>
      <family val="1"/>
      <charset val="128"/>
    </font>
    <font>
      <sz val="11"/>
      <name val="Tahoma"/>
      <family val="1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26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8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41" fontId="0" fillId="0" borderId="8" xfId="0" applyNumberFormat="1" applyBorder="1" applyAlignment="1">
      <alignment horizontal="centerContinuous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2" fillId="0" borderId="8" xfId="1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7" fontId="2" fillId="0" borderId="8" xfId="1" applyNumberFormat="1" applyFont="1" applyBorder="1" applyAlignment="1">
      <alignment vertical="center"/>
    </xf>
    <xf numFmtId="41" fontId="10" fillId="0" borderId="8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9" xfId="0" applyNumberFormat="1" applyBorder="1" applyAlignment="1">
      <alignment horizontal="left"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8" xfId="0" applyNumberFormat="1" applyBorder="1" applyAlignment="1">
      <alignment horizontal="right"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1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182" fontId="0" fillId="0" borderId="8" xfId="0" applyNumberFormat="1" applyBorder="1" applyAlignment="1">
      <alignment vertical="center"/>
    </xf>
    <xf numFmtId="182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11" xfId="0" applyNumberForma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41" fontId="0" fillId="0" borderId="8" xfId="0" applyNumberFormat="1" applyBorder="1" applyAlignment="1">
      <alignment horizontal="center" vertical="center"/>
    </xf>
    <xf numFmtId="177" fontId="21" fillId="0" borderId="8" xfId="1" applyNumberFormat="1" applyFont="1" applyBorder="1" applyAlignment="1">
      <alignment vertical="center"/>
    </xf>
    <xf numFmtId="0" fontId="22" fillId="0" borderId="5" xfId="0" applyFont="1" applyBorder="1" applyAlignment="1">
      <alignment horizontal="distributed" vertical="center" justifyLastLine="1"/>
    </xf>
    <xf numFmtId="0" fontId="23" fillId="0" borderId="5" xfId="0" applyFont="1" applyBorder="1" applyAlignment="1">
      <alignment horizontal="distributed" vertical="center" justifyLastLine="1"/>
    </xf>
    <xf numFmtId="177" fontId="2" fillId="0" borderId="8" xfId="1" applyNumberFormat="1" applyBorder="1" applyAlignment="1">
      <alignment vertical="center"/>
    </xf>
    <xf numFmtId="177" fontId="2" fillId="0" borderId="8" xfId="1" applyNumberFormat="1" applyBorder="1" applyAlignment="1">
      <alignment vertical="center"/>
    </xf>
    <xf numFmtId="41" fontId="22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177" fontId="2" fillId="0" borderId="8" xfId="1" applyNumberFormat="1" applyFont="1" applyFill="1" applyBorder="1" applyAlignment="1">
      <alignment horizontal="center" vertical="center"/>
    </xf>
    <xf numFmtId="177" fontId="2" fillId="0" borderId="8" xfId="1" applyNumberForma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vertical="center"/>
    </xf>
    <xf numFmtId="177" fontId="24" fillId="0" borderId="8" xfId="1" applyNumberFormat="1" applyFont="1" applyFill="1" applyBorder="1" applyAlignment="1">
      <alignment vertical="center"/>
    </xf>
    <xf numFmtId="41" fontId="0" fillId="0" borderId="12" xfId="0" applyNumberFormat="1" applyFill="1" applyBorder="1" applyAlignment="1">
      <alignment horizontal="centerContinuous" vertical="center"/>
    </xf>
    <xf numFmtId="41" fontId="0" fillId="0" borderId="14" xfId="0" applyNumberFormat="1" applyFill="1" applyBorder="1" applyAlignment="1">
      <alignment horizontal="centerContinuous" vertical="center"/>
    </xf>
    <xf numFmtId="41" fontId="0" fillId="0" borderId="8" xfId="0" applyNumberFormat="1" applyFill="1" applyBorder="1" applyAlignment="1">
      <alignment horizontal="center" vertical="center"/>
    </xf>
    <xf numFmtId="177" fontId="19" fillId="0" borderId="8" xfId="1" applyNumberFormat="1" applyFont="1" applyFill="1" applyBorder="1" applyAlignment="1">
      <alignment horizontal="right" vertical="center"/>
    </xf>
    <xf numFmtId="177" fontId="21" fillId="0" borderId="8" xfId="1" applyNumberFormat="1" applyFont="1" applyFill="1" applyBorder="1" applyAlignment="1">
      <alignment vertical="center"/>
    </xf>
    <xf numFmtId="177" fontId="25" fillId="0" borderId="8" xfId="1" applyNumberFormat="1" applyFont="1" applyFill="1" applyBorder="1" applyAlignment="1">
      <alignment vertical="center"/>
    </xf>
    <xf numFmtId="0" fontId="0" fillId="0" borderId="8" xfId="0" applyBorder="1" applyAlignment="1">
      <alignment horizontal="center" vertical="center" textRotation="255"/>
    </xf>
    <xf numFmtId="41" fontId="0" fillId="0" borderId="8" xfId="0" applyNumberForma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center"/>
    </xf>
    <xf numFmtId="180" fontId="15" fillId="0" borderId="8" xfId="1" applyNumberFormat="1" applyFont="1" applyBorder="1" applyAlignment="1">
      <alignment vertical="center" textRotation="255"/>
    </xf>
    <xf numFmtId="0" fontId="13" fillId="0" borderId="8" xfId="3" applyBorder="1" applyAlignment="1">
      <alignment vertical="center"/>
    </xf>
    <xf numFmtId="0" fontId="12" fillId="0" borderId="8" xfId="2" applyFont="1" applyBorder="1" applyAlignment="1">
      <alignment horizontal="distributed" vertical="center" justifyLastLine="1"/>
    </xf>
    <xf numFmtId="0" fontId="12" fillId="0" borderId="8" xfId="0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3" fillId="0" borderId="8" xfId="3" applyBorder="1" applyAlignment="1">
      <alignment vertical="center" textRotation="255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9" xfId="1" applyNumberFormat="1" applyBorder="1" applyAlignment="1">
      <alignment vertical="center"/>
    </xf>
    <xf numFmtId="177" fontId="2" fillId="0" borderId="11" xfId="1" applyNumberFormat="1" applyBorder="1" applyAlignment="1">
      <alignment vertical="center"/>
    </xf>
    <xf numFmtId="41" fontId="0" fillId="0" borderId="12" xfId="0" applyNumberFormat="1" applyFill="1" applyBorder="1" applyAlignment="1">
      <alignment horizontal="center" vertical="center"/>
    </xf>
    <xf numFmtId="41" fontId="0" fillId="0" borderId="13" xfId="0" applyNumberFormat="1" applyFill="1" applyBorder="1" applyAlignment="1">
      <alignment horizontal="center" vertical="center"/>
    </xf>
    <xf numFmtId="41" fontId="17" fillId="0" borderId="8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view="pageBreakPreview" zoomScaleNormal="100" zoomScaleSheetLayoutView="100" workbookViewId="0">
      <pane xSplit="5" ySplit="8" topLeftCell="F9" activePane="bottomRight" state="frozen"/>
      <selection activeCell="F45" sqref="F45"/>
      <selection pane="topRight" activeCell="F45" sqref="F45"/>
      <selection pane="bottomLeft" activeCell="F45" sqref="F45"/>
      <selection pane="bottomRight" activeCell="F45" sqref="F45"/>
    </sheetView>
  </sheetViews>
  <sheetFormatPr defaultColWidth="9" defaultRowHeight="13.2"/>
  <cols>
    <col min="1" max="2" width="3.6640625" style="2" customWidth="1"/>
    <col min="3" max="4" width="1.6640625" style="2" customWidth="1"/>
    <col min="5" max="5" width="32.6640625" style="2" customWidth="1"/>
    <col min="6" max="6" width="15.6640625" style="2" customWidth="1"/>
    <col min="7" max="7" width="10.6640625" style="2" customWidth="1"/>
    <col min="8" max="8" width="15.6640625" style="2" customWidth="1"/>
    <col min="9" max="9" width="10.6640625" style="2" customWidth="1"/>
    <col min="10" max="11" width="9" style="2"/>
    <col min="12" max="12" width="9.88671875" style="2" customWidth="1"/>
    <col min="13" max="16384" width="9" style="2"/>
  </cols>
  <sheetData>
    <row r="1" spans="1:11" ht="33.9" customHeight="1">
      <c r="A1" s="16" t="s">
        <v>0</v>
      </c>
      <c r="B1" s="16"/>
      <c r="C1" s="16"/>
      <c r="D1" s="16"/>
      <c r="E1" s="90" t="s">
        <v>253</v>
      </c>
      <c r="F1" s="1"/>
    </row>
    <row r="3" spans="1:11" ht="14.4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.4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8"/>
      <c r="F7" s="47" t="s">
        <v>242</v>
      </c>
      <c r="G7" s="47"/>
      <c r="H7" s="47" t="s">
        <v>236</v>
      </c>
      <c r="I7" s="48" t="s">
        <v>21</v>
      </c>
    </row>
    <row r="8" spans="1:11" ht="17.100000000000001" customHeight="1">
      <c r="A8" s="18"/>
      <c r="B8" s="19"/>
      <c r="C8" s="19"/>
      <c r="D8" s="19"/>
      <c r="E8" s="59"/>
      <c r="F8" s="50" t="s">
        <v>90</v>
      </c>
      <c r="G8" s="50" t="s">
        <v>2</v>
      </c>
      <c r="H8" s="50" t="s">
        <v>234</v>
      </c>
      <c r="I8" s="51"/>
    </row>
    <row r="9" spans="1:11" ht="18" customHeight="1">
      <c r="A9" s="105" t="s">
        <v>87</v>
      </c>
      <c r="B9" s="105" t="s">
        <v>89</v>
      </c>
      <c r="C9" s="60" t="s">
        <v>3</v>
      </c>
      <c r="D9" s="52"/>
      <c r="E9" s="52"/>
      <c r="F9" s="53">
        <v>162088</v>
      </c>
      <c r="G9" s="54">
        <f>F9/$F$27*100</f>
        <v>23.220978075252425</v>
      </c>
      <c r="H9" s="85">
        <v>163866</v>
      </c>
      <c r="I9" s="54">
        <f>(F9/H9-1)*100</f>
        <v>-1.0850328927294206</v>
      </c>
      <c r="K9" s="24"/>
    </row>
    <row r="10" spans="1:11" ht="18" customHeight="1">
      <c r="A10" s="105"/>
      <c r="B10" s="105"/>
      <c r="C10" s="62"/>
      <c r="D10" s="64" t="s">
        <v>22</v>
      </c>
      <c r="E10" s="52"/>
      <c r="F10" s="53">
        <v>40361</v>
      </c>
      <c r="G10" s="54">
        <f t="shared" ref="G10:G26" si="0">F10/$F$27*100</f>
        <v>5.7821794093039784</v>
      </c>
      <c r="H10" s="82">
        <v>43205</v>
      </c>
      <c r="I10" s="54">
        <f t="shared" ref="I10:I27" si="1">(F10/H10-1)*100</f>
        <v>-6.5825714616363884</v>
      </c>
    </row>
    <row r="11" spans="1:11" ht="18" customHeight="1">
      <c r="A11" s="105"/>
      <c r="B11" s="105"/>
      <c r="C11" s="62"/>
      <c r="D11" s="62"/>
      <c r="E11" s="46" t="s">
        <v>23</v>
      </c>
      <c r="F11" s="53">
        <v>37512</v>
      </c>
      <c r="G11" s="54">
        <f t="shared" si="0"/>
        <v>5.374027254077224</v>
      </c>
      <c r="H11" s="82">
        <f>H10-H12-H13</f>
        <v>40385</v>
      </c>
      <c r="I11" s="54">
        <f t="shared" si="1"/>
        <v>-7.1140274854525227</v>
      </c>
    </row>
    <row r="12" spans="1:11" ht="18" customHeight="1">
      <c r="A12" s="105"/>
      <c r="B12" s="105"/>
      <c r="C12" s="62"/>
      <c r="D12" s="62"/>
      <c r="E12" s="46" t="s">
        <v>24</v>
      </c>
      <c r="F12" s="53">
        <v>2771</v>
      </c>
      <c r="G12" s="54">
        <f t="shared" si="0"/>
        <v>0.39697775434655547</v>
      </c>
      <c r="H12" s="82">
        <v>2747</v>
      </c>
      <c r="I12" s="54">
        <f t="shared" si="1"/>
        <v>0.87368037859483216</v>
      </c>
    </row>
    <row r="13" spans="1:11" ht="18" customHeight="1">
      <c r="A13" s="105"/>
      <c r="B13" s="105"/>
      <c r="C13" s="62"/>
      <c r="D13" s="63"/>
      <c r="E13" s="46" t="s">
        <v>25</v>
      </c>
      <c r="F13" s="53">
        <v>78</v>
      </c>
      <c r="G13" s="54">
        <f t="shared" si="0"/>
        <v>1.1174400880198962E-2</v>
      </c>
      <c r="H13" s="82">
        <v>73</v>
      </c>
      <c r="I13" s="54">
        <f t="shared" si="1"/>
        <v>6.8493150684931559</v>
      </c>
    </row>
    <row r="14" spans="1:11" ht="18" customHeight="1">
      <c r="A14" s="105"/>
      <c r="B14" s="105"/>
      <c r="C14" s="62"/>
      <c r="D14" s="60" t="s">
        <v>26</v>
      </c>
      <c r="E14" s="52"/>
      <c r="F14" s="53">
        <v>29029</v>
      </c>
      <c r="G14" s="54">
        <f t="shared" si="0"/>
        <v>4.1587395275807131</v>
      </c>
      <c r="H14" s="85">
        <v>27495</v>
      </c>
      <c r="I14" s="54">
        <f t="shared" si="1"/>
        <v>5.5791962174940979</v>
      </c>
    </row>
    <row r="15" spans="1:11" ht="18" customHeight="1">
      <c r="A15" s="105"/>
      <c r="B15" s="105"/>
      <c r="C15" s="62"/>
      <c r="D15" s="62"/>
      <c r="E15" s="46" t="s">
        <v>27</v>
      </c>
      <c r="F15" s="53">
        <v>1399</v>
      </c>
      <c r="G15" s="54">
        <f t="shared" si="0"/>
        <v>0.20042290809485058</v>
      </c>
      <c r="H15" s="85">
        <v>1390</v>
      </c>
      <c r="I15" s="54">
        <f t="shared" si="1"/>
        <v>0.64748201438848962</v>
      </c>
    </row>
    <row r="16" spans="1:11" ht="18" customHeight="1">
      <c r="A16" s="105"/>
      <c r="B16" s="105"/>
      <c r="C16" s="62"/>
      <c r="D16" s="63"/>
      <c r="E16" s="46" t="s">
        <v>28</v>
      </c>
      <c r="F16" s="53">
        <v>27630</v>
      </c>
      <c r="G16" s="54">
        <f t="shared" si="0"/>
        <v>3.9583166194858634</v>
      </c>
      <c r="H16" s="85">
        <v>26105</v>
      </c>
      <c r="I16" s="54">
        <f t="shared" si="1"/>
        <v>5.8417927600076691</v>
      </c>
      <c r="K16" s="25"/>
    </row>
    <row r="17" spans="1:26" ht="18" customHeight="1">
      <c r="A17" s="105"/>
      <c r="B17" s="105"/>
      <c r="C17" s="62"/>
      <c r="D17" s="106" t="s">
        <v>29</v>
      </c>
      <c r="E17" s="107"/>
      <c r="F17" s="53">
        <v>68109</v>
      </c>
      <c r="G17" s="54">
        <f t="shared" si="0"/>
        <v>9.757400891659886</v>
      </c>
      <c r="H17" s="85">
        <v>68678</v>
      </c>
      <c r="I17" s="54">
        <f t="shared" si="1"/>
        <v>-0.82850403331489186</v>
      </c>
    </row>
    <row r="18" spans="1:26" ht="18" customHeight="1">
      <c r="A18" s="105"/>
      <c r="B18" s="105"/>
      <c r="C18" s="62"/>
      <c r="D18" s="106" t="s">
        <v>93</v>
      </c>
      <c r="E18" s="108"/>
      <c r="F18" s="53">
        <v>2536</v>
      </c>
      <c r="G18" s="54">
        <f t="shared" si="0"/>
        <v>0.36331129015621239</v>
      </c>
      <c r="H18" s="85">
        <v>2197</v>
      </c>
      <c r="I18" s="54">
        <f t="shared" si="1"/>
        <v>15.430131998179331</v>
      </c>
    </row>
    <row r="19" spans="1:26" ht="18" customHeight="1">
      <c r="A19" s="105"/>
      <c r="B19" s="105"/>
      <c r="C19" s="61"/>
      <c r="D19" s="106" t="s">
        <v>94</v>
      </c>
      <c r="E19" s="108"/>
      <c r="F19" s="55">
        <v>0</v>
      </c>
      <c r="G19" s="54">
        <f t="shared" si="0"/>
        <v>0</v>
      </c>
      <c r="H19" s="55">
        <v>0</v>
      </c>
      <c r="I19" s="54" t="e">
        <f t="shared" si="1"/>
        <v>#DIV/0!</v>
      </c>
      <c r="Z19" s="2" t="s">
        <v>95</v>
      </c>
    </row>
    <row r="20" spans="1:26" ht="18" customHeight="1">
      <c r="A20" s="105"/>
      <c r="B20" s="105"/>
      <c r="C20" s="52" t="s">
        <v>4</v>
      </c>
      <c r="D20" s="52"/>
      <c r="E20" s="52"/>
      <c r="F20" s="53">
        <v>25899</v>
      </c>
      <c r="G20" s="54">
        <f t="shared" si="0"/>
        <v>3.7103308768752936</v>
      </c>
      <c r="H20" s="85">
        <v>24717</v>
      </c>
      <c r="I20" s="54">
        <f t="shared" si="1"/>
        <v>4.7821337540963738</v>
      </c>
    </row>
    <row r="21" spans="1:26" ht="18" customHeight="1">
      <c r="A21" s="105"/>
      <c r="B21" s="105"/>
      <c r="C21" s="52" t="s">
        <v>5</v>
      </c>
      <c r="D21" s="52"/>
      <c r="E21" s="52"/>
      <c r="F21" s="53">
        <v>232152</v>
      </c>
      <c r="G21" s="54">
        <f t="shared" si="0"/>
        <v>33.258455296666014</v>
      </c>
      <c r="H21" s="85">
        <v>229527</v>
      </c>
      <c r="I21" s="54">
        <f t="shared" si="1"/>
        <v>1.1436563018729862</v>
      </c>
    </row>
    <row r="22" spans="1:26" ht="18" customHeight="1">
      <c r="A22" s="105"/>
      <c r="B22" s="105"/>
      <c r="C22" s="52" t="s">
        <v>30</v>
      </c>
      <c r="D22" s="52"/>
      <c r="E22" s="52"/>
      <c r="F22" s="53">
        <v>10084</v>
      </c>
      <c r="G22" s="54">
        <f t="shared" si="0"/>
        <v>1.4446494676400812</v>
      </c>
      <c r="H22" s="85">
        <v>10294</v>
      </c>
      <c r="I22" s="54">
        <f t="shared" si="1"/>
        <v>-2.040023314552164</v>
      </c>
    </row>
    <row r="23" spans="1:26" ht="18" customHeight="1">
      <c r="A23" s="105"/>
      <c r="B23" s="105"/>
      <c r="C23" s="52" t="s">
        <v>6</v>
      </c>
      <c r="D23" s="52"/>
      <c r="E23" s="52"/>
      <c r="F23" s="53">
        <v>109256</v>
      </c>
      <c r="G23" s="54">
        <f t="shared" si="0"/>
        <v>15.65218387906433</v>
      </c>
      <c r="H23" s="85">
        <v>126842</v>
      </c>
      <c r="I23" s="54">
        <f t="shared" si="1"/>
        <v>-13.864492833604015</v>
      </c>
    </row>
    <row r="24" spans="1:26" ht="18" customHeight="1">
      <c r="A24" s="105"/>
      <c r="B24" s="105"/>
      <c r="C24" s="52" t="s">
        <v>31</v>
      </c>
      <c r="D24" s="52"/>
      <c r="E24" s="52"/>
      <c r="F24" s="53">
        <v>2036</v>
      </c>
      <c r="G24" s="54">
        <f t="shared" si="0"/>
        <v>0.29168051528314215</v>
      </c>
      <c r="H24" s="85">
        <v>2626</v>
      </c>
      <c r="I24" s="54">
        <f t="shared" si="1"/>
        <v>-22.467631378522469</v>
      </c>
    </row>
    <row r="25" spans="1:26" ht="18" customHeight="1">
      <c r="A25" s="105"/>
      <c r="B25" s="105"/>
      <c r="C25" s="52" t="s">
        <v>7</v>
      </c>
      <c r="D25" s="52"/>
      <c r="E25" s="52"/>
      <c r="F25" s="53">
        <v>69034</v>
      </c>
      <c r="G25" s="54">
        <f t="shared" si="0"/>
        <v>9.8899178251750648</v>
      </c>
      <c r="H25" s="85">
        <v>70123</v>
      </c>
      <c r="I25" s="54">
        <f t="shared" si="1"/>
        <v>-1.5529854683912547</v>
      </c>
    </row>
    <row r="26" spans="1:26" ht="18" customHeight="1">
      <c r="A26" s="105"/>
      <c r="B26" s="105"/>
      <c r="C26" s="52" t="s">
        <v>8</v>
      </c>
      <c r="D26" s="52"/>
      <c r="E26" s="52"/>
      <c r="F26" s="53">
        <v>87475</v>
      </c>
      <c r="G26" s="54">
        <f t="shared" si="0"/>
        <v>12.531804064043644</v>
      </c>
      <c r="H26" s="85">
        <v>83143</v>
      </c>
      <c r="I26" s="54">
        <f t="shared" si="1"/>
        <v>5.2103003259444503</v>
      </c>
    </row>
    <row r="27" spans="1:26" ht="18" customHeight="1">
      <c r="A27" s="105"/>
      <c r="B27" s="105"/>
      <c r="C27" s="52" t="s">
        <v>9</v>
      </c>
      <c r="D27" s="52"/>
      <c r="E27" s="52"/>
      <c r="F27" s="53">
        <f>SUM(F9,F20:F26)</f>
        <v>698024</v>
      </c>
      <c r="G27" s="54">
        <f>F27/$F$27*100</f>
        <v>100</v>
      </c>
      <c r="H27" s="85">
        <f>SUM(H9,H20:H26)</f>
        <v>711138</v>
      </c>
      <c r="I27" s="54">
        <f t="shared" si="1"/>
        <v>-1.8440865204784496</v>
      </c>
    </row>
    <row r="28" spans="1:26" ht="18" customHeight="1">
      <c r="A28" s="105"/>
      <c r="B28" s="105" t="s">
        <v>88</v>
      </c>
      <c r="C28" s="60" t="s">
        <v>10</v>
      </c>
      <c r="D28" s="52"/>
      <c r="E28" s="52"/>
      <c r="F28" s="92">
        <f>F29+F30+F31</f>
        <v>311499</v>
      </c>
      <c r="G28" s="54">
        <f>F28/$F$45*100</f>
        <v>44.625829484373028</v>
      </c>
      <c r="H28" s="85">
        <f>H29+H30+H31</f>
        <v>298776</v>
      </c>
      <c r="I28" s="54">
        <f>(F28/H28-1)*100</f>
        <v>4.2583741665997321</v>
      </c>
    </row>
    <row r="29" spans="1:26" ht="18" customHeight="1">
      <c r="A29" s="105"/>
      <c r="B29" s="105"/>
      <c r="C29" s="62"/>
      <c r="D29" s="52" t="s">
        <v>11</v>
      </c>
      <c r="E29" s="52"/>
      <c r="F29" s="53">
        <v>187652</v>
      </c>
      <c r="G29" s="54">
        <f t="shared" ref="G29:G44" si="2">F29/$F$45*100</f>
        <v>26.883316332962764</v>
      </c>
      <c r="H29" s="85">
        <v>175523</v>
      </c>
      <c r="I29" s="54">
        <f t="shared" ref="I29:I45" si="3">(F29/H29-1)*100</f>
        <v>6.9102055001338814</v>
      </c>
    </row>
    <row r="30" spans="1:26" ht="18" customHeight="1">
      <c r="A30" s="105"/>
      <c r="B30" s="105"/>
      <c r="C30" s="62"/>
      <c r="D30" s="52" t="s">
        <v>32</v>
      </c>
      <c r="E30" s="52"/>
      <c r="F30" s="53">
        <v>25101</v>
      </c>
      <c r="G30" s="54">
        <f t="shared" si="2"/>
        <v>3.5960081601778735</v>
      </c>
      <c r="H30" s="85">
        <v>25307</v>
      </c>
      <c r="I30" s="54">
        <f t="shared" si="3"/>
        <v>-0.81400403050538861</v>
      </c>
    </row>
    <row r="31" spans="1:26" ht="18" customHeight="1">
      <c r="A31" s="105"/>
      <c r="B31" s="105"/>
      <c r="C31" s="61"/>
      <c r="D31" s="52" t="s">
        <v>12</v>
      </c>
      <c r="E31" s="52"/>
      <c r="F31" s="53">
        <v>98746</v>
      </c>
      <c r="G31" s="54">
        <f t="shared" si="2"/>
        <v>14.146504991232392</v>
      </c>
      <c r="H31" s="85">
        <v>97946</v>
      </c>
      <c r="I31" s="54">
        <f t="shared" si="3"/>
        <v>0.81677659118288837</v>
      </c>
    </row>
    <row r="32" spans="1:26" ht="18" customHeight="1">
      <c r="A32" s="105"/>
      <c r="B32" s="105"/>
      <c r="C32" s="60" t="s">
        <v>13</v>
      </c>
      <c r="D32" s="52"/>
      <c r="E32" s="52"/>
      <c r="F32" s="92">
        <f>F33+F34+F35+F36+F37+F38+200</f>
        <v>253561</v>
      </c>
      <c r="G32" s="54">
        <f t="shared" si="2"/>
        <v>36.32554181518114</v>
      </c>
      <c r="H32" s="85">
        <f>H33+H34+H35+H36+H37+H38+400</f>
        <v>277361</v>
      </c>
      <c r="I32" s="54">
        <f t="shared" si="3"/>
        <v>-8.5808747444665929</v>
      </c>
    </row>
    <row r="33" spans="1:9" ht="18" customHeight="1">
      <c r="A33" s="105"/>
      <c r="B33" s="105"/>
      <c r="C33" s="62"/>
      <c r="D33" s="52" t="s">
        <v>14</v>
      </c>
      <c r="E33" s="52"/>
      <c r="F33" s="53">
        <v>20803</v>
      </c>
      <c r="G33" s="54">
        <f t="shared" si="2"/>
        <v>2.9802700193689615</v>
      </c>
      <c r="H33" s="85">
        <v>25397</v>
      </c>
      <c r="I33" s="54">
        <f t="shared" si="3"/>
        <v>-18.088750639839347</v>
      </c>
    </row>
    <row r="34" spans="1:9" ht="18" customHeight="1">
      <c r="A34" s="105"/>
      <c r="B34" s="105"/>
      <c r="C34" s="62"/>
      <c r="D34" s="52" t="s">
        <v>33</v>
      </c>
      <c r="E34" s="52"/>
      <c r="F34" s="53">
        <v>8128</v>
      </c>
      <c r="G34" s="54">
        <f t="shared" si="2"/>
        <v>1.1644298763366303</v>
      </c>
      <c r="H34" s="85">
        <v>8726</v>
      </c>
      <c r="I34" s="54">
        <f t="shared" si="3"/>
        <v>-6.8530827412330968</v>
      </c>
    </row>
    <row r="35" spans="1:9" ht="18" customHeight="1">
      <c r="A35" s="105"/>
      <c r="B35" s="105"/>
      <c r="C35" s="62"/>
      <c r="D35" s="52" t="s">
        <v>34</v>
      </c>
      <c r="E35" s="52"/>
      <c r="F35" s="53">
        <v>173823</v>
      </c>
      <c r="G35" s="54">
        <f t="shared" si="2"/>
        <v>24.902152361523385</v>
      </c>
      <c r="H35" s="85">
        <v>183702</v>
      </c>
      <c r="I35" s="54">
        <f t="shared" si="3"/>
        <v>-5.3777313257340698</v>
      </c>
    </row>
    <row r="36" spans="1:9" ht="18" customHeight="1">
      <c r="A36" s="105"/>
      <c r="B36" s="105"/>
      <c r="C36" s="62"/>
      <c r="D36" s="52" t="s">
        <v>35</v>
      </c>
      <c r="E36" s="52"/>
      <c r="F36" s="53">
        <v>9434</v>
      </c>
      <c r="G36" s="54">
        <f t="shared" si="2"/>
        <v>1.3515294603050898</v>
      </c>
      <c r="H36" s="85">
        <v>9580</v>
      </c>
      <c r="I36" s="54">
        <f t="shared" si="3"/>
        <v>-1.5240083507306879</v>
      </c>
    </row>
    <row r="37" spans="1:9" ht="18" customHeight="1">
      <c r="A37" s="105"/>
      <c r="B37" s="105"/>
      <c r="C37" s="62"/>
      <c r="D37" s="52" t="s">
        <v>15</v>
      </c>
      <c r="E37" s="52"/>
      <c r="F37" s="53">
        <v>4237</v>
      </c>
      <c r="G37" s="54">
        <f t="shared" si="2"/>
        <v>0.60699918627439742</v>
      </c>
      <c r="H37" s="85">
        <v>9070</v>
      </c>
      <c r="I37" s="54">
        <f t="shared" si="3"/>
        <v>-53.285556780595364</v>
      </c>
    </row>
    <row r="38" spans="1:9" ht="18" customHeight="1">
      <c r="A38" s="105"/>
      <c r="B38" s="105"/>
      <c r="C38" s="61"/>
      <c r="D38" s="52" t="s">
        <v>36</v>
      </c>
      <c r="E38" s="52"/>
      <c r="F38" s="53">
        <f>5+36931</f>
        <v>36936</v>
      </c>
      <c r="G38" s="54">
        <f t="shared" si="2"/>
        <v>5.2915086014234465</v>
      </c>
      <c r="H38" s="85">
        <v>40486</v>
      </c>
      <c r="I38" s="54">
        <f t="shared" si="3"/>
        <v>-8.7684631724546769</v>
      </c>
    </row>
    <row r="39" spans="1:9" ht="18" customHeight="1">
      <c r="A39" s="105"/>
      <c r="B39" s="105"/>
      <c r="C39" s="60" t="s">
        <v>16</v>
      </c>
      <c r="D39" s="52"/>
      <c r="E39" s="52"/>
      <c r="F39" s="92">
        <f>F40+F43+F44</f>
        <v>132964</v>
      </c>
      <c r="G39" s="54">
        <f t="shared" si="2"/>
        <v>19.048628700445828</v>
      </c>
      <c r="H39" s="85">
        <f>H40+H43+H44</f>
        <v>135001</v>
      </c>
      <c r="I39" s="54">
        <f t="shared" si="3"/>
        <v>-1.5088777120169428</v>
      </c>
    </row>
    <row r="40" spans="1:9" ht="18" customHeight="1">
      <c r="A40" s="105"/>
      <c r="B40" s="105"/>
      <c r="C40" s="62"/>
      <c r="D40" s="60" t="s">
        <v>17</v>
      </c>
      <c r="E40" s="52"/>
      <c r="F40" s="53">
        <v>125676</v>
      </c>
      <c r="G40" s="54">
        <f t="shared" si="2"/>
        <v>18.004538525895956</v>
      </c>
      <c r="H40" s="85">
        <v>126041</v>
      </c>
      <c r="I40" s="54">
        <f t="shared" si="3"/>
        <v>-0.28958830856625761</v>
      </c>
    </row>
    <row r="41" spans="1:9" ht="18" customHeight="1">
      <c r="A41" s="105"/>
      <c r="B41" s="105"/>
      <c r="C41" s="62"/>
      <c r="D41" s="62"/>
      <c r="E41" s="56" t="s">
        <v>91</v>
      </c>
      <c r="F41" s="53">
        <f>79583+6124</f>
        <v>85707</v>
      </c>
      <c r="G41" s="54">
        <f t="shared" si="2"/>
        <v>12.278517644092467</v>
      </c>
      <c r="H41" s="85">
        <f>80437+6934</f>
        <v>87371</v>
      </c>
      <c r="I41" s="57">
        <f t="shared" si="3"/>
        <v>-1.9045220954321262</v>
      </c>
    </row>
    <row r="42" spans="1:9" ht="18" customHeight="1">
      <c r="A42" s="105"/>
      <c r="B42" s="105"/>
      <c r="C42" s="62"/>
      <c r="D42" s="61"/>
      <c r="E42" s="46" t="s">
        <v>37</v>
      </c>
      <c r="F42" s="53">
        <v>39969</v>
      </c>
      <c r="G42" s="54">
        <f t="shared" si="2"/>
        <v>5.7260208818034908</v>
      </c>
      <c r="H42" s="85">
        <v>38670</v>
      </c>
      <c r="I42" s="57">
        <f t="shared" si="3"/>
        <v>3.3591931730023283</v>
      </c>
    </row>
    <row r="43" spans="1:9" ht="18" customHeight="1">
      <c r="A43" s="105"/>
      <c r="B43" s="105"/>
      <c r="C43" s="62"/>
      <c r="D43" s="52" t="s">
        <v>38</v>
      </c>
      <c r="E43" s="52"/>
      <c r="F43" s="53">
        <v>7288</v>
      </c>
      <c r="G43" s="54">
        <f t="shared" si="2"/>
        <v>1.0440901745498723</v>
      </c>
      <c r="H43" s="85">
        <v>8960</v>
      </c>
      <c r="I43" s="57">
        <f t="shared" si="3"/>
        <v>-18.660714285714285</v>
      </c>
    </row>
    <row r="44" spans="1:9" ht="18" customHeight="1">
      <c r="A44" s="105"/>
      <c r="B44" s="105"/>
      <c r="C44" s="61"/>
      <c r="D44" s="52" t="s">
        <v>39</v>
      </c>
      <c r="E44" s="52"/>
      <c r="F44" s="53">
        <v>0</v>
      </c>
      <c r="G44" s="54">
        <f t="shared" si="2"/>
        <v>0</v>
      </c>
      <c r="H44" s="85">
        <v>0</v>
      </c>
      <c r="I44" s="54" t="e">
        <f t="shared" si="3"/>
        <v>#DIV/0!</v>
      </c>
    </row>
    <row r="45" spans="1:9" ht="18" customHeight="1">
      <c r="A45" s="105"/>
      <c r="B45" s="105"/>
      <c r="C45" s="46" t="s">
        <v>18</v>
      </c>
      <c r="D45" s="46"/>
      <c r="E45" s="46"/>
      <c r="F45" s="53">
        <f>SUM(F28,F32,F39)</f>
        <v>698024</v>
      </c>
      <c r="G45" s="54">
        <f>F45/$F$45*100</f>
        <v>100</v>
      </c>
      <c r="H45" s="85">
        <f>SUM(H28,H32,H39)</f>
        <v>711138</v>
      </c>
      <c r="I45" s="54">
        <f t="shared" si="3"/>
        <v>-1.8440865204784496</v>
      </c>
    </row>
    <row r="46" spans="1:9">
      <c r="A46" s="22" t="s">
        <v>19</v>
      </c>
    </row>
    <row r="47" spans="1:9">
      <c r="A47" s="23" t="s">
        <v>20</v>
      </c>
    </row>
    <row r="48" spans="1:9">
      <c r="A48" s="23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Normal="100" zoomScaleSheetLayoutView="100" workbookViewId="0">
      <pane xSplit="5" ySplit="7" topLeftCell="F23" activePane="bottomRight" state="frozen"/>
      <selection activeCell="F45" sqref="F45"/>
      <selection pane="topRight" activeCell="F45" sqref="F45"/>
      <selection pane="bottomLeft" activeCell="F45" sqref="F45"/>
      <selection pane="bottomRight" activeCell="F45" sqref="F45"/>
    </sheetView>
  </sheetViews>
  <sheetFormatPr defaultColWidth="9" defaultRowHeight="13.2"/>
  <cols>
    <col min="1" max="1" width="3.6640625" style="2" customWidth="1"/>
    <col min="2" max="3" width="1.6640625" style="2" customWidth="1"/>
    <col min="4" max="4" width="22.6640625" style="2" customWidth="1"/>
    <col min="5" max="5" width="10.6640625" style="2" customWidth="1"/>
    <col min="6" max="21" width="13.6640625" style="2" customWidth="1"/>
    <col min="22" max="25" width="12" style="2" customWidth="1"/>
    <col min="26" max="16384" width="9" style="2"/>
  </cols>
  <sheetData>
    <row r="1" spans="1:25" ht="33.9" customHeight="1">
      <c r="A1" s="20" t="s">
        <v>0</v>
      </c>
      <c r="B1" s="11"/>
      <c r="C1" s="11"/>
      <c r="D1" s="21" t="s">
        <v>253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" customHeight="1">
      <c r="A5" s="12" t="s">
        <v>243</v>
      </c>
      <c r="B5" s="12"/>
      <c r="C5" s="12"/>
      <c r="D5" s="12"/>
      <c r="K5" s="15"/>
      <c r="O5" s="15" t="s">
        <v>47</v>
      </c>
    </row>
    <row r="6" spans="1:25" ht="15.9" customHeight="1">
      <c r="A6" s="111" t="s">
        <v>48</v>
      </c>
      <c r="B6" s="112"/>
      <c r="C6" s="112"/>
      <c r="D6" s="112"/>
      <c r="E6" s="112"/>
      <c r="F6" s="116" t="s">
        <v>252</v>
      </c>
      <c r="G6" s="116"/>
      <c r="H6" s="117" t="s">
        <v>251</v>
      </c>
      <c r="I6" s="116"/>
      <c r="J6" s="116"/>
      <c r="K6" s="116"/>
      <c r="L6" s="116"/>
      <c r="M6" s="116"/>
      <c r="N6" s="116"/>
      <c r="O6" s="116"/>
    </row>
    <row r="7" spans="1:25" ht="15.9" customHeight="1">
      <c r="A7" s="112"/>
      <c r="B7" s="112"/>
      <c r="C7" s="112"/>
      <c r="D7" s="112"/>
      <c r="E7" s="112"/>
      <c r="F7" s="50" t="s">
        <v>244</v>
      </c>
      <c r="G7" s="50" t="s">
        <v>236</v>
      </c>
      <c r="H7" s="50" t="s">
        <v>244</v>
      </c>
      <c r="I7" s="50" t="s">
        <v>236</v>
      </c>
      <c r="J7" s="50" t="s">
        <v>241</v>
      </c>
      <c r="K7" s="50" t="s">
        <v>236</v>
      </c>
      <c r="L7" s="50" t="s">
        <v>241</v>
      </c>
      <c r="M7" s="50" t="s">
        <v>236</v>
      </c>
      <c r="N7" s="50" t="s">
        <v>241</v>
      </c>
      <c r="O7" s="50" t="s">
        <v>236</v>
      </c>
    </row>
    <row r="8" spans="1:25" ht="15.9" customHeight="1">
      <c r="A8" s="109" t="s">
        <v>82</v>
      </c>
      <c r="B8" s="60" t="s">
        <v>49</v>
      </c>
      <c r="C8" s="52"/>
      <c r="D8" s="52"/>
      <c r="E8" s="65" t="s">
        <v>40</v>
      </c>
      <c r="F8" s="85">
        <v>4987</v>
      </c>
      <c r="G8" s="85">
        <v>4859</v>
      </c>
      <c r="H8" s="85">
        <v>1176</v>
      </c>
      <c r="I8" s="85">
        <v>1121</v>
      </c>
      <c r="J8" s="53"/>
      <c r="K8" s="53"/>
      <c r="L8" s="53"/>
      <c r="M8" s="53"/>
      <c r="N8" s="53"/>
      <c r="O8" s="53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5.9" customHeight="1">
      <c r="A9" s="109"/>
      <c r="B9" s="62"/>
      <c r="C9" s="52" t="s">
        <v>50</v>
      </c>
      <c r="D9" s="52"/>
      <c r="E9" s="65" t="s">
        <v>41</v>
      </c>
      <c r="F9" s="85">
        <v>4962</v>
      </c>
      <c r="G9" s="85">
        <v>4704</v>
      </c>
      <c r="H9" s="85">
        <v>1176</v>
      </c>
      <c r="I9" s="85">
        <v>1121</v>
      </c>
      <c r="J9" s="53"/>
      <c r="K9" s="53"/>
      <c r="L9" s="53"/>
      <c r="M9" s="53"/>
      <c r="N9" s="53"/>
      <c r="O9" s="53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5.9" customHeight="1">
      <c r="A10" s="109"/>
      <c r="B10" s="61"/>
      <c r="C10" s="52" t="s">
        <v>51</v>
      </c>
      <c r="D10" s="52"/>
      <c r="E10" s="65" t="s">
        <v>42</v>
      </c>
      <c r="F10" s="85">
        <v>25</v>
      </c>
      <c r="G10" s="85">
        <v>156</v>
      </c>
      <c r="H10" s="85">
        <v>0</v>
      </c>
      <c r="I10" s="85">
        <v>0</v>
      </c>
      <c r="J10" s="66"/>
      <c r="K10" s="66"/>
      <c r="L10" s="53"/>
      <c r="M10" s="53"/>
      <c r="N10" s="53"/>
      <c r="O10" s="53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5.9" customHeight="1">
      <c r="A11" s="109"/>
      <c r="B11" s="60" t="s">
        <v>52</v>
      </c>
      <c r="C11" s="52"/>
      <c r="D11" s="52"/>
      <c r="E11" s="65" t="s">
        <v>43</v>
      </c>
      <c r="F11" s="85">
        <v>4944</v>
      </c>
      <c r="G11" s="85">
        <v>4815</v>
      </c>
      <c r="H11" s="85">
        <v>1042</v>
      </c>
      <c r="I11" s="85">
        <v>953</v>
      </c>
      <c r="J11" s="53"/>
      <c r="K11" s="53"/>
      <c r="L11" s="53"/>
      <c r="M11" s="53"/>
      <c r="N11" s="53"/>
      <c r="O11" s="53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5.9" customHeight="1">
      <c r="A12" s="109"/>
      <c r="B12" s="62"/>
      <c r="C12" s="52" t="s">
        <v>53</v>
      </c>
      <c r="D12" s="52"/>
      <c r="E12" s="65" t="s">
        <v>44</v>
      </c>
      <c r="F12" s="85">
        <v>4944</v>
      </c>
      <c r="G12" s="85">
        <v>4815</v>
      </c>
      <c r="H12" s="85">
        <v>1042</v>
      </c>
      <c r="I12" s="85">
        <v>953</v>
      </c>
      <c r="J12" s="53"/>
      <c r="K12" s="53"/>
      <c r="L12" s="53"/>
      <c r="M12" s="53"/>
      <c r="N12" s="53"/>
      <c r="O12" s="53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5.9" customHeight="1">
      <c r="A13" s="109"/>
      <c r="B13" s="61"/>
      <c r="C13" s="52" t="s">
        <v>54</v>
      </c>
      <c r="D13" s="52"/>
      <c r="E13" s="65" t="s">
        <v>45</v>
      </c>
      <c r="F13" s="85">
        <v>0</v>
      </c>
      <c r="G13" s="85">
        <v>0</v>
      </c>
      <c r="H13" s="85">
        <v>0</v>
      </c>
      <c r="I13" s="85">
        <v>0</v>
      </c>
      <c r="J13" s="66"/>
      <c r="K13" s="66"/>
      <c r="L13" s="53"/>
      <c r="M13" s="53"/>
      <c r="N13" s="53"/>
      <c r="O13" s="53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5.9" customHeight="1">
      <c r="A14" s="109"/>
      <c r="B14" s="52" t="s">
        <v>55</v>
      </c>
      <c r="C14" s="52"/>
      <c r="D14" s="52"/>
      <c r="E14" s="65" t="s">
        <v>96</v>
      </c>
      <c r="F14" s="85">
        <f>F9-F12</f>
        <v>18</v>
      </c>
      <c r="G14" s="85">
        <f t="shared" ref="G14" si="0">G9-G12</f>
        <v>-111</v>
      </c>
      <c r="H14" s="85">
        <f t="shared" ref="H14:I14" si="1">H9-H12</f>
        <v>134</v>
      </c>
      <c r="I14" s="85">
        <f t="shared" si="1"/>
        <v>168</v>
      </c>
      <c r="J14" s="53">
        <f t="shared" ref="J14:O14" si="2">J9-J12</f>
        <v>0</v>
      </c>
      <c r="K14" s="53">
        <f t="shared" si="2"/>
        <v>0</v>
      </c>
      <c r="L14" s="53">
        <f t="shared" si="2"/>
        <v>0</v>
      </c>
      <c r="M14" s="53">
        <f t="shared" si="2"/>
        <v>0</v>
      </c>
      <c r="N14" s="53">
        <f t="shared" si="2"/>
        <v>0</v>
      </c>
      <c r="O14" s="53">
        <f t="shared" si="2"/>
        <v>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5.9" customHeight="1">
      <c r="A15" s="109"/>
      <c r="B15" s="52" t="s">
        <v>56</v>
      </c>
      <c r="C15" s="52"/>
      <c r="D15" s="52"/>
      <c r="E15" s="65" t="s">
        <v>97</v>
      </c>
      <c r="F15" s="85">
        <f t="shared" ref="F15:G15" si="3">F10-F13</f>
        <v>25</v>
      </c>
      <c r="G15" s="85">
        <f t="shared" si="3"/>
        <v>156</v>
      </c>
      <c r="H15" s="85">
        <f t="shared" ref="H15:I15" si="4">H10-H13</f>
        <v>0</v>
      </c>
      <c r="I15" s="85">
        <f t="shared" si="4"/>
        <v>0</v>
      </c>
      <c r="J15" s="53">
        <f t="shared" ref="J15:O15" si="5">J10-J13</f>
        <v>0</v>
      </c>
      <c r="K15" s="53">
        <f t="shared" si="5"/>
        <v>0</v>
      </c>
      <c r="L15" s="53">
        <f t="shared" si="5"/>
        <v>0</v>
      </c>
      <c r="M15" s="53">
        <f t="shared" si="5"/>
        <v>0</v>
      </c>
      <c r="N15" s="53">
        <f t="shared" si="5"/>
        <v>0</v>
      </c>
      <c r="O15" s="53">
        <f t="shared" si="5"/>
        <v>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5.9" customHeight="1">
      <c r="A16" s="109"/>
      <c r="B16" s="52" t="s">
        <v>57</v>
      </c>
      <c r="C16" s="52"/>
      <c r="D16" s="52"/>
      <c r="E16" s="65" t="s">
        <v>98</v>
      </c>
      <c r="F16" s="85">
        <f t="shared" ref="F16:G16" si="6">F8-F11</f>
        <v>43</v>
      </c>
      <c r="G16" s="85">
        <f t="shared" si="6"/>
        <v>44</v>
      </c>
      <c r="H16" s="85">
        <f t="shared" ref="H16:I16" si="7">H8-H11</f>
        <v>134</v>
      </c>
      <c r="I16" s="85">
        <f t="shared" si="7"/>
        <v>168</v>
      </c>
      <c r="J16" s="53">
        <f t="shared" ref="J16:O16" si="8">J8-J11</f>
        <v>0</v>
      </c>
      <c r="K16" s="53">
        <f t="shared" si="8"/>
        <v>0</v>
      </c>
      <c r="L16" s="53">
        <f t="shared" si="8"/>
        <v>0</v>
      </c>
      <c r="M16" s="53">
        <f t="shared" si="8"/>
        <v>0</v>
      </c>
      <c r="N16" s="53">
        <f t="shared" si="8"/>
        <v>0</v>
      </c>
      <c r="O16" s="53">
        <f t="shared" si="8"/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5.9" customHeight="1">
      <c r="A17" s="109"/>
      <c r="B17" s="52" t="s">
        <v>58</v>
      </c>
      <c r="C17" s="52"/>
      <c r="D17" s="52"/>
      <c r="E17" s="50"/>
      <c r="F17" s="85"/>
      <c r="G17" s="85"/>
      <c r="H17" s="85"/>
      <c r="I17" s="85"/>
      <c r="J17" s="53"/>
      <c r="K17" s="53"/>
      <c r="L17" s="53"/>
      <c r="M17" s="53"/>
      <c r="N17" s="66"/>
      <c r="O17" s="67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5.9" customHeight="1">
      <c r="A18" s="109"/>
      <c r="B18" s="52" t="s">
        <v>59</v>
      </c>
      <c r="C18" s="52"/>
      <c r="D18" s="52"/>
      <c r="E18" s="50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5.9" customHeight="1">
      <c r="A19" s="109" t="s">
        <v>83</v>
      </c>
      <c r="B19" s="60" t="s">
        <v>60</v>
      </c>
      <c r="C19" s="52"/>
      <c r="D19" s="52"/>
      <c r="E19" s="65"/>
      <c r="F19" s="85">
        <v>666</v>
      </c>
      <c r="G19" s="85">
        <v>1148</v>
      </c>
      <c r="H19" s="85">
        <v>398</v>
      </c>
      <c r="I19" s="85">
        <v>447</v>
      </c>
      <c r="J19" s="53"/>
      <c r="K19" s="53"/>
      <c r="L19" s="53"/>
      <c r="M19" s="53"/>
      <c r="N19" s="53"/>
      <c r="O19" s="53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5.9" customHeight="1">
      <c r="A20" s="109"/>
      <c r="B20" s="61"/>
      <c r="C20" s="52" t="s">
        <v>61</v>
      </c>
      <c r="D20" s="52"/>
      <c r="E20" s="65"/>
      <c r="F20" s="85">
        <v>657</v>
      </c>
      <c r="G20" s="85">
        <v>1133</v>
      </c>
      <c r="H20" s="85">
        <v>127</v>
      </c>
      <c r="I20" s="85">
        <v>146</v>
      </c>
      <c r="J20" s="53"/>
      <c r="K20" s="66"/>
      <c r="L20" s="53"/>
      <c r="M20" s="53"/>
      <c r="N20" s="53"/>
      <c r="O20" s="53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5.9" customHeight="1">
      <c r="A21" s="109"/>
      <c r="B21" s="52" t="s">
        <v>62</v>
      </c>
      <c r="C21" s="52"/>
      <c r="D21" s="52"/>
      <c r="E21" s="65" t="s">
        <v>99</v>
      </c>
      <c r="F21" s="85">
        <v>666</v>
      </c>
      <c r="G21" s="85">
        <v>1148</v>
      </c>
      <c r="H21" s="85">
        <v>398</v>
      </c>
      <c r="I21" s="85">
        <v>447</v>
      </c>
      <c r="J21" s="53"/>
      <c r="K21" s="53"/>
      <c r="L21" s="53"/>
      <c r="M21" s="53"/>
      <c r="N21" s="53"/>
      <c r="O21" s="53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5.9" customHeight="1">
      <c r="A22" s="109"/>
      <c r="B22" s="60" t="s">
        <v>63</v>
      </c>
      <c r="C22" s="52"/>
      <c r="D22" s="52"/>
      <c r="E22" s="65" t="s">
        <v>100</v>
      </c>
      <c r="F22" s="85">
        <v>979</v>
      </c>
      <c r="G22" s="85">
        <v>1430</v>
      </c>
      <c r="H22" s="85">
        <v>529</v>
      </c>
      <c r="I22" s="85">
        <v>580</v>
      </c>
      <c r="J22" s="53"/>
      <c r="K22" s="53"/>
      <c r="L22" s="53"/>
      <c r="M22" s="53"/>
      <c r="N22" s="53"/>
      <c r="O22" s="53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5.9" customHeight="1">
      <c r="A23" s="109"/>
      <c r="B23" s="61" t="s">
        <v>64</v>
      </c>
      <c r="C23" s="52" t="s">
        <v>65</v>
      </c>
      <c r="D23" s="52"/>
      <c r="E23" s="65"/>
      <c r="F23" s="85">
        <v>559</v>
      </c>
      <c r="G23" s="85">
        <v>288</v>
      </c>
      <c r="H23" s="85">
        <v>130</v>
      </c>
      <c r="I23" s="85">
        <v>133</v>
      </c>
      <c r="J23" s="53"/>
      <c r="K23" s="53"/>
      <c r="L23" s="53"/>
      <c r="M23" s="53"/>
      <c r="N23" s="53"/>
      <c r="O23" s="53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5.9" customHeight="1">
      <c r="A24" s="109"/>
      <c r="B24" s="52" t="s">
        <v>101</v>
      </c>
      <c r="C24" s="52"/>
      <c r="D24" s="52"/>
      <c r="E24" s="65" t="s">
        <v>102</v>
      </c>
      <c r="F24" s="85">
        <f t="shared" ref="F24:G24" si="9">F21-F22</f>
        <v>-313</v>
      </c>
      <c r="G24" s="85">
        <f t="shared" si="9"/>
        <v>-282</v>
      </c>
      <c r="H24" s="85">
        <f t="shared" ref="H24:I24" si="10">H21-H22</f>
        <v>-131</v>
      </c>
      <c r="I24" s="85">
        <f t="shared" si="10"/>
        <v>-133</v>
      </c>
      <c r="J24" s="53">
        <f t="shared" ref="J24:O24" si="11">J21-J22</f>
        <v>0</v>
      </c>
      <c r="K24" s="53">
        <f t="shared" si="11"/>
        <v>0</v>
      </c>
      <c r="L24" s="53">
        <f t="shared" si="11"/>
        <v>0</v>
      </c>
      <c r="M24" s="53">
        <f t="shared" si="11"/>
        <v>0</v>
      </c>
      <c r="N24" s="53">
        <f t="shared" si="11"/>
        <v>0</v>
      </c>
      <c r="O24" s="53">
        <f t="shared" si="11"/>
        <v>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5.9" customHeight="1">
      <c r="A25" s="109"/>
      <c r="B25" s="60" t="s">
        <v>66</v>
      </c>
      <c r="C25" s="60"/>
      <c r="D25" s="60"/>
      <c r="E25" s="113" t="s">
        <v>103</v>
      </c>
      <c r="F25" s="118">
        <v>313</v>
      </c>
      <c r="G25" s="118">
        <v>282</v>
      </c>
      <c r="H25" s="118">
        <v>131</v>
      </c>
      <c r="I25" s="118">
        <v>133</v>
      </c>
      <c r="J25" s="118"/>
      <c r="K25" s="118"/>
      <c r="L25" s="118"/>
      <c r="M25" s="118"/>
      <c r="N25" s="118"/>
      <c r="O25" s="118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5.9" customHeight="1">
      <c r="A26" s="109"/>
      <c r="B26" s="78" t="s">
        <v>67</v>
      </c>
      <c r="C26" s="78"/>
      <c r="D26" s="78"/>
      <c r="E26" s="114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5.9" customHeight="1">
      <c r="A27" s="109"/>
      <c r="B27" s="52" t="s">
        <v>104</v>
      </c>
      <c r="C27" s="52"/>
      <c r="D27" s="52"/>
      <c r="E27" s="65" t="s">
        <v>105</v>
      </c>
      <c r="F27" s="85">
        <f>F24+F25</f>
        <v>0</v>
      </c>
      <c r="G27" s="85">
        <f t="shared" ref="G27" si="12">G24+G25</f>
        <v>0</v>
      </c>
      <c r="H27" s="85">
        <f>H24+H25</f>
        <v>0</v>
      </c>
      <c r="I27" s="85">
        <f>I24+I25</f>
        <v>0</v>
      </c>
      <c r="J27" s="53">
        <f t="shared" ref="J27:O27" si="13">J24+J25</f>
        <v>0</v>
      </c>
      <c r="K27" s="53">
        <f t="shared" si="13"/>
        <v>0</v>
      </c>
      <c r="L27" s="53">
        <f t="shared" si="13"/>
        <v>0</v>
      </c>
      <c r="M27" s="53">
        <f t="shared" si="13"/>
        <v>0</v>
      </c>
      <c r="N27" s="53">
        <f t="shared" si="13"/>
        <v>0</v>
      </c>
      <c r="O27" s="53">
        <f t="shared" si="13"/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5.9" customHeight="1">
      <c r="A28" s="8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5.9" customHeight="1">
      <c r="A29" s="12"/>
      <c r="F29" s="26"/>
      <c r="G29" s="26"/>
      <c r="H29" s="26"/>
      <c r="I29" s="26"/>
      <c r="J29" s="27"/>
      <c r="K29" s="27"/>
      <c r="L29" s="26"/>
      <c r="M29" s="26"/>
      <c r="N29" s="26"/>
      <c r="O29" s="27" t="s">
        <v>106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5.9" customHeight="1">
      <c r="A30" s="112" t="s">
        <v>68</v>
      </c>
      <c r="B30" s="112"/>
      <c r="C30" s="112"/>
      <c r="D30" s="112"/>
      <c r="E30" s="112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5.9" customHeight="1">
      <c r="A31" s="112"/>
      <c r="B31" s="112"/>
      <c r="C31" s="112"/>
      <c r="D31" s="112"/>
      <c r="E31" s="112"/>
      <c r="F31" s="50" t="s">
        <v>241</v>
      </c>
      <c r="G31" s="50" t="s">
        <v>236</v>
      </c>
      <c r="H31" s="50" t="s">
        <v>241</v>
      </c>
      <c r="I31" s="50" t="s">
        <v>236</v>
      </c>
      <c r="J31" s="50" t="s">
        <v>241</v>
      </c>
      <c r="K31" s="50" t="s">
        <v>236</v>
      </c>
      <c r="L31" s="50" t="s">
        <v>241</v>
      </c>
      <c r="M31" s="50" t="s">
        <v>236</v>
      </c>
      <c r="N31" s="50" t="s">
        <v>241</v>
      </c>
      <c r="O31" s="50" t="s">
        <v>236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5.9" customHeight="1">
      <c r="A32" s="109" t="s">
        <v>84</v>
      </c>
      <c r="B32" s="60" t="s">
        <v>49</v>
      </c>
      <c r="C32" s="52"/>
      <c r="D32" s="52"/>
      <c r="E32" s="65" t="s">
        <v>40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5.9" customHeight="1">
      <c r="A33" s="115"/>
      <c r="B33" s="62"/>
      <c r="C33" s="60" t="s">
        <v>69</v>
      </c>
      <c r="D33" s="52"/>
      <c r="E33" s="65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5.9" customHeight="1">
      <c r="A34" s="115"/>
      <c r="B34" s="62"/>
      <c r="C34" s="61"/>
      <c r="D34" s="52" t="s">
        <v>70</v>
      </c>
      <c r="E34" s="65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5.9" customHeight="1">
      <c r="A35" s="115"/>
      <c r="B35" s="61"/>
      <c r="C35" s="52" t="s">
        <v>71</v>
      </c>
      <c r="D35" s="52"/>
      <c r="E35" s="65"/>
      <c r="F35" s="53"/>
      <c r="G35" s="53"/>
      <c r="H35" s="53"/>
      <c r="I35" s="53"/>
      <c r="J35" s="67"/>
      <c r="K35" s="67"/>
      <c r="L35" s="53"/>
      <c r="M35" s="53"/>
      <c r="N35" s="53"/>
      <c r="O35" s="53"/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5.9" customHeight="1">
      <c r="A36" s="115"/>
      <c r="B36" s="60" t="s">
        <v>52</v>
      </c>
      <c r="C36" s="52"/>
      <c r="D36" s="52"/>
      <c r="E36" s="65" t="s">
        <v>41</v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5.9" customHeight="1">
      <c r="A37" s="115"/>
      <c r="B37" s="62"/>
      <c r="C37" s="52" t="s">
        <v>72</v>
      </c>
      <c r="D37" s="52"/>
      <c r="E37" s="65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5.9" customHeight="1">
      <c r="A38" s="115"/>
      <c r="B38" s="61"/>
      <c r="C38" s="52" t="s">
        <v>73</v>
      </c>
      <c r="D38" s="52"/>
      <c r="E38" s="65"/>
      <c r="F38" s="53"/>
      <c r="G38" s="53"/>
      <c r="H38" s="53"/>
      <c r="I38" s="53"/>
      <c r="J38" s="53"/>
      <c r="K38" s="67"/>
      <c r="L38" s="53"/>
      <c r="M38" s="53"/>
      <c r="N38" s="53"/>
      <c r="O38" s="53"/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5.9" customHeight="1">
      <c r="A39" s="115"/>
      <c r="B39" s="46" t="s">
        <v>74</v>
      </c>
      <c r="C39" s="46"/>
      <c r="D39" s="46"/>
      <c r="E39" s="65" t="s">
        <v>107</v>
      </c>
      <c r="F39" s="53">
        <f>F32-F36</f>
        <v>0</v>
      </c>
      <c r="G39" s="53">
        <f t="shared" ref="G39:O39" si="14">G32-G36</f>
        <v>0</v>
      </c>
      <c r="H39" s="53">
        <f t="shared" si="14"/>
        <v>0</v>
      </c>
      <c r="I39" s="53">
        <f t="shared" si="14"/>
        <v>0</v>
      </c>
      <c r="J39" s="53">
        <f t="shared" si="14"/>
        <v>0</v>
      </c>
      <c r="K39" s="53">
        <f t="shared" si="14"/>
        <v>0</v>
      </c>
      <c r="L39" s="53">
        <f t="shared" si="14"/>
        <v>0</v>
      </c>
      <c r="M39" s="53">
        <f t="shared" si="14"/>
        <v>0</v>
      </c>
      <c r="N39" s="53">
        <f t="shared" si="14"/>
        <v>0</v>
      </c>
      <c r="O39" s="53">
        <f t="shared" si="14"/>
        <v>0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5.9" customHeight="1">
      <c r="A40" s="109" t="s">
        <v>85</v>
      </c>
      <c r="B40" s="60" t="s">
        <v>75</v>
      </c>
      <c r="C40" s="52"/>
      <c r="D40" s="52"/>
      <c r="E40" s="65" t="s">
        <v>43</v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5.9" customHeight="1">
      <c r="A41" s="110"/>
      <c r="B41" s="61"/>
      <c r="C41" s="52" t="s">
        <v>76</v>
      </c>
      <c r="D41" s="52"/>
      <c r="E41" s="65"/>
      <c r="F41" s="67"/>
      <c r="G41" s="67"/>
      <c r="H41" s="67"/>
      <c r="I41" s="67"/>
      <c r="J41" s="53"/>
      <c r="K41" s="53"/>
      <c r="L41" s="53"/>
      <c r="M41" s="53"/>
      <c r="N41" s="53"/>
      <c r="O41" s="53"/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5.9" customHeight="1">
      <c r="A42" s="110"/>
      <c r="B42" s="60" t="s">
        <v>63</v>
      </c>
      <c r="C42" s="52"/>
      <c r="D42" s="52"/>
      <c r="E42" s="65" t="s">
        <v>44</v>
      </c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5.9" customHeight="1">
      <c r="A43" s="110"/>
      <c r="B43" s="61"/>
      <c r="C43" s="52" t="s">
        <v>77</v>
      </c>
      <c r="D43" s="52"/>
      <c r="E43" s="65"/>
      <c r="F43" s="53"/>
      <c r="G43" s="53"/>
      <c r="H43" s="53"/>
      <c r="I43" s="53"/>
      <c r="J43" s="67"/>
      <c r="K43" s="67"/>
      <c r="L43" s="53"/>
      <c r="M43" s="53"/>
      <c r="N43" s="53"/>
      <c r="O43" s="53"/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5.9" customHeight="1">
      <c r="A44" s="110"/>
      <c r="B44" s="52" t="s">
        <v>74</v>
      </c>
      <c r="C44" s="52"/>
      <c r="D44" s="52"/>
      <c r="E44" s="65" t="s">
        <v>108</v>
      </c>
      <c r="F44" s="67">
        <f>F40-F42</f>
        <v>0</v>
      </c>
      <c r="G44" s="67">
        <f t="shared" ref="G44:O44" si="15">G40-G42</f>
        <v>0</v>
      </c>
      <c r="H44" s="67">
        <f t="shared" si="15"/>
        <v>0</v>
      </c>
      <c r="I44" s="67">
        <f t="shared" si="15"/>
        <v>0</v>
      </c>
      <c r="J44" s="67">
        <f t="shared" si="15"/>
        <v>0</v>
      </c>
      <c r="K44" s="67">
        <f t="shared" si="15"/>
        <v>0</v>
      </c>
      <c r="L44" s="67">
        <f t="shared" si="15"/>
        <v>0</v>
      </c>
      <c r="M44" s="67">
        <f t="shared" si="15"/>
        <v>0</v>
      </c>
      <c r="N44" s="67">
        <f t="shared" si="15"/>
        <v>0</v>
      </c>
      <c r="O44" s="67">
        <f t="shared" si="15"/>
        <v>0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5.9" customHeight="1">
      <c r="A45" s="109" t="s">
        <v>86</v>
      </c>
      <c r="B45" s="46" t="s">
        <v>78</v>
      </c>
      <c r="C45" s="46"/>
      <c r="D45" s="46"/>
      <c r="E45" s="65" t="s">
        <v>109</v>
      </c>
      <c r="F45" s="53">
        <f>F39+F44</f>
        <v>0</v>
      </c>
      <c r="G45" s="53">
        <f t="shared" ref="G45:O45" si="16">G39+G44</f>
        <v>0</v>
      </c>
      <c r="H45" s="53">
        <f t="shared" si="16"/>
        <v>0</v>
      </c>
      <c r="I45" s="53">
        <f t="shared" si="16"/>
        <v>0</v>
      </c>
      <c r="J45" s="53">
        <f t="shared" si="16"/>
        <v>0</v>
      </c>
      <c r="K45" s="53">
        <f t="shared" si="16"/>
        <v>0</v>
      </c>
      <c r="L45" s="53">
        <f t="shared" si="16"/>
        <v>0</v>
      </c>
      <c r="M45" s="53">
        <f t="shared" si="16"/>
        <v>0</v>
      </c>
      <c r="N45" s="53">
        <f t="shared" si="16"/>
        <v>0</v>
      </c>
      <c r="O45" s="53">
        <f t="shared" si="16"/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5.9" customHeight="1">
      <c r="A46" s="110"/>
      <c r="B46" s="52" t="s">
        <v>79</v>
      </c>
      <c r="C46" s="52"/>
      <c r="D46" s="52"/>
      <c r="E46" s="52"/>
      <c r="F46" s="67"/>
      <c r="G46" s="67"/>
      <c r="H46" s="67"/>
      <c r="I46" s="67"/>
      <c r="J46" s="67"/>
      <c r="K46" s="67"/>
      <c r="L46" s="53"/>
      <c r="M46" s="53"/>
      <c r="N46" s="67"/>
      <c r="O46" s="67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5.9" customHeight="1">
      <c r="A47" s="110"/>
      <c r="B47" s="52" t="s">
        <v>80</v>
      </c>
      <c r="C47" s="52"/>
      <c r="D47" s="52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5.9" customHeight="1">
      <c r="A48" s="110"/>
      <c r="B48" s="52" t="s">
        <v>81</v>
      </c>
      <c r="C48" s="52"/>
      <c r="D48" s="52"/>
      <c r="E48" s="52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" ht="15.9" customHeight="1">
      <c r="A49" s="8" t="s">
        <v>110</v>
      </c>
    </row>
    <row r="50" spans="1:1" ht="15.9" customHeight="1">
      <c r="A50" s="8"/>
    </row>
  </sheetData>
  <mergeCells count="28">
    <mergeCell ref="N25:N26"/>
    <mergeCell ref="O25:O26"/>
    <mergeCell ref="N6:O6"/>
    <mergeCell ref="L6:M6"/>
    <mergeCell ref="J6:K6"/>
    <mergeCell ref="L25:L26"/>
    <mergeCell ref="M25:M26"/>
    <mergeCell ref="N30:O30"/>
    <mergeCell ref="F30:G30"/>
    <mergeCell ref="H30:I30"/>
    <mergeCell ref="J30:K30"/>
    <mergeCell ref="L30:M30"/>
    <mergeCell ref="F6:G6"/>
    <mergeCell ref="H6:I6"/>
    <mergeCell ref="J25:J26"/>
    <mergeCell ref="K25:K26"/>
    <mergeCell ref="F25:F26"/>
    <mergeCell ref="G25:G26"/>
    <mergeCell ref="H25:H26"/>
    <mergeCell ref="I25:I26"/>
    <mergeCell ref="A45:A48"/>
    <mergeCell ref="A6:E7"/>
    <mergeCell ref="A30:E31"/>
    <mergeCell ref="A8:A18"/>
    <mergeCell ref="A19:A27"/>
    <mergeCell ref="E25:E26"/>
    <mergeCell ref="A32:A39"/>
    <mergeCell ref="A40:A44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3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36" activePane="bottomRight" state="frozen"/>
      <selection activeCell="F45" sqref="F45"/>
      <selection pane="topRight" activeCell="F45" sqref="F45"/>
      <selection pane="bottomLeft" activeCell="F45" sqref="F45"/>
      <selection pane="bottomRight" activeCell="F45" sqref="F45"/>
    </sheetView>
  </sheetViews>
  <sheetFormatPr defaultColWidth="9" defaultRowHeight="13.2"/>
  <cols>
    <col min="1" max="2" width="3.6640625" style="2" customWidth="1"/>
    <col min="3" max="4" width="1.6640625" style="2" customWidth="1"/>
    <col min="5" max="5" width="32.6640625" style="2" customWidth="1"/>
    <col min="6" max="6" width="15.6640625" style="2" customWidth="1"/>
    <col min="7" max="7" width="10.6640625" style="2" customWidth="1"/>
    <col min="8" max="8" width="15.6640625" style="2" customWidth="1"/>
    <col min="9" max="9" width="10.6640625" style="2" customWidth="1"/>
    <col min="10" max="11" width="9" style="2"/>
    <col min="12" max="12" width="9.88671875" style="2" customWidth="1"/>
    <col min="13" max="16384" width="9" style="2"/>
  </cols>
  <sheetData>
    <row r="1" spans="1:9" ht="33.9" customHeight="1">
      <c r="A1" s="16" t="s">
        <v>0</v>
      </c>
      <c r="B1" s="16"/>
      <c r="C1" s="16"/>
      <c r="D1" s="16"/>
      <c r="E1" s="90" t="s">
        <v>262</v>
      </c>
      <c r="F1" s="1"/>
    </row>
    <row r="3" spans="1:9" ht="14.4">
      <c r="A3" s="10" t="s">
        <v>111</v>
      </c>
    </row>
    <row r="5" spans="1:9">
      <c r="A5" s="17" t="s">
        <v>245</v>
      </c>
      <c r="B5" s="17"/>
      <c r="C5" s="17"/>
      <c r="D5" s="17"/>
      <c r="E5" s="17"/>
    </row>
    <row r="6" spans="1:9" ht="14.4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8"/>
      <c r="F7" s="47" t="s">
        <v>238</v>
      </c>
      <c r="G7" s="47"/>
      <c r="H7" s="47" t="s">
        <v>246</v>
      </c>
      <c r="I7" s="68" t="s">
        <v>21</v>
      </c>
    </row>
    <row r="8" spans="1:9" ht="17.100000000000001" customHeight="1">
      <c r="A8" s="18"/>
      <c r="B8" s="19"/>
      <c r="C8" s="19"/>
      <c r="D8" s="19"/>
      <c r="E8" s="59"/>
      <c r="F8" s="50" t="s">
        <v>235</v>
      </c>
      <c r="G8" s="50" t="s">
        <v>2</v>
      </c>
      <c r="H8" s="50" t="s">
        <v>235</v>
      </c>
      <c r="I8" s="51"/>
    </row>
    <row r="9" spans="1:9" ht="18" customHeight="1">
      <c r="A9" s="105" t="s">
        <v>87</v>
      </c>
      <c r="B9" s="105" t="s">
        <v>89</v>
      </c>
      <c r="C9" s="60" t="s">
        <v>3</v>
      </c>
      <c r="D9" s="52"/>
      <c r="E9" s="52"/>
      <c r="F9" s="53">
        <v>164660</v>
      </c>
      <c r="G9" s="54">
        <f>F9/$F$27*100</f>
        <v>20.528586798919338</v>
      </c>
      <c r="H9" s="85">
        <v>161410</v>
      </c>
      <c r="I9" s="54">
        <f t="shared" ref="I9:I45" si="0">(F9/H9-1)*100</f>
        <v>2.013505978563912</v>
      </c>
    </row>
    <row r="10" spans="1:9" ht="18" customHeight="1">
      <c r="A10" s="105"/>
      <c r="B10" s="105"/>
      <c r="C10" s="62"/>
      <c r="D10" s="60" t="s">
        <v>22</v>
      </c>
      <c r="E10" s="52"/>
      <c r="F10" s="53">
        <v>42608</v>
      </c>
      <c r="G10" s="54">
        <f t="shared" ref="G10:G27" si="1">F10/$F$27*100</f>
        <v>5.3120492307078537</v>
      </c>
      <c r="H10" s="82">
        <v>43116.002999999997</v>
      </c>
      <c r="I10" s="54">
        <f t="shared" si="0"/>
        <v>-1.1782237792311023</v>
      </c>
    </row>
    <row r="11" spans="1:9" ht="18" customHeight="1">
      <c r="A11" s="105"/>
      <c r="B11" s="105"/>
      <c r="C11" s="62"/>
      <c r="D11" s="62"/>
      <c r="E11" s="46" t="s">
        <v>23</v>
      </c>
      <c r="F11" s="53">
        <v>36839</v>
      </c>
      <c r="G11" s="54">
        <f t="shared" si="1"/>
        <v>4.5928131245316983</v>
      </c>
      <c r="H11" s="82">
        <v>36612.087</v>
      </c>
      <c r="I11" s="54">
        <f t="shared" si="0"/>
        <v>0.61977619576836229</v>
      </c>
    </row>
    <row r="12" spans="1:9" ht="18" customHeight="1">
      <c r="A12" s="105"/>
      <c r="B12" s="105"/>
      <c r="C12" s="62"/>
      <c r="D12" s="62"/>
      <c r="E12" s="46" t="s">
        <v>24</v>
      </c>
      <c r="F12" s="53">
        <v>1481</v>
      </c>
      <c r="G12" s="54">
        <f t="shared" si="1"/>
        <v>0.18464008896635212</v>
      </c>
      <c r="H12" s="82">
        <v>1458.4690000000001</v>
      </c>
      <c r="I12" s="54">
        <f t="shared" si="0"/>
        <v>1.5448391429643049</v>
      </c>
    </row>
    <row r="13" spans="1:9" ht="18" customHeight="1">
      <c r="A13" s="105"/>
      <c r="B13" s="105"/>
      <c r="C13" s="62"/>
      <c r="D13" s="61"/>
      <c r="E13" s="46" t="s">
        <v>25</v>
      </c>
      <c r="F13" s="53">
        <v>71</v>
      </c>
      <c r="G13" s="54">
        <f t="shared" si="1"/>
        <v>8.8517530834645499E-3</v>
      </c>
      <c r="H13" s="82">
        <v>130.53700000000001</v>
      </c>
      <c r="I13" s="54">
        <f t="shared" si="0"/>
        <v>-45.609290852402005</v>
      </c>
    </row>
    <row r="14" spans="1:9" ht="18" customHeight="1">
      <c r="A14" s="105"/>
      <c r="B14" s="105"/>
      <c r="C14" s="62"/>
      <c r="D14" s="60" t="s">
        <v>26</v>
      </c>
      <c r="E14" s="52"/>
      <c r="F14" s="53">
        <v>29166</v>
      </c>
      <c r="G14" s="54">
        <f t="shared" si="1"/>
        <v>3.6362004286243255</v>
      </c>
      <c r="H14" s="82">
        <v>27500.993999999999</v>
      </c>
      <c r="I14" s="54">
        <f t="shared" si="0"/>
        <v>6.0543484355511046</v>
      </c>
    </row>
    <row r="15" spans="1:9" ht="18" customHeight="1">
      <c r="A15" s="105"/>
      <c r="B15" s="105"/>
      <c r="C15" s="62"/>
      <c r="D15" s="62"/>
      <c r="E15" s="46" t="s">
        <v>27</v>
      </c>
      <c r="F15" s="53">
        <v>1490</v>
      </c>
      <c r="G15" s="54">
        <f t="shared" si="1"/>
        <v>0.18576214217411521</v>
      </c>
      <c r="H15" s="82">
        <v>1487.605</v>
      </c>
      <c r="I15" s="54">
        <f t="shared" si="0"/>
        <v>0.16099703886447436</v>
      </c>
    </row>
    <row r="16" spans="1:9" ht="18" customHeight="1">
      <c r="A16" s="105"/>
      <c r="B16" s="105"/>
      <c r="C16" s="62"/>
      <c r="D16" s="61"/>
      <c r="E16" s="46" t="s">
        <v>28</v>
      </c>
      <c r="F16" s="53">
        <v>27676</v>
      </c>
      <c r="G16" s="54">
        <f t="shared" si="1"/>
        <v>3.4504382864502103</v>
      </c>
      <c r="H16" s="82">
        <v>26013.388999999999</v>
      </c>
      <c r="I16" s="54">
        <f t="shared" si="0"/>
        <v>6.3913663844414881</v>
      </c>
    </row>
    <row r="17" spans="1:9" ht="18" customHeight="1">
      <c r="A17" s="105"/>
      <c r="B17" s="105"/>
      <c r="C17" s="62"/>
      <c r="D17" s="106" t="s">
        <v>29</v>
      </c>
      <c r="E17" s="107"/>
      <c r="F17" s="53">
        <v>39145</v>
      </c>
      <c r="G17" s="54">
        <f t="shared" si="1"/>
        <v>4.8803080908763361</v>
      </c>
      <c r="H17" s="82">
        <v>30763.333999999999</v>
      </c>
      <c r="I17" s="54">
        <f t="shared" si="0"/>
        <v>27.245635989909299</v>
      </c>
    </row>
    <row r="18" spans="1:9" ht="18" customHeight="1">
      <c r="A18" s="105"/>
      <c r="B18" s="105"/>
      <c r="C18" s="62"/>
      <c r="D18" s="106" t="s">
        <v>93</v>
      </c>
      <c r="E18" s="108"/>
      <c r="F18" s="53">
        <v>2505</v>
      </c>
      <c r="G18" s="54">
        <f t="shared" si="1"/>
        <v>0.31230480949406619</v>
      </c>
      <c r="H18" s="82">
        <v>2447.4050000000002</v>
      </c>
      <c r="I18" s="54">
        <f t="shared" si="0"/>
        <v>2.3533089129097906</v>
      </c>
    </row>
    <row r="19" spans="1:9" ht="18" customHeight="1">
      <c r="A19" s="105"/>
      <c r="B19" s="105"/>
      <c r="C19" s="61"/>
      <c r="D19" s="106" t="s">
        <v>94</v>
      </c>
      <c r="E19" s="108"/>
      <c r="F19" s="53">
        <v>0</v>
      </c>
      <c r="G19" s="54">
        <f t="shared" si="1"/>
        <v>0</v>
      </c>
      <c r="H19" s="82">
        <v>0</v>
      </c>
      <c r="I19" s="54" t="e">
        <f t="shared" si="0"/>
        <v>#DIV/0!</v>
      </c>
    </row>
    <row r="20" spans="1:9" ht="18" customHeight="1">
      <c r="A20" s="105"/>
      <c r="B20" s="105"/>
      <c r="C20" s="52" t="s">
        <v>4</v>
      </c>
      <c r="D20" s="52"/>
      <c r="E20" s="52"/>
      <c r="F20" s="53">
        <v>26566</v>
      </c>
      <c r="G20" s="54">
        <f t="shared" si="1"/>
        <v>3.3120517241594261</v>
      </c>
      <c r="H20" s="85">
        <v>23543</v>
      </c>
      <c r="I20" s="54">
        <f t="shared" si="0"/>
        <v>12.840334706706869</v>
      </c>
    </row>
    <row r="21" spans="1:9" ht="18" customHeight="1">
      <c r="A21" s="105"/>
      <c r="B21" s="105"/>
      <c r="C21" s="52" t="s">
        <v>5</v>
      </c>
      <c r="D21" s="52"/>
      <c r="E21" s="52"/>
      <c r="F21" s="53">
        <v>237486</v>
      </c>
      <c r="G21" s="54">
        <f t="shared" si="1"/>
        <v>29.60799201098116</v>
      </c>
      <c r="H21" s="85">
        <v>243859</v>
      </c>
      <c r="I21" s="54">
        <f t="shared" si="0"/>
        <v>-2.6133954457288833</v>
      </c>
    </row>
    <row r="22" spans="1:9" ht="18" customHeight="1">
      <c r="A22" s="105"/>
      <c r="B22" s="105"/>
      <c r="C22" s="52" t="s">
        <v>30</v>
      </c>
      <c r="D22" s="52"/>
      <c r="E22" s="52"/>
      <c r="F22" s="53">
        <f>8069+2053</f>
        <v>10122</v>
      </c>
      <c r="G22" s="54">
        <f t="shared" si="1"/>
        <v>1.26193584099758</v>
      </c>
      <c r="H22" s="85">
        <v>10370</v>
      </c>
      <c r="I22" s="54">
        <f t="shared" si="0"/>
        <v>-2.3915139826422349</v>
      </c>
    </row>
    <row r="23" spans="1:9" ht="18" customHeight="1">
      <c r="A23" s="105"/>
      <c r="B23" s="105"/>
      <c r="C23" s="52" t="s">
        <v>6</v>
      </c>
      <c r="D23" s="52"/>
      <c r="E23" s="52"/>
      <c r="F23" s="53">
        <v>205842</v>
      </c>
      <c r="G23" s="54">
        <f t="shared" si="1"/>
        <v>25.662852932486057</v>
      </c>
      <c r="H23" s="85">
        <v>209903</v>
      </c>
      <c r="I23" s="54">
        <f t="shared" si="0"/>
        <v>-1.9347031724177399</v>
      </c>
    </row>
    <row r="24" spans="1:9" ht="18" customHeight="1">
      <c r="A24" s="105"/>
      <c r="B24" s="105"/>
      <c r="C24" s="52" t="s">
        <v>31</v>
      </c>
      <c r="D24" s="52"/>
      <c r="E24" s="52"/>
      <c r="F24" s="53">
        <v>4616</v>
      </c>
      <c r="G24" s="54">
        <f t="shared" si="1"/>
        <v>0.57548862300383619</v>
      </c>
      <c r="H24" s="85">
        <v>3737</v>
      </c>
      <c r="I24" s="54">
        <f t="shared" si="0"/>
        <v>23.521541343323516</v>
      </c>
    </row>
    <row r="25" spans="1:9" ht="18" customHeight="1">
      <c r="A25" s="105"/>
      <c r="B25" s="105"/>
      <c r="C25" s="52" t="s">
        <v>7</v>
      </c>
      <c r="D25" s="52"/>
      <c r="E25" s="52"/>
      <c r="F25" s="53">
        <v>67641</v>
      </c>
      <c r="G25" s="54">
        <f t="shared" si="1"/>
        <v>8.43297789181163</v>
      </c>
      <c r="H25" s="85">
        <v>101273</v>
      </c>
      <c r="I25" s="54">
        <f t="shared" si="0"/>
        <v>-33.209246294668873</v>
      </c>
    </row>
    <row r="26" spans="1:9" ht="18" customHeight="1">
      <c r="A26" s="105"/>
      <c r="B26" s="105"/>
      <c r="C26" s="52" t="s">
        <v>8</v>
      </c>
      <c r="D26" s="52"/>
      <c r="E26" s="52"/>
      <c r="F26" s="53">
        <v>85168</v>
      </c>
      <c r="G26" s="54">
        <f t="shared" si="1"/>
        <v>10.618114177640971</v>
      </c>
      <c r="H26" s="85">
        <v>80911</v>
      </c>
      <c r="I26" s="54">
        <f t="shared" si="0"/>
        <v>5.2613365302616399</v>
      </c>
    </row>
    <row r="27" spans="1:9" ht="18" customHeight="1">
      <c r="A27" s="105"/>
      <c r="B27" s="105"/>
      <c r="C27" s="52" t="s">
        <v>9</v>
      </c>
      <c r="D27" s="52"/>
      <c r="E27" s="52"/>
      <c r="F27" s="53">
        <f>SUM(F9,F20:F26)</f>
        <v>802101</v>
      </c>
      <c r="G27" s="54">
        <f t="shared" si="1"/>
        <v>100</v>
      </c>
      <c r="H27" s="85">
        <f>SUM(H9,H20:H26)</f>
        <v>835006</v>
      </c>
      <c r="I27" s="54">
        <f t="shared" si="0"/>
        <v>-3.9406902465371485</v>
      </c>
    </row>
    <row r="28" spans="1:9" ht="18" customHeight="1">
      <c r="A28" s="105"/>
      <c r="B28" s="105" t="s">
        <v>88</v>
      </c>
      <c r="C28" s="60" t="s">
        <v>10</v>
      </c>
      <c r="D28" s="52"/>
      <c r="E28" s="52"/>
      <c r="F28" s="91">
        <f>F29+F30+F31</f>
        <v>299068</v>
      </c>
      <c r="G28" s="54">
        <f t="shared" ref="G28:G45" si="2">F28/$F$45*100</f>
        <v>38.03475000699477</v>
      </c>
      <c r="H28" s="85">
        <f>H29+H30+H31</f>
        <v>299804</v>
      </c>
      <c r="I28" s="54">
        <f t="shared" si="0"/>
        <v>-0.24549372256540414</v>
      </c>
    </row>
    <row r="29" spans="1:9" ht="18" customHeight="1">
      <c r="A29" s="105"/>
      <c r="B29" s="105"/>
      <c r="C29" s="62"/>
      <c r="D29" s="52" t="s">
        <v>11</v>
      </c>
      <c r="E29" s="52"/>
      <c r="F29" s="53">
        <v>181285</v>
      </c>
      <c r="G29" s="54">
        <f t="shared" si="2"/>
        <v>23.055390931219812</v>
      </c>
      <c r="H29" s="85">
        <v>181029</v>
      </c>
      <c r="I29" s="54">
        <f t="shared" si="0"/>
        <v>0.14141380662766601</v>
      </c>
    </row>
    <row r="30" spans="1:9" ht="18" customHeight="1">
      <c r="A30" s="105"/>
      <c r="B30" s="105"/>
      <c r="C30" s="62"/>
      <c r="D30" s="52" t="s">
        <v>32</v>
      </c>
      <c r="E30" s="52"/>
      <c r="F30" s="53">
        <v>24014</v>
      </c>
      <c r="G30" s="54">
        <f t="shared" si="2"/>
        <v>3.0540428486764628</v>
      </c>
      <c r="H30" s="85">
        <v>23781</v>
      </c>
      <c r="I30" s="54">
        <f t="shared" si="0"/>
        <v>0.97977376897522284</v>
      </c>
    </row>
    <row r="31" spans="1:9" ht="18" customHeight="1">
      <c r="A31" s="105"/>
      <c r="B31" s="105"/>
      <c r="C31" s="61"/>
      <c r="D31" s="52" t="s">
        <v>12</v>
      </c>
      <c r="E31" s="52"/>
      <c r="F31" s="53">
        <v>93769</v>
      </c>
      <c r="G31" s="54">
        <f t="shared" si="2"/>
        <v>11.925316227098493</v>
      </c>
      <c r="H31" s="85">
        <v>94994</v>
      </c>
      <c r="I31" s="54">
        <f t="shared" si="0"/>
        <v>-1.2895551297976704</v>
      </c>
    </row>
    <row r="32" spans="1:9" ht="18" customHeight="1">
      <c r="A32" s="105"/>
      <c r="B32" s="105"/>
      <c r="C32" s="60" t="s">
        <v>13</v>
      </c>
      <c r="D32" s="52"/>
      <c r="E32" s="52"/>
      <c r="F32" s="91">
        <f>F33+F34+F35+F36+F37+F38</f>
        <v>330581</v>
      </c>
      <c r="G32" s="54">
        <f t="shared" si="2"/>
        <v>42.042497666291069</v>
      </c>
      <c r="H32" s="85">
        <f>H33+H34+H35+H36+H37+H38</f>
        <v>337589</v>
      </c>
      <c r="I32" s="54">
        <f t="shared" si="0"/>
        <v>-2.0758970227110485</v>
      </c>
    </row>
    <row r="33" spans="1:9" ht="18" customHeight="1">
      <c r="A33" s="105"/>
      <c r="B33" s="105"/>
      <c r="C33" s="62"/>
      <c r="D33" s="52" t="s">
        <v>14</v>
      </c>
      <c r="E33" s="52"/>
      <c r="F33" s="53">
        <v>26876</v>
      </c>
      <c r="G33" s="54">
        <f t="shared" si="2"/>
        <v>3.4180251353805535</v>
      </c>
      <c r="H33" s="85">
        <v>23412</v>
      </c>
      <c r="I33" s="54">
        <f t="shared" si="0"/>
        <v>14.795831197676401</v>
      </c>
    </row>
    <row r="34" spans="1:9" ht="18" customHeight="1">
      <c r="A34" s="105"/>
      <c r="B34" s="105"/>
      <c r="C34" s="62"/>
      <c r="D34" s="52" t="s">
        <v>33</v>
      </c>
      <c r="E34" s="52"/>
      <c r="F34" s="53">
        <v>5312</v>
      </c>
      <c r="G34" s="54">
        <f t="shared" si="2"/>
        <v>0.67556740285539141</v>
      </c>
      <c r="H34" s="85">
        <v>5213</v>
      </c>
      <c r="I34" s="54">
        <f t="shared" si="0"/>
        <v>1.8990984078265827</v>
      </c>
    </row>
    <row r="35" spans="1:9" ht="18" customHeight="1">
      <c r="A35" s="105"/>
      <c r="B35" s="105"/>
      <c r="C35" s="62"/>
      <c r="D35" s="52" t="s">
        <v>34</v>
      </c>
      <c r="E35" s="52"/>
      <c r="F35" s="53">
        <v>231035</v>
      </c>
      <c r="G35" s="54">
        <f t="shared" si="2"/>
        <v>29.382476453067653</v>
      </c>
      <c r="H35" s="85">
        <v>233503</v>
      </c>
      <c r="I35" s="54">
        <f t="shared" si="0"/>
        <v>-1.0569457351725653</v>
      </c>
    </row>
    <row r="36" spans="1:9" ht="18" customHeight="1">
      <c r="A36" s="105"/>
      <c r="B36" s="105"/>
      <c r="C36" s="62"/>
      <c r="D36" s="52" t="s">
        <v>35</v>
      </c>
      <c r="E36" s="52"/>
      <c r="F36" s="53">
        <v>9461</v>
      </c>
      <c r="G36" s="54">
        <f t="shared" si="2"/>
        <v>1.2032272587377368</v>
      </c>
      <c r="H36" s="85">
        <v>9569</v>
      </c>
      <c r="I36" s="54">
        <f t="shared" si="0"/>
        <v>-1.1286445814609691</v>
      </c>
    </row>
    <row r="37" spans="1:9" ht="18" customHeight="1">
      <c r="A37" s="105"/>
      <c r="B37" s="105"/>
      <c r="C37" s="62"/>
      <c r="D37" s="52" t="s">
        <v>15</v>
      </c>
      <c r="E37" s="52"/>
      <c r="F37" s="53">
        <v>23804</v>
      </c>
      <c r="G37" s="54">
        <f t="shared" si="2"/>
        <v>3.0273355530063513</v>
      </c>
      <c r="H37" s="85">
        <v>31155</v>
      </c>
      <c r="I37" s="54">
        <f t="shared" si="0"/>
        <v>-23.594928582891995</v>
      </c>
    </row>
    <row r="38" spans="1:9" ht="18" customHeight="1">
      <c r="A38" s="105"/>
      <c r="B38" s="105"/>
      <c r="C38" s="61"/>
      <c r="D38" s="52" t="s">
        <v>36</v>
      </c>
      <c r="E38" s="52"/>
      <c r="F38" s="53">
        <f>5+34088</f>
        <v>34093</v>
      </c>
      <c r="G38" s="54">
        <f t="shared" si="2"/>
        <v>4.3358658632433853</v>
      </c>
      <c r="H38" s="85">
        <f>6+34731</f>
        <v>34737</v>
      </c>
      <c r="I38" s="54">
        <f t="shared" si="0"/>
        <v>-1.8539309669804549</v>
      </c>
    </row>
    <row r="39" spans="1:9" ht="18" customHeight="1">
      <c r="A39" s="105"/>
      <c r="B39" s="105"/>
      <c r="C39" s="60" t="s">
        <v>16</v>
      </c>
      <c r="D39" s="52"/>
      <c r="E39" s="52"/>
      <c r="F39" s="91">
        <f>F40+F43</f>
        <v>156653</v>
      </c>
      <c r="G39" s="54">
        <f t="shared" si="2"/>
        <v>19.922752326714164</v>
      </c>
      <c r="H39" s="85">
        <f>H40+H43</f>
        <v>172360</v>
      </c>
      <c r="I39" s="54">
        <f t="shared" si="0"/>
        <v>-9.1129032258064573</v>
      </c>
    </row>
    <row r="40" spans="1:9" ht="18" customHeight="1">
      <c r="A40" s="105"/>
      <c r="B40" s="105"/>
      <c r="C40" s="62"/>
      <c r="D40" s="60" t="s">
        <v>17</v>
      </c>
      <c r="E40" s="52"/>
      <c r="F40" s="53">
        <v>151027</v>
      </c>
      <c r="G40" s="54">
        <f t="shared" si="2"/>
        <v>19.207251157952037</v>
      </c>
      <c r="H40" s="82">
        <v>165489</v>
      </c>
      <c r="I40" s="54">
        <f t="shared" si="0"/>
        <v>-8.738949416577535</v>
      </c>
    </row>
    <row r="41" spans="1:9" ht="18" customHeight="1">
      <c r="A41" s="105"/>
      <c r="B41" s="105"/>
      <c r="C41" s="62"/>
      <c r="D41" s="62"/>
      <c r="E41" s="56" t="s">
        <v>91</v>
      </c>
      <c r="F41" s="53">
        <f>108640+6517+1306</f>
        <v>116463</v>
      </c>
      <c r="G41" s="54">
        <f t="shared" si="2"/>
        <v>14.811484645848541</v>
      </c>
      <c r="H41" s="82">
        <f>119106.577+6251.426+1401.792</f>
        <v>126759.79500000001</v>
      </c>
      <c r="I41" s="57">
        <f t="shared" si="0"/>
        <v>-8.1230764060481579</v>
      </c>
    </row>
    <row r="42" spans="1:9" ht="18" customHeight="1">
      <c r="A42" s="105"/>
      <c r="B42" s="105"/>
      <c r="C42" s="62"/>
      <c r="D42" s="61"/>
      <c r="E42" s="46" t="s">
        <v>37</v>
      </c>
      <c r="F42" s="53">
        <f>34278+286</f>
        <v>34564</v>
      </c>
      <c r="G42" s="54">
        <f t="shared" si="2"/>
        <v>4.3957665121034921</v>
      </c>
      <c r="H42" s="82">
        <f>38233.911+495.442</f>
        <v>38729.353000000003</v>
      </c>
      <c r="I42" s="57">
        <f t="shared" si="0"/>
        <v>-10.7550286213147</v>
      </c>
    </row>
    <row r="43" spans="1:9" ht="18" customHeight="1">
      <c r="A43" s="105"/>
      <c r="B43" s="105"/>
      <c r="C43" s="62"/>
      <c r="D43" s="52" t="s">
        <v>38</v>
      </c>
      <c r="E43" s="52"/>
      <c r="F43" s="53">
        <v>5626</v>
      </c>
      <c r="G43" s="54">
        <f t="shared" si="2"/>
        <v>0.71550116876212955</v>
      </c>
      <c r="H43" s="85">
        <v>6871</v>
      </c>
      <c r="I43" s="57">
        <f t="shared" si="0"/>
        <v>-18.119633241158496</v>
      </c>
    </row>
    <row r="44" spans="1:9" ht="18" customHeight="1">
      <c r="A44" s="105"/>
      <c r="B44" s="105"/>
      <c r="C44" s="61"/>
      <c r="D44" s="52" t="s">
        <v>39</v>
      </c>
      <c r="E44" s="52"/>
      <c r="F44" s="53">
        <v>0</v>
      </c>
      <c r="G44" s="54">
        <f t="shared" si="2"/>
        <v>0</v>
      </c>
      <c r="H44" s="85">
        <v>0</v>
      </c>
      <c r="I44" s="54" t="e">
        <f t="shared" si="0"/>
        <v>#DIV/0!</v>
      </c>
    </row>
    <row r="45" spans="1:9" ht="18" customHeight="1">
      <c r="A45" s="105"/>
      <c r="B45" s="105"/>
      <c r="C45" s="46" t="s">
        <v>18</v>
      </c>
      <c r="D45" s="46"/>
      <c r="E45" s="46"/>
      <c r="F45" s="53">
        <f>SUM(F28,F32,F39)</f>
        <v>786302</v>
      </c>
      <c r="G45" s="54">
        <f t="shared" si="2"/>
        <v>100</v>
      </c>
      <c r="H45" s="85">
        <f>SUM(H28,H32,H39)</f>
        <v>809753</v>
      </c>
      <c r="I45" s="54">
        <f t="shared" si="0"/>
        <v>-2.8960683072492444</v>
      </c>
    </row>
    <row r="46" spans="1:9">
      <c r="A46" s="22" t="s">
        <v>19</v>
      </c>
    </row>
    <row r="47" spans="1:9">
      <c r="A47" s="23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view="pageBreakPreview" zoomScale="85" zoomScaleNormal="100" zoomScaleSheetLayoutView="85" workbookViewId="0">
      <pane xSplit="4" ySplit="6" topLeftCell="E7" activePane="bottomRight" state="frozen"/>
      <selection activeCell="F45" sqref="F45"/>
      <selection pane="topRight" activeCell="F45" sqref="F45"/>
      <selection pane="bottomLeft" activeCell="F45" sqref="F45"/>
      <selection pane="bottomRight" activeCell="J32" sqref="J32:J33"/>
    </sheetView>
  </sheetViews>
  <sheetFormatPr defaultColWidth="9" defaultRowHeight="13.2"/>
  <cols>
    <col min="1" max="1" width="5.33203125" style="2" customWidth="1"/>
    <col min="2" max="2" width="3.109375" style="2" customWidth="1"/>
    <col min="3" max="3" width="34.77734375" style="2" customWidth="1"/>
    <col min="4" max="9" width="11.88671875" style="2" customWidth="1"/>
    <col min="10" max="16384" width="9" style="2"/>
  </cols>
  <sheetData>
    <row r="1" spans="1:10" ht="33.9" customHeight="1">
      <c r="A1" s="32" t="s">
        <v>0</v>
      </c>
      <c r="B1" s="32"/>
      <c r="C1" s="90" t="s">
        <v>262</v>
      </c>
      <c r="D1" s="33"/>
      <c r="E1" s="33"/>
    </row>
    <row r="4" spans="1:10">
      <c r="A4" s="34" t="s">
        <v>112</v>
      </c>
    </row>
    <row r="5" spans="1:10">
      <c r="I5" s="9" t="s">
        <v>113</v>
      </c>
    </row>
    <row r="6" spans="1:10" s="36" customFormat="1" ht="29.25" customHeight="1">
      <c r="A6" s="49" t="s">
        <v>114</v>
      </c>
      <c r="B6" s="47"/>
      <c r="C6" s="47"/>
      <c r="D6" s="47"/>
      <c r="E6" s="35" t="s">
        <v>231</v>
      </c>
      <c r="F6" s="35" t="s">
        <v>232</v>
      </c>
      <c r="G6" s="35" t="s">
        <v>233</v>
      </c>
      <c r="H6" s="35" t="s">
        <v>239</v>
      </c>
      <c r="I6" s="35" t="s">
        <v>247</v>
      </c>
    </row>
    <row r="7" spans="1:10" ht="27" customHeight="1">
      <c r="A7" s="105" t="s">
        <v>115</v>
      </c>
      <c r="B7" s="60" t="s">
        <v>116</v>
      </c>
      <c r="C7" s="52"/>
      <c r="D7" s="65" t="s">
        <v>117</v>
      </c>
      <c r="E7" s="87">
        <v>681195.69099999988</v>
      </c>
      <c r="F7" s="87">
        <v>691436.11499999999</v>
      </c>
      <c r="G7" s="87">
        <v>803714.26399999997</v>
      </c>
      <c r="H7" s="87">
        <v>835006.16299999994</v>
      </c>
      <c r="I7" s="35">
        <v>802101</v>
      </c>
      <c r="J7" s="93"/>
    </row>
    <row r="8" spans="1:10" ht="27" customHeight="1">
      <c r="A8" s="105"/>
      <c r="B8" s="78"/>
      <c r="C8" s="52" t="s">
        <v>118</v>
      </c>
      <c r="D8" s="65" t="s">
        <v>41</v>
      </c>
      <c r="E8" s="86">
        <v>390322.761</v>
      </c>
      <c r="F8" s="86">
        <v>389356.16</v>
      </c>
      <c r="G8" s="86">
        <v>431449.89600000001</v>
      </c>
      <c r="H8" s="70">
        <v>429476.44900000002</v>
      </c>
      <c r="I8" s="70">
        <v>429398</v>
      </c>
      <c r="J8" s="94"/>
    </row>
    <row r="9" spans="1:10" ht="27" customHeight="1">
      <c r="A9" s="105"/>
      <c r="B9" s="52" t="s">
        <v>119</v>
      </c>
      <c r="C9" s="52"/>
      <c r="D9" s="65"/>
      <c r="E9" s="86">
        <v>662721.875</v>
      </c>
      <c r="F9" s="86">
        <v>674611.95499999996</v>
      </c>
      <c r="G9" s="86">
        <v>785190.60699999996</v>
      </c>
      <c r="H9" s="71">
        <v>809752.946</v>
      </c>
      <c r="I9" s="71">
        <v>786302</v>
      </c>
      <c r="J9" s="93"/>
    </row>
    <row r="10" spans="1:10" ht="27" customHeight="1">
      <c r="A10" s="105"/>
      <c r="B10" s="52" t="s">
        <v>120</v>
      </c>
      <c r="C10" s="52"/>
      <c r="D10" s="65"/>
      <c r="E10" s="86">
        <v>18473.815999999999</v>
      </c>
      <c r="F10" s="86">
        <v>16824.160000000033</v>
      </c>
      <c r="G10" s="86">
        <v>18523.657000000007</v>
      </c>
      <c r="H10" s="71">
        <f>H7-H9</f>
        <v>25253.216999999946</v>
      </c>
      <c r="I10" s="71">
        <v>15799</v>
      </c>
      <c r="J10" s="93"/>
    </row>
    <row r="11" spans="1:10" ht="27" customHeight="1">
      <c r="A11" s="105"/>
      <c r="B11" s="52" t="s">
        <v>121</v>
      </c>
      <c r="C11" s="52"/>
      <c r="D11" s="65"/>
      <c r="E11" s="86">
        <v>17864.741999999998</v>
      </c>
      <c r="F11" s="86">
        <v>15887.57</v>
      </c>
      <c r="G11" s="86">
        <v>17548.038</v>
      </c>
      <c r="H11" s="71">
        <v>24495.034</v>
      </c>
      <c r="I11" s="71">
        <v>14496</v>
      </c>
      <c r="J11" s="93"/>
    </row>
    <row r="12" spans="1:10" ht="27" customHeight="1">
      <c r="A12" s="105"/>
      <c r="B12" s="52" t="s">
        <v>122</v>
      </c>
      <c r="C12" s="52"/>
      <c r="D12" s="65"/>
      <c r="E12" s="86">
        <v>609.07399999999996</v>
      </c>
      <c r="F12" s="86">
        <v>936.59</v>
      </c>
      <c r="G12" s="86">
        <v>975.61900000000003</v>
      </c>
      <c r="H12" s="71">
        <v>758.18299999999999</v>
      </c>
      <c r="I12" s="71">
        <v>1303</v>
      </c>
      <c r="J12" s="93"/>
    </row>
    <row r="13" spans="1:10" ht="27" customHeight="1">
      <c r="A13" s="105"/>
      <c r="B13" s="52" t="s">
        <v>123</v>
      </c>
      <c r="C13" s="52"/>
      <c r="D13" s="65"/>
      <c r="E13" s="86">
        <v>-298.74599999999998</v>
      </c>
      <c r="F13" s="86">
        <v>327.51600000000002</v>
      </c>
      <c r="G13" s="86">
        <v>39.029000000000003</v>
      </c>
      <c r="H13" s="71">
        <v>-217.43600000000001</v>
      </c>
      <c r="I13" s="71">
        <v>545</v>
      </c>
      <c r="J13" s="93"/>
    </row>
    <row r="14" spans="1:10" ht="27" customHeight="1">
      <c r="A14" s="105"/>
      <c r="B14" s="52" t="s">
        <v>124</v>
      </c>
      <c r="C14" s="52"/>
      <c r="D14" s="65"/>
      <c r="E14" s="86">
        <v>0</v>
      </c>
      <c r="F14" s="86">
        <v>0</v>
      </c>
      <c r="G14" s="86">
        <v>0</v>
      </c>
      <c r="H14" s="71">
        <v>0</v>
      </c>
      <c r="I14" s="71">
        <v>0</v>
      </c>
      <c r="J14" s="94"/>
    </row>
    <row r="15" spans="1:10" ht="27" customHeight="1">
      <c r="A15" s="105"/>
      <c r="B15" s="52" t="s">
        <v>125</v>
      </c>
      <c r="C15" s="52"/>
      <c r="D15" s="65"/>
      <c r="E15" s="86">
        <v>-342.86599999999999</v>
      </c>
      <c r="F15" s="86">
        <v>633.93299999999999</v>
      </c>
      <c r="G15" s="86">
        <v>208.44800000000001</v>
      </c>
      <c r="H15" s="71">
        <v>12271.934999999999</v>
      </c>
      <c r="I15" s="71">
        <v>-3074</v>
      </c>
      <c r="J15" s="94"/>
    </row>
    <row r="16" spans="1:10" ht="27" customHeight="1">
      <c r="A16" s="105"/>
      <c r="B16" s="52" t="s">
        <v>126</v>
      </c>
      <c r="C16" s="52"/>
      <c r="D16" s="65" t="s">
        <v>42</v>
      </c>
      <c r="E16" s="86">
        <v>55172.281000000003</v>
      </c>
      <c r="F16" s="86">
        <v>54169</v>
      </c>
      <c r="G16" s="86">
        <v>60293</v>
      </c>
      <c r="H16" s="71">
        <v>83342</v>
      </c>
      <c r="I16" s="71">
        <v>98538</v>
      </c>
      <c r="J16" s="94"/>
    </row>
    <row r="17" spans="1:10" ht="27" customHeight="1">
      <c r="A17" s="105"/>
      <c r="B17" s="52" t="s">
        <v>127</v>
      </c>
      <c r="C17" s="52"/>
      <c r="D17" s="65" t="s">
        <v>43</v>
      </c>
      <c r="E17" s="86">
        <v>88997.551000000007</v>
      </c>
      <c r="F17" s="86">
        <v>94728.717000000004</v>
      </c>
      <c r="G17" s="86">
        <v>87771</v>
      </c>
      <c r="H17" s="71">
        <v>94590</v>
      </c>
      <c r="I17" s="71">
        <v>120438</v>
      </c>
      <c r="J17" s="94"/>
    </row>
    <row r="18" spans="1:10" ht="27" customHeight="1">
      <c r="A18" s="105"/>
      <c r="B18" s="52" t="s">
        <v>128</v>
      </c>
      <c r="C18" s="52"/>
      <c r="D18" s="65" t="s">
        <v>44</v>
      </c>
      <c r="E18" s="86">
        <v>1240447.338</v>
      </c>
      <c r="F18" s="86">
        <v>1248828.0930000001</v>
      </c>
      <c r="G18" s="86">
        <v>1258473</v>
      </c>
      <c r="H18" s="71">
        <v>1269996</v>
      </c>
      <c r="I18" s="71">
        <v>1248579</v>
      </c>
      <c r="J18" s="94"/>
    </row>
    <row r="19" spans="1:10" ht="27" customHeight="1">
      <c r="A19" s="105"/>
      <c r="B19" s="52" t="s">
        <v>129</v>
      </c>
      <c r="C19" s="52"/>
      <c r="D19" s="65" t="s">
        <v>130</v>
      </c>
      <c r="E19" s="69">
        <f>E17+E18-E16</f>
        <v>1274272.608</v>
      </c>
      <c r="F19" s="69">
        <f>F17+F18-F16</f>
        <v>1289387.81</v>
      </c>
      <c r="G19" s="69">
        <f>G17+G18-G16</f>
        <v>1285951</v>
      </c>
      <c r="H19" s="69">
        <f>H17+H18-H16</f>
        <v>1281244</v>
      </c>
      <c r="I19" s="69">
        <f>I17+I18-I16</f>
        <v>1270479</v>
      </c>
      <c r="J19" s="94"/>
    </row>
    <row r="20" spans="1:10" ht="27" customHeight="1">
      <c r="A20" s="105"/>
      <c r="B20" s="52" t="s">
        <v>131</v>
      </c>
      <c r="C20" s="52"/>
      <c r="D20" s="65" t="s">
        <v>132</v>
      </c>
      <c r="E20" s="72">
        <f>E18/E8</f>
        <v>3.1780041082462009</v>
      </c>
      <c r="F20" s="72">
        <f>F18/F8</f>
        <v>3.2074183518760822</v>
      </c>
      <c r="G20" s="72">
        <f>G18/G8</f>
        <v>2.9168462240167048</v>
      </c>
      <c r="H20" s="72">
        <f>H18/H8</f>
        <v>2.9570794928501423</v>
      </c>
      <c r="I20" s="72">
        <f>I18/I8</f>
        <v>2.9077429331296374</v>
      </c>
      <c r="J20" s="94"/>
    </row>
    <row r="21" spans="1:10" ht="27" customHeight="1">
      <c r="A21" s="105"/>
      <c r="B21" s="52" t="s">
        <v>133</v>
      </c>
      <c r="C21" s="52"/>
      <c r="D21" s="65" t="s">
        <v>134</v>
      </c>
      <c r="E21" s="72">
        <f>E19/E8</f>
        <v>3.2646638508482986</v>
      </c>
      <c r="F21" s="72">
        <f>F19/F8</f>
        <v>3.3115895996097766</v>
      </c>
      <c r="G21" s="72">
        <f>G19/G8</f>
        <v>2.9805338045556047</v>
      </c>
      <c r="H21" s="72">
        <f>H19/H8</f>
        <v>2.9832695203270623</v>
      </c>
      <c r="I21" s="72">
        <f>I19/I8</f>
        <v>2.9587445679765625</v>
      </c>
      <c r="J21" s="94"/>
    </row>
    <row r="22" spans="1:10" ht="27" customHeight="1">
      <c r="A22" s="105"/>
      <c r="B22" s="52" t="s">
        <v>135</v>
      </c>
      <c r="C22" s="52"/>
      <c r="D22" s="65" t="s">
        <v>136</v>
      </c>
      <c r="E22" s="69">
        <f>E18/E24*1000000</f>
        <v>900710.89692249498</v>
      </c>
      <c r="F22" s="69">
        <f>F18/F24*1000000</f>
        <v>906796.31233812124</v>
      </c>
      <c r="G22" s="69">
        <f>G18/G24*1000000</f>
        <v>958970.27928465453</v>
      </c>
      <c r="H22" s="69">
        <f>H18/H24*1000000</f>
        <v>967750.93212996551</v>
      </c>
      <c r="I22" s="69">
        <f>I18/I24*1000000</f>
        <v>951430.94237139344</v>
      </c>
      <c r="J22" s="94"/>
    </row>
    <row r="23" spans="1:10" ht="27" customHeight="1">
      <c r="A23" s="105"/>
      <c r="B23" s="52" t="s">
        <v>137</v>
      </c>
      <c r="C23" s="52"/>
      <c r="D23" s="65" t="s">
        <v>138</v>
      </c>
      <c r="E23" s="69">
        <f>E19/E24*1000000</f>
        <v>925272.02769122866</v>
      </c>
      <c r="F23" s="69">
        <f>F19/F24*1000000</f>
        <v>936247.44497297751</v>
      </c>
      <c r="G23" s="69">
        <f>G19/G24*1000000</f>
        <v>979908.8177627814</v>
      </c>
      <c r="H23" s="69">
        <f>H19/H24*1000000</f>
        <v>976322.03194807353</v>
      </c>
      <c r="I23" s="69">
        <f>I19/I24*1000000</f>
        <v>968118.98344683484</v>
      </c>
      <c r="J23" s="94"/>
    </row>
    <row r="24" spans="1:10" ht="27" customHeight="1">
      <c r="A24" s="105"/>
      <c r="B24" s="73" t="s">
        <v>139</v>
      </c>
      <c r="C24" s="74"/>
      <c r="D24" s="65" t="s">
        <v>140</v>
      </c>
      <c r="E24" s="86">
        <v>1377187</v>
      </c>
      <c r="F24" s="69">
        <f>E24</f>
        <v>1377187</v>
      </c>
      <c r="G24" s="69">
        <v>1312317</v>
      </c>
      <c r="H24" s="71">
        <f>G24</f>
        <v>1312317</v>
      </c>
      <c r="I24" s="71">
        <v>1312317</v>
      </c>
      <c r="J24" s="94"/>
    </row>
    <row r="25" spans="1:10" ht="27" customHeight="1">
      <c r="A25" s="105"/>
      <c r="B25" s="46" t="s">
        <v>141</v>
      </c>
      <c r="C25" s="46"/>
      <c r="D25" s="46"/>
      <c r="E25" s="86">
        <v>384475.72399999999</v>
      </c>
      <c r="F25" s="86">
        <v>384391</v>
      </c>
      <c r="G25" s="86">
        <v>387621</v>
      </c>
      <c r="H25" s="85">
        <v>401162</v>
      </c>
      <c r="I25" s="53">
        <v>389964</v>
      </c>
      <c r="J25" s="94"/>
    </row>
    <row r="26" spans="1:10" ht="27" customHeight="1">
      <c r="A26" s="105"/>
      <c r="B26" s="46" t="s">
        <v>142</v>
      </c>
      <c r="C26" s="46"/>
      <c r="D26" s="46"/>
      <c r="E26" s="75">
        <v>0.33751999999999999</v>
      </c>
      <c r="F26" s="75">
        <v>0.34343000000000001</v>
      </c>
      <c r="G26" s="75">
        <v>0.34825</v>
      </c>
      <c r="H26" s="76">
        <v>0.33484000000000003</v>
      </c>
      <c r="I26" s="76">
        <v>0.33300000000000002</v>
      </c>
      <c r="J26" s="93"/>
    </row>
    <row r="27" spans="1:10" ht="27" customHeight="1">
      <c r="A27" s="105"/>
      <c r="B27" s="46" t="s">
        <v>143</v>
      </c>
      <c r="C27" s="46"/>
      <c r="D27" s="46"/>
      <c r="E27" s="57">
        <v>0.16</v>
      </c>
      <c r="F27" s="57">
        <v>0.24</v>
      </c>
      <c r="G27" s="57">
        <v>0.25</v>
      </c>
      <c r="H27" s="77">
        <v>0.19</v>
      </c>
      <c r="I27" s="54">
        <v>0.3</v>
      </c>
      <c r="J27" s="93"/>
    </row>
    <row r="28" spans="1:10" ht="27" customHeight="1">
      <c r="A28" s="105"/>
      <c r="B28" s="46" t="s">
        <v>144</v>
      </c>
      <c r="C28" s="46"/>
      <c r="D28" s="46"/>
      <c r="E28" s="57">
        <v>98.1</v>
      </c>
      <c r="F28" s="57">
        <v>97.9</v>
      </c>
      <c r="G28" s="57">
        <v>96.6</v>
      </c>
      <c r="H28" s="54">
        <v>89.2</v>
      </c>
      <c r="I28" s="54">
        <v>94.3</v>
      </c>
      <c r="J28" s="93"/>
    </row>
    <row r="29" spans="1:10" ht="27" customHeight="1">
      <c r="A29" s="105"/>
      <c r="B29" s="46" t="s">
        <v>145</v>
      </c>
      <c r="C29" s="46"/>
      <c r="D29" s="46"/>
      <c r="E29" s="57">
        <v>34</v>
      </c>
      <c r="F29" s="57">
        <v>32.299999999999997</v>
      </c>
      <c r="G29" s="57">
        <v>32.799999999999997</v>
      </c>
      <c r="H29" s="54">
        <v>30.6</v>
      </c>
      <c r="I29" s="54">
        <v>32.9</v>
      </c>
      <c r="J29" s="94"/>
    </row>
    <row r="30" spans="1:10" ht="27" customHeight="1">
      <c r="A30" s="105"/>
      <c r="B30" s="105" t="s">
        <v>146</v>
      </c>
      <c r="C30" s="46" t="s">
        <v>147</v>
      </c>
      <c r="D30" s="46"/>
      <c r="E30" s="57">
        <v>0</v>
      </c>
      <c r="F30" s="57">
        <v>0</v>
      </c>
      <c r="G30" s="57">
        <v>0</v>
      </c>
      <c r="H30" s="54">
        <v>0</v>
      </c>
      <c r="I30" s="54"/>
      <c r="J30" s="94"/>
    </row>
    <row r="31" spans="1:10" ht="27" customHeight="1">
      <c r="A31" s="105"/>
      <c r="B31" s="105"/>
      <c r="C31" s="46" t="s">
        <v>148</v>
      </c>
      <c r="D31" s="46"/>
      <c r="E31" s="57">
        <v>0</v>
      </c>
      <c r="F31" s="57">
        <v>0</v>
      </c>
      <c r="G31" s="57">
        <v>0</v>
      </c>
      <c r="H31" s="54">
        <v>0</v>
      </c>
      <c r="I31" s="54"/>
      <c r="J31" s="94"/>
    </row>
    <row r="32" spans="1:10" ht="27" customHeight="1">
      <c r="A32" s="105"/>
      <c r="B32" s="105"/>
      <c r="C32" s="46" t="s">
        <v>149</v>
      </c>
      <c r="D32" s="46"/>
      <c r="E32" s="57">
        <v>11.9</v>
      </c>
      <c r="F32" s="57">
        <v>11.2</v>
      </c>
      <c r="G32" s="57">
        <v>10.8</v>
      </c>
      <c r="H32" s="54">
        <v>10.1</v>
      </c>
      <c r="I32" s="54">
        <v>10.3</v>
      </c>
      <c r="J32" s="93"/>
    </row>
    <row r="33" spans="1:10" ht="27" customHeight="1">
      <c r="A33" s="105"/>
      <c r="B33" s="105"/>
      <c r="C33" s="46" t="s">
        <v>150</v>
      </c>
      <c r="D33" s="46"/>
      <c r="E33" s="57">
        <v>196.8</v>
      </c>
      <c r="F33" s="57">
        <v>198.3</v>
      </c>
      <c r="G33" s="57">
        <v>193.2</v>
      </c>
      <c r="H33" s="77">
        <v>178.1</v>
      </c>
      <c r="I33" s="77">
        <v>178.7</v>
      </c>
      <c r="J33" s="93"/>
    </row>
    <row r="34" spans="1:10" ht="27" customHeight="1">
      <c r="A34" s="2" t="s">
        <v>248</v>
      </c>
      <c r="E34" s="37"/>
      <c r="F34" s="37"/>
      <c r="G34" s="37"/>
      <c r="H34" s="37"/>
      <c r="I34" s="38"/>
    </row>
    <row r="35" spans="1:10" ht="27" customHeight="1">
      <c r="A35" s="8" t="s">
        <v>110</v>
      </c>
    </row>
    <row r="36" spans="1:10">
      <c r="A36" s="39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3" firstPageNumber="2" orientation="portrait" useFirstPageNumber="1" horizontalDpi="4294967292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="85" zoomScaleNormal="100" zoomScaleSheetLayoutView="85" workbookViewId="0">
      <pane xSplit="5" ySplit="7" topLeftCell="F23" activePane="bottomRight" state="frozen"/>
      <selection activeCell="F45" sqref="F45"/>
      <selection pane="topRight" activeCell="F45" sqref="F45"/>
      <selection pane="bottomLeft" activeCell="F45" sqref="F45"/>
      <selection pane="bottomRight" activeCell="M46" sqref="M46"/>
    </sheetView>
  </sheetViews>
  <sheetFormatPr defaultColWidth="9" defaultRowHeight="13.2"/>
  <cols>
    <col min="1" max="1" width="3.6640625" style="2" customWidth="1"/>
    <col min="2" max="3" width="1.6640625" style="2" customWidth="1"/>
    <col min="4" max="4" width="22.6640625" style="2" customWidth="1"/>
    <col min="5" max="5" width="10.6640625" style="2" customWidth="1"/>
    <col min="6" max="21" width="13.6640625" style="2" customWidth="1"/>
    <col min="22" max="25" width="12" style="2" customWidth="1"/>
    <col min="26" max="16384" width="9" style="2"/>
  </cols>
  <sheetData>
    <row r="1" spans="1:25" ht="33.9" customHeight="1">
      <c r="A1" s="20" t="s">
        <v>0</v>
      </c>
      <c r="B1" s="11"/>
      <c r="C1" s="11"/>
      <c r="D1" s="89" t="s">
        <v>254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" customHeight="1">
      <c r="A5" s="12" t="s">
        <v>249</v>
      </c>
      <c r="B5" s="12"/>
      <c r="C5" s="12"/>
      <c r="D5" s="12"/>
      <c r="K5" s="15"/>
      <c r="O5" s="15" t="s">
        <v>47</v>
      </c>
    </row>
    <row r="6" spans="1:25" ht="15.9" customHeight="1">
      <c r="A6" s="111" t="s">
        <v>48</v>
      </c>
      <c r="B6" s="112"/>
      <c r="C6" s="112"/>
      <c r="D6" s="112"/>
      <c r="E6" s="112"/>
      <c r="F6" s="116" t="s">
        <v>252</v>
      </c>
      <c r="G6" s="116"/>
      <c r="H6" s="117" t="s">
        <v>251</v>
      </c>
      <c r="I6" s="116"/>
      <c r="J6" s="116"/>
      <c r="K6" s="116"/>
      <c r="L6" s="116"/>
      <c r="M6" s="116"/>
      <c r="N6" s="116"/>
      <c r="O6" s="116"/>
    </row>
    <row r="7" spans="1:25" ht="15.9" customHeight="1">
      <c r="A7" s="112"/>
      <c r="B7" s="112"/>
      <c r="C7" s="112"/>
      <c r="D7" s="112"/>
      <c r="E7" s="112"/>
      <c r="F7" s="50" t="s">
        <v>238</v>
      </c>
      <c r="G7" s="50" t="s">
        <v>237</v>
      </c>
      <c r="H7" s="50" t="s">
        <v>238</v>
      </c>
      <c r="I7" s="50" t="s">
        <v>237</v>
      </c>
      <c r="J7" s="50" t="s">
        <v>238</v>
      </c>
      <c r="K7" s="79" t="s">
        <v>237</v>
      </c>
      <c r="L7" s="50" t="s">
        <v>238</v>
      </c>
      <c r="M7" s="79" t="s">
        <v>237</v>
      </c>
      <c r="N7" s="50" t="s">
        <v>238</v>
      </c>
      <c r="O7" s="79" t="s">
        <v>237</v>
      </c>
    </row>
    <row r="8" spans="1:25" ht="15.9" customHeight="1">
      <c r="A8" s="109" t="s">
        <v>82</v>
      </c>
      <c r="B8" s="60" t="s">
        <v>49</v>
      </c>
      <c r="C8" s="52"/>
      <c r="D8" s="52"/>
      <c r="E8" s="65" t="s">
        <v>40</v>
      </c>
      <c r="F8" s="85">
        <v>5330</v>
      </c>
      <c r="G8" s="85">
        <v>4382</v>
      </c>
      <c r="H8" s="85">
        <v>1040</v>
      </c>
      <c r="I8" s="85">
        <v>1052</v>
      </c>
      <c r="J8" s="53"/>
      <c r="K8" s="53"/>
      <c r="L8" s="53"/>
      <c r="M8" s="53"/>
      <c r="N8" s="53"/>
      <c r="O8" s="53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5.9" customHeight="1">
      <c r="A9" s="109"/>
      <c r="B9" s="62"/>
      <c r="C9" s="52" t="s">
        <v>50</v>
      </c>
      <c r="D9" s="52"/>
      <c r="E9" s="65" t="s">
        <v>41</v>
      </c>
      <c r="F9" s="85">
        <v>4928</v>
      </c>
      <c r="G9" s="85">
        <v>4362</v>
      </c>
      <c r="H9" s="85">
        <v>1037</v>
      </c>
      <c r="I9" s="85">
        <v>1052</v>
      </c>
      <c r="J9" s="53"/>
      <c r="K9" s="53"/>
      <c r="L9" s="53"/>
      <c r="M9" s="53"/>
      <c r="N9" s="53"/>
      <c r="O9" s="53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5.9" customHeight="1">
      <c r="A10" s="109"/>
      <c r="B10" s="61"/>
      <c r="C10" s="52" t="s">
        <v>51</v>
      </c>
      <c r="D10" s="52"/>
      <c r="E10" s="65" t="s">
        <v>42</v>
      </c>
      <c r="F10" s="85">
        <v>402</v>
      </c>
      <c r="G10" s="85">
        <v>20</v>
      </c>
      <c r="H10" s="85">
        <v>3</v>
      </c>
      <c r="I10" s="85">
        <v>0</v>
      </c>
      <c r="J10" s="66"/>
      <c r="K10" s="66"/>
      <c r="L10" s="53"/>
      <c r="M10" s="53"/>
      <c r="N10" s="53"/>
      <c r="O10" s="53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5.9" customHeight="1">
      <c r="A11" s="109"/>
      <c r="B11" s="60" t="s">
        <v>52</v>
      </c>
      <c r="C11" s="52"/>
      <c r="D11" s="52"/>
      <c r="E11" s="65" t="s">
        <v>43</v>
      </c>
      <c r="F11" s="85">
        <v>4877</v>
      </c>
      <c r="G11" s="85">
        <v>4754</v>
      </c>
      <c r="H11" s="85">
        <v>822</v>
      </c>
      <c r="I11" s="85">
        <v>882</v>
      </c>
      <c r="J11" s="53"/>
      <c r="K11" s="53"/>
      <c r="L11" s="53"/>
      <c r="M11" s="53"/>
      <c r="N11" s="53"/>
      <c r="O11" s="53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5.9" customHeight="1">
      <c r="A12" s="109"/>
      <c r="B12" s="62"/>
      <c r="C12" s="52" t="s">
        <v>53</v>
      </c>
      <c r="D12" s="52"/>
      <c r="E12" s="65" t="s">
        <v>44</v>
      </c>
      <c r="F12" s="85">
        <v>4877</v>
      </c>
      <c r="G12" s="85">
        <v>4745</v>
      </c>
      <c r="H12" s="88">
        <v>822</v>
      </c>
      <c r="I12" s="85">
        <v>882</v>
      </c>
      <c r="J12" s="53"/>
      <c r="K12" s="53"/>
      <c r="L12" s="53"/>
      <c r="M12" s="53"/>
      <c r="N12" s="53"/>
      <c r="O12" s="53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5.9" customHeight="1">
      <c r="A13" s="109"/>
      <c r="B13" s="61"/>
      <c r="C13" s="52" t="s">
        <v>54</v>
      </c>
      <c r="D13" s="52"/>
      <c r="E13" s="65" t="s">
        <v>45</v>
      </c>
      <c r="F13" s="85">
        <v>0</v>
      </c>
      <c r="G13" s="85">
        <v>8</v>
      </c>
      <c r="H13" s="85">
        <v>0</v>
      </c>
      <c r="I13" s="85">
        <v>0</v>
      </c>
      <c r="J13" s="66"/>
      <c r="K13" s="66"/>
      <c r="L13" s="53"/>
      <c r="M13" s="53"/>
      <c r="N13" s="53"/>
      <c r="O13" s="53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5.9" customHeight="1">
      <c r="A14" s="109"/>
      <c r="B14" s="52" t="s">
        <v>55</v>
      </c>
      <c r="C14" s="52"/>
      <c r="D14" s="52"/>
      <c r="E14" s="65" t="s">
        <v>152</v>
      </c>
      <c r="F14" s="85">
        <f>F9-F12</f>
        <v>51</v>
      </c>
      <c r="G14" s="85">
        <f t="shared" ref="F14:G15" si="0">G9-G12</f>
        <v>-383</v>
      </c>
      <c r="H14" s="85">
        <v>822</v>
      </c>
      <c r="I14" s="85">
        <f t="shared" ref="I14:I15" si="1">I9-I12</f>
        <v>170</v>
      </c>
      <c r="J14" s="53">
        <f t="shared" ref="J14:O15" si="2">J9-J12</f>
        <v>0</v>
      </c>
      <c r="K14" s="53">
        <f t="shared" si="2"/>
        <v>0</v>
      </c>
      <c r="L14" s="53">
        <f t="shared" si="2"/>
        <v>0</v>
      </c>
      <c r="M14" s="53">
        <f t="shared" si="2"/>
        <v>0</v>
      </c>
      <c r="N14" s="53">
        <f t="shared" si="2"/>
        <v>0</v>
      </c>
      <c r="O14" s="53">
        <f t="shared" si="2"/>
        <v>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5.9" customHeight="1">
      <c r="A15" s="109"/>
      <c r="B15" s="52" t="s">
        <v>56</v>
      </c>
      <c r="C15" s="52"/>
      <c r="D15" s="52"/>
      <c r="E15" s="65" t="s">
        <v>153</v>
      </c>
      <c r="F15" s="85">
        <f t="shared" si="0"/>
        <v>402</v>
      </c>
      <c r="G15" s="85">
        <f t="shared" si="0"/>
        <v>12</v>
      </c>
      <c r="H15" s="85">
        <v>0</v>
      </c>
      <c r="I15" s="85">
        <f t="shared" si="1"/>
        <v>0</v>
      </c>
      <c r="J15" s="53">
        <f t="shared" si="2"/>
        <v>0</v>
      </c>
      <c r="K15" s="53">
        <f t="shared" si="2"/>
        <v>0</v>
      </c>
      <c r="L15" s="53">
        <f t="shared" si="2"/>
        <v>0</v>
      </c>
      <c r="M15" s="53">
        <f t="shared" si="2"/>
        <v>0</v>
      </c>
      <c r="N15" s="53">
        <f t="shared" si="2"/>
        <v>0</v>
      </c>
      <c r="O15" s="53">
        <f t="shared" si="2"/>
        <v>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5.9" customHeight="1">
      <c r="A16" s="109"/>
      <c r="B16" s="52" t="s">
        <v>57</v>
      </c>
      <c r="C16" s="52"/>
      <c r="D16" s="52"/>
      <c r="E16" s="65" t="s">
        <v>154</v>
      </c>
      <c r="F16" s="85">
        <f>F8-F11</f>
        <v>453</v>
      </c>
      <c r="G16" s="85">
        <f t="shared" ref="G16" si="3">G8-G11</f>
        <v>-372</v>
      </c>
      <c r="H16" s="85">
        <f t="shared" ref="H16:I16" si="4">H8-H11</f>
        <v>218</v>
      </c>
      <c r="I16" s="85">
        <f t="shared" si="4"/>
        <v>170</v>
      </c>
      <c r="J16" s="53">
        <f t="shared" ref="J16:O16" si="5">J8-J11</f>
        <v>0</v>
      </c>
      <c r="K16" s="53">
        <f t="shared" si="5"/>
        <v>0</v>
      </c>
      <c r="L16" s="53">
        <f t="shared" si="5"/>
        <v>0</v>
      </c>
      <c r="M16" s="53">
        <f t="shared" si="5"/>
        <v>0</v>
      </c>
      <c r="N16" s="53">
        <f t="shared" si="5"/>
        <v>0</v>
      </c>
      <c r="O16" s="53">
        <f t="shared" si="5"/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5.9" customHeight="1">
      <c r="A17" s="109"/>
      <c r="B17" s="52" t="s">
        <v>58</v>
      </c>
      <c r="C17" s="52"/>
      <c r="D17" s="52"/>
      <c r="E17" s="50"/>
      <c r="F17" s="66"/>
      <c r="G17" s="66"/>
      <c r="H17" s="85"/>
      <c r="I17" s="66"/>
      <c r="J17" s="53"/>
      <c r="K17" s="53"/>
      <c r="L17" s="53"/>
      <c r="M17" s="53"/>
      <c r="N17" s="66"/>
      <c r="O17" s="67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5.9" customHeight="1">
      <c r="A18" s="109"/>
      <c r="B18" s="52" t="s">
        <v>59</v>
      </c>
      <c r="C18" s="52"/>
      <c r="D18" s="52"/>
      <c r="E18" s="50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5.9" customHeight="1">
      <c r="A19" s="109" t="s">
        <v>83</v>
      </c>
      <c r="B19" s="60" t="s">
        <v>60</v>
      </c>
      <c r="C19" s="52"/>
      <c r="D19" s="52"/>
      <c r="E19" s="65"/>
      <c r="F19" s="85">
        <v>171</v>
      </c>
      <c r="G19" s="85">
        <v>104</v>
      </c>
      <c r="H19" s="85">
        <v>561</v>
      </c>
      <c r="I19" s="85">
        <v>674</v>
      </c>
      <c r="J19" s="53"/>
      <c r="K19" s="53"/>
      <c r="L19" s="53"/>
      <c r="M19" s="53"/>
      <c r="N19" s="53"/>
      <c r="O19" s="53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5.9" customHeight="1">
      <c r="A20" s="109"/>
      <c r="B20" s="61"/>
      <c r="C20" s="52" t="s">
        <v>61</v>
      </c>
      <c r="D20" s="52"/>
      <c r="E20" s="65"/>
      <c r="F20" s="85">
        <v>133</v>
      </c>
      <c r="G20" s="85">
        <v>90</v>
      </c>
      <c r="H20" s="85">
        <v>175</v>
      </c>
      <c r="I20" s="85">
        <v>126</v>
      </c>
      <c r="J20" s="53"/>
      <c r="K20" s="66"/>
      <c r="L20" s="53"/>
      <c r="M20" s="53"/>
      <c r="N20" s="53"/>
      <c r="O20" s="53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5.9" customHeight="1">
      <c r="A21" s="109"/>
      <c r="B21" s="78" t="s">
        <v>62</v>
      </c>
      <c r="C21" s="52"/>
      <c r="D21" s="52"/>
      <c r="E21" s="65" t="s">
        <v>155</v>
      </c>
      <c r="F21" s="85">
        <v>171</v>
      </c>
      <c r="G21" s="85">
        <v>104</v>
      </c>
      <c r="H21" s="85">
        <v>561</v>
      </c>
      <c r="I21" s="85">
        <v>674</v>
      </c>
      <c r="J21" s="53"/>
      <c r="K21" s="53"/>
      <c r="L21" s="53"/>
      <c r="M21" s="53"/>
      <c r="N21" s="53"/>
      <c r="O21" s="53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5.9" customHeight="1">
      <c r="A22" s="109"/>
      <c r="B22" s="60" t="s">
        <v>63</v>
      </c>
      <c r="C22" s="52"/>
      <c r="D22" s="52"/>
      <c r="E22" s="65" t="s">
        <v>156</v>
      </c>
      <c r="F22" s="85">
        <v>589</v>
      </c>
      <c r="G22" s="85">
        <v>578</v>
      </c>
      <c r="H22" s="85">
        <v>692</v>
      </c>
      <c r="I22" s="85">
        <v>727</v>
      </c>
      <c r="J22" s="53"/>
      <c r="K22" s="53"/>
      <c r="L22" s="53"/>
      <c r="M22" s="53"/>
      <c r="N22" s="53"/>
      <c r="O22" s="53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5.9" customHeight="1">
      <c r="A23" s="109"/>
      <c r="B23" s="61" t="s">
        <v>64</v>
      </c>
      <c r="C23" s="52" t="s">
        <v>65</v>
      </c>
      <c r="D23" s="52"/>
      <c r="E23" s="65"/>
      <c r="F23" s="85">
        <v>419</v>
      </c>
      <c r="G23" s="85">
        <v>461</v>
      </c>
      <c r="H23" s="85">
        <v>131</v>
      </c>
      <c r="I23" s="85">
        <v>123</v>
      </c>
      <c r="J23" s="53"/>
      <c r="K23" s="53"/>
      <c r="L23" s="53"/>
      <c r="M23" s="53"/>
      <c r="N23" s="53"/>
      <c r="O23" s="53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5.9" customHeight="1">
      <c r="A24" s="109"/>
      <c r="B24" s="52" t="s">
        <v>157</v>
      </c>
      <c r="C24" s="52"/>
      <c r="D24" s="52"/>
      <c r="E24" s="65" t="s">
        <v>158</v>
      </c>
      <c r="F24" s="85">
        <f t="shared" ref="F24:G24" si="6">F21-F22</f>
        <v>-418</v>
      </c>
      <c r="G24" s="85">
        <f t="shared" si="6"/>
        <v>-474</v>
      </c>
      <c r="H24" s="85">
        <f t="shared" ref="H24:I24" si="7">H21-H22</f>
        <v>-131</v>
      </c>
      <c r="I24" s="85">
        <f t="shared" si="7"/>
        <v>-53</v>
      </c>
      <c r="J24" s="53">
        <f t="shared" ref="J24:O24" si="8">J21-J22</f>
        <v>0</v>
      </c>
      <c r="K24" s="53">
        <f t="shared" si="8"/>
        <v>0</v>
      </c>
      <c r="L24" s="53">
        <f t="shared" si="8"/>
        <v>0</v>
      </c>
      <c r="M24" s="53">
        <f t="shared" si="8"/>
        <v>0</v>
      </c>
      <c r="N24" s="53">
        <f t="shared" si="8"/>
        <v>0</v>
      </c>
      <c r="O24" s="53">
        <f t="shared" si="8"/>
        <v>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5.9" customHeight="1">
      <c r="A25" s="109"/>
      <c r="B25" s="60" t="s">
        <v>66</v>
      </c>
      <c r="C25" s="60"/>
      <c r="D25" s="60"/>
      <c r="E25" s="113" t="s">
        <v>159</v>
      </c>
      <c r="F25" s="118">
        <v>418</v>
      </c>
      <c r="G25" s="121">
        <v>11</v>
      </c>
      <c r="H25" s="118">
        <v>131</v>
      </c>
      <c r="I25" s="118">
        <v>53</v>
      </c>
      <c r="J25" s="118"/>
      <c r="K25" s="118"/>
      <c r="L25" s="118"/>
      <c r="M25" s="118"/>
      <c r="N25" s="118"/>
      <c r="O25" s="118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5.9" customHeight="1">
      <c r="A26" s="109"/>
      <c r="B26" s="78" t="s">
        <v>67</v>
      </c>
      <c r="C26" s="78"/>
      <c r="D26" s="78"/>
      <c r="E26" s="114"/>
      <c r="F26" s="119"/>
      <c r="G26" s="122"/>
      <c r="H26" s="119"/>
      <c r="I26" s="119"/>
      <c r="J26" s="119"/>
      <c r="K26" s="119"/>
      <c r="L26" s="119"/>
      <c r="M26" s="119"/>
      <c r="N26" s="119"/>
      <c r="O26" s="119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5.9" customHeight="1">
      <c r="A27" s="109"/>
      <c r="B27" s="52" t="s">
        <v>160</v>
      </c>
      <c r="C27" s="52"/>
      <c r="D27" s="52"/>
      <c r="E27" s="65" t="s">
        <v>161</v>
      </c>
      <c r="F27" s="85">
        <f t="shared" ref="F27:G27" si="9">F24+F25</f>
        <v>0</v>
      </c>
      <c r="G27" s="85">
        <f t="shared" si="9"/>
        <v>-463</v>
      </c>
      <c r="H27" s="85">
        <f t="shared" ref="H27:I27" si="10">H24+H25</f>
        <v>0</v>
      </c>
      <c r="I27" s="85">
        <f t="shared" si="10"/>
        <v>0</v>
      </c>
      <c r="J27" s="53">
        <f t="shared" ref="J27:O27" si="11">J24+J25</f>
        <v>0</v>
      </c>
      <c r="K27" s="53">
        <f t="shared" si="11"/>
        <v>0</v>
      </c>
      <c r="L27" s="53">
        <f t="shared" si="11"/>
        <v>0</v>
      </c>
      <c r="M27" s="53">
        <f t="shared" si="11"/>
        <v>0</v>
      </c>
      <c r="N27" s="53">
        <f t="shared" si="11"/>
        <v>0</v>
      </c>
      <c r="O27" s="53">
        <f t="shared" si="11"/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5.9" customHeight="1">
      <c r="A28" s="8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5.9" customHeight="1">
      <c r="A29" s="12"/>
      <c r="F29" s="26"/>
      <c r="G29" s="26"/>
      <c r="H29" s="26"/>
      <c r="I29" s="26"/>
      <c r="J29" s="27"/>
      <c r="K29" s="27"/>
      <c r="L29" s="26"/>
      <c r="M29" s="26"/>
      <c r="N29" s="26"/>
      <c r="O29" s="27" t="s">
        <v>162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5.9" customHeight="1">
      <c r="A30" s="112" t="s">
        <v>68</v>
      </c>
      <c r="B30" s="112"/>
      <c r="C30" s="112"/>
      <c r="D30" s="112"/>
      <c r="E30" s="112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5.9" customHeight="1">
      <c r="A31" s="112"/>
      <c r="B31" s="112"/>
      <c r="C31" s="112"/>
      <c r="D31" s="112"/>
      <c r="E31" s="112"/>
      <c r="F31" s="50" t="s">
        <v>238</v>
      </c>
      <c r="G31" s="79" t="s">
        <v>237</v>
      </c>
      <c r="H31" s="50" t="s">
        <v>238</v>
      </c>
      <c r="I31" s="79" t="s">
        <v>237</v>
      </c>
      <c r="J31" s="50" t="s">
        <v>238</v>
      </c>
      <c r="K31" s="79" t="s">
        <v>237</v>
      </c>
      <c r="L31" s="50" t="s">
        <v>238</v>
      </c>
      <c r="M31" s="79" t="s">
        <v>237</v>
      </c>
      <c r="N31" s="50" t="s">
        <v>238</v>
      </c>
      <c r="O31" s="79" t="s">
        <v>237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5.9" customHeight="1">
      <c r="A32" s="109" t="s">
        <v>84</v>
      </c>
      <c r="B32" s="60" t="s">
        <v>49</v>
      </c>
      <c r="C32" s="52"/>
      <c r="D32" s="52"/>
      <c r="E32" s="65" t="s">
        <v>40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5.9" customHeight="1">
      <c r="A33" s="115"/>
      <c r="B33" s="62"/>
      <c r="C33" s="60" t="s">
        <v>69</v>
      </c>
      <c r="D33" s="52"/>
      <c r="E33" s="65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5.9" customHeight="1">
      <c r="A34" s="115"/>
      <c r="B34" s="62"/>
      <c r="C34" s="61"/>
      <c r="D34" s="52" t="s">
        <v>70</v>
      </c>
      <c r="E34" s="65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5.9" customHeight="1">
      <c r="A35" s="115"/>
      <c r="B35" s="61"/>
      <c r="C35" s="78" t="s">
        <v>71</v>
      </c>
      <c r="D35" s="52"/>
      <c r="E35" s="65"/>
      <c r="F35" s="53"/>
      <c r="G35" s="53"/>
      <c r="H35" s="53"/>
      <c r="I35" s="53"/>
      <c r="J35" s="67"/>
      <c r="K35" s="67"/>
      <c r="L35" s="53"/>
      <c r="M35" s="53"/>
      <c r="N35" s="53"/>
      <c r="O35" s="53"/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5.9" customHeight="1">
      <c r="A36" s="115"/>
      <c r="B36" s="60" t="s">
        <v>52</v>
      </c>
      <c r="C36" s="52"/>
      <c r="D36" s="52"/>
      <c r="E36" s="65" t="s">
        <v>41</v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5.9" customHeight="1">
      <c r="A37" s="115"/>
      <c r="B37" s="62"/>
      <c r="C37" s="52" t="s">
        <v>72</v>
      </c>
      <c r="D37" s="52"/>
      <c r="E37" s="65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5.9" customHeight="1">
      <c r="A38" s="115"/>
      <c r="B38" s="61"/>
      <c r="C38" s="52" t="s">
        <v>73</v>
      </c>
      <c r="D38" s="52"/>
      <c r="E38" s="65"/>
      <c r="F38" s="53"/>
      <c r="G38" s="53"/>
      <c r="H38" s="53"/>
      <c r="I38" s="53"/>
      <c r="J38" s="53"/>
      <c r="K38" s="67"/>
      <c r="L38" s="53"/>
      <c r="M38" s="53"/>
      <c r="N38" s="53"/>
      <c r="O38" s="53"/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5.9" customHeight="1">
      <c r="A39" s="115"/>
      <c r="B39" s="46" t="s">
        <v>74</v>
      </c>
      <c r="C39" s="46"/>
      <c r="D39" s="46"/>
      <c r="E39" s="65" t="s">
        <v>163</v>
      </c>
      <c r="F39" s="53">
        <f t="shared" ref="F39:O39" si="12">F32-F36</f>
        <v>0</v>
      </c>
      <c r="G39" s="53">
        <f t="shared" si="12"/>
        <v>0</v>
      </c>
      <c r="H39" s="53">
        <f t="shared" si="12"/>
        <v>0</v>
      </c>
      <c r="I39" s="53">
        <f t="shared" si="12"/>
        <v>0</v>
      </c>
      <c r="J39" s="53">
        <f t="shared" si="12"/>
        <v>0</v>
      </c>
      <c r="K39" s="53">
        <f t="shared" si="12"/>
        <v>0</v>
      </c>
      <c r="L39" s="53">
        <f t="shared" si="12"/>
        <v>0</v>
      </c>
      <c r="M39" s="53">
        <f t="shared" si="12"/>
        <v>0</v>
      </c>
      <c r="N39" s="53">
        <f t="shared" si="12"/>
        <v>0</v>
      </c>
      <c r="O39" s="53">
        <f t="shared" si="12"/>
        <v>0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5.9" customHeight="1">
      <c r="A40" s="109" t="s">
        <v>85</v>
      </c>
      <c r="B40" s="60" t="s">
        <v>75</v>
      </c>
      <c r="C40" s="52"/>
      <c r="D40" s="52"/>
      <c r="E40" s="65" t="s">
        <v>43</v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5.9" customHeight="1">
      <c r="A41" s="110"/>
      <c r="B41" s="61"/>
      <c r="C41" s="52" t="s">
        <v>76</v>
      </c>
      <c r="D41" s="52"/>
      <c r="E41" s="65"/>
      <c r="F41" s="67"/>
      <c r="G41" s="67"/>
      <c r="H41" s="67"/>
      <c r="I41" s="67"/>
      <c r="J41" s="53"/>
      <c r="K41" s="53"/>
      <c r="L41" s="53"/>
      <c r="M41" s="53"/>
      <c r="N41" s="53"/>
      <c r="O41" s="53"/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5.9" customHeight="1">
      <c r="A42" s="110"/>
      <c r="B42" s="60" t="s">
        <v>63</v>
      </c>
      <c r="C42" s="52"/>
      <c r="D42" s="52"/>
      <c r="E42" s="65" t="s">
        <v>44</v>
      </c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5.9" customHeight="1">
      <c r="A43" s="110"/>
      <c r="B43" s="61"/>
      <c r="C43" s="52" t="s">
        <v>77</v>
      </c>
      <c r="D43" s="52"/>
      <c r="E43" s="65"/>
      <c r="F43" s="53"/>
      <c r="G43" s="53"/>
      <c r="H43" s="53"/>
      <c r="I43" s="53"/>
      <c r="J43" s="67"/>
      <c r="K43" s="67"/>
      <c r="L43" s="53"/>
      <c r="M43" s="53"/>
      <c r="N43" s="53"/>
      <c r="O43" s="53"/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5.9" customHeight="1">
      <c r="A44" s="110"/>
      <c r="B44" s="52" t="s">
        <v>74</v>
      </c>
      <c r="C44" s="52"/>
      <c r="D44" s="52"/>
      <c r="E44" s="65" t="s">
        <v>164</v>
      </c>
      <c r="F44" s="67">
        <f t="shared" ref="F44:O44" si="13">F40-F42</f>
        <v>0</v>
      </c>
      <c r="G44" s="67">
        <f t="shared" si="13"/>
        <v>0</v>
      </c>
      <c r="H44" s="67">
        <f t="shared" si="13"/>
        <v>0</v>
      </c>
      <c r="I44" s="67">
        <f t="shared" si="13"/>
        <v>0</v>
      </c>
      <c r="J44" s="67">
        <f t="shared" si="13"/>
        <v>0</v>
      </c>
      <c r="K44" s="67">
        <f t="shared" si="13"/>
        <v>0</v>
      </c>
      <c r="L44" s="67">
        <f t="shared" si="13"/>
        <v>0</v>
      </c>
      <c r="M44" s="67">
        <f t="shared" si="13"/>
        <v>0</v>
      </c>
      <c r="N44" s="67">
        <f t="shared" si="13"/>
        <v>0</v>
      </c>
      <c r="O44" s="67">
        <f t="shared" si="13"/>
        <v>0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5.9" customHeight="1">
      <c r="A45" s="109" t="s">
        <v>86</v>
      </c>
      <c r="B45" s="46" t="s">
        <v>78</v>
      </c>
      <c r="C45" s="46"/>
      <c r="D45" s="46"/>
      <c r="E45" s="65" t="s">
        <v>165</v>
      </c>
      <c r="F45" s="53">
        <f t="shared" ref="F45:O45" si="14">F39+F44</f>
        <v>0</v>
      </c>
      <c r="G45" s="53">
        <f t="shared" si="14"/>
        <v>0</v>
      </c>
      <c r="H45" s="53">
        <f t="shared" si="14"/>
        <v>0</v>
      </c>
      <c r="I45" s="53">
        <f t="shared" si="14"/>
        <v>0</v>
      </c>
      <c r="J45" s="53">
        <f t="shared" si="14"/>
        <v>0</v>
      </c>
      <c r="K45" s="53">
        <f t="shared" si="14"/>
        <v>0</v>
      </c>
      <c r="L45" s="53">
        <f t="shared" si="14"/>
        <v>0</v>
      </c>
      <c r="M45" s="53">
        <f t="shared" si="14"/>
        <v>0</v>
      </c>
      <c r="N45" s="53">
        <f t="shared" si="14"/>
        <v>0</v>
      </c>
      <c r="O45" s="53">
        <f t="shared" si="14"/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5.9" customHeight="1">
      <c r="A46" s="110"/>
      <c r="B46" s="52" t="s">
        <v>79</v>
      </c>
      <c r="C46" s="52"/>
      <c r="D46" s="52"/>
      <c r="E46" s="52"/>
      <c r="F46" s="67"/>
      <c r="G46" s="67"/>
      <c r="H46" s="67"/>
      <c r="I46" s="67"/>
      <c r="J46" s="67"/>
      <c r="K46" s="67"/>
      <c r="L46" s="53"/>
      <c r="M46" s="53"/>
      <c r="N46" s="67"/>
      <c r="O46" s="67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5.9" customHeight="1">
      <c r="A47" s="110"/>
      <c r="B47" s="52" t="s">
        <v>80</v>
      </c>
      <c r="C47" s="52"/>
      <c r="D47" s="52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5.9" customHeight="1">
      <c r="A48" s="110"/>
      <c r="B48" s="52" t="s">
        <v>81</v>
      </c>
      <c r="C48" s="52"/>
      <c r="D48" s="52"/>
      <c r="E48" s="52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5" ht="15.9" customHeight="1">
      <c r="A49" s="8" t="s">
        <v>166</v>
      </c>
      <c r="O49" s="6"/>
    </row>
    <row r="50" spans="1:15" ht="15.9" customHeight="1">
      <c r="A50" s="8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3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47"/>
  <sheetViews>
    <sheetView tabSelected="1" view="pageBreakPreview" zoomScaleNormal="100" zoomScaleSheetLayoutView="100" workbookViewId="0">
      <selection activeCell="L2" sqref="L2"/>
    </sheetView>
  </sheetViews>
  <sheetFormatPr defaultColWidth="9" defaultRowHeight="13.2"/>
  <cols>
    <col min="1" max="2" width="3.6640625" style="2" customWidth="1"/>
    <col min="3" max="3" width="21.33203125" style="2" customWidth="1"/>
    <col min="4" max="4" width="20" style="2" customWidth="1"/>
    <col min="5" max="16" width="12.6640625" style="2" customWidth="1"/>
    <col min="17" max="16384" width="9" style="2"/>
  </cols>
  <sheetData>
    <row r="1" spans="1:16" ht="33.9" customHeight="1">
      <c r="A1" s="32" t="s">
        <v>0</v>
      </c>
      <c r="B1" s="32"/>
      <c r="C1" s="40" t="s">
        <v>262</v>
      </c>
      <c r="D1" s="41"/>
    </row>
    <row r="3" spans="1:16" ht="15" customHeight="1">
      <c r="A3" s="14" t="s">
        <v>167</v>
      </c>
      <c r="B3" s="14"/>
      <c r="C3" s="14"/>
      <c r="D3" s="14"/>
      <c r="E3" s="14"/>
      <c r="F3" s="14"/>
      <c r="G3" s="14"/>
      <c r="H3" s="14"/>
      <c r="K3" s="14"/>
      <c r="L3" s="14"/>
    </row>
    <row r="4" spans="1:16" ht="15" customHeight="1">
      <c r="A4" s="14"/>
      <c r="B4" s="14"/>
      <c r="C4" s="14"/>
      <c r="D4" s="14"/>
      <c r="E4" s="14"/>
      <c r="F4" s="14"/>
      <c r="G4" s="14"/>
      <c r="H4" s="14"/>
      <c r="K4" s="14"/>
      <c r="L4" s="14"/>
    </row>
    <row r="5" spans="1:16" ht="15" customHeight="1">
      <c r="A5" s="42"/>
      <c r="B5" s="42" t="s">
        <v>250</v>
      </c>
      <c r="C5" s="42"/>
      <c r="D5" s="42"/>
      <c r="J5" s="15"/>
      <c r="N5" s="15"/>
      <c r="P5" s="15" t="s">
        <v>168</v>
      </c>
    </row>
    <row r="6" spans="1:16" ht="15" customHeight="1">
      <c r="A6" s="43"/>
      <c r="B6" s="44"/>
      <c r="C6" s="44"/>
      <c r="D6" s="84"/>
      <c r="E6" s="123" t="s">
        <v>255</v>
      </c>
      <c r="F6" s="124"/>
      <c r="G6" s="123" t="s">
        <v>256</v>
      </c>
      <c r="H6" s="124"/>
      <c r="I6" s="99" t="s">
        <v>257</v>
      </c>
      <c r="J6" s="100"/>
      <c r="K6" s="123" t="s">
        <v>258</v>
      </c>
      <c r="L6" s="124"/>
      <c r="M6" s="123" t="s">
        <v>259</v>
      </c>
      <c r="N6" s="124"/>
      <c r="O6" s="123" t="s">
        <v>260</v>
      </c>
      <c r="P6" s="124"/>
    </row>
    <row r="7" spans="1:16" ht="15" customHeight="1">
      <c r="A7" s="18"/>
      <c r="B7" s="19"/>
      <c r="C7" s="19"/>
      <c r="D7" s="59"/>
      <c r="E7" s="101" t="s">
        <v>238</v>
      </c>
      <c r="F7" s="101" t="s">
        <v>237</v>
      </c>
      <c r="G7" s="101" t="s">
        <v>238</v>
      </c>
      <c r="H7" s="101" t="s">
        <v>237</v>
      </c>
      <c r="I7" s="101" t="s">
        <v>238</v>
      </c>
      <c r="J7" s="101" t="s">
        <v>237</v>
      </c>
      <c r="K7" s="101" t="s">
        <v>238</v>
      </c>
      <c r="L7" s="101" t="s">
        <v>237</v>
      </c>
      <c r="M7" s="101" t="s">
        <v>238</v>
      </c>
      <c r="N7" s="101" t="s">
        <v>237</v>
      </c>
      <c r="O7" s="101" t="s">
        <v>238</v>
      </c>
      <c r="P7" s="101" t="s">
        <v>237</v>
      </c>
    </row>
    <row r="8" spans="1:16" ht="18" customHeight="1">
      <c r="A8" s="105" t="s">
        <v>169</v>
      </c>
      <c r="B8" s="80" t="s">
        <v>170</v>
      </c>
      <c r="C8" s="81"/>
      <c r="D8" s="81"/>
      <c r="E8" s="96">
        <v>1</v>
      </c>
      <c r="F8" s="95">
        <v>1</v>
      </c>
      <c r="G8" s="96">
        <v>1</v>
      </c>
      <c r="H8" s="95">
        <v>1</v>
      </c>
      <c r="I8" s="96">
        <v>3</v>
      </c>
      <c r="J8" s="95">
        <v>3</v>
      </c>
      <c r="K8" s="96">
        <v>32</v>
      </c>
      <c r="L8" s="95">
        <v>32</v>
      </c>
      <c r="M8" s="96">
        <v>1</v>
      </c>
      <c r="N8" s="95">
        <v>1</v>
      </c>
      <c r="O8" s="96">
        <v>1</v>
      </c>
      <c r="P8" s="95">
        <v>1</v>
      </c>
    </row>
    <row r="9" spans="1:16" ht="18" customHeight="1">
      <c r="A9" s="105"/>
      <c r="B9" s="105" t="s">
        <v>171</v>
      </c>
      <c r="C9" s="52" t="s">
        <v>172</v>
      </c>
      <c r="D9" s="52"/>
      <c r="E9" s="96">
        <v>6895</v>
      </c>
      <c r="F9" s="95">
        <v>6895</v>
      </c>
      <c r="G9" s="96">
        <v>50</v>
      </c>
      <c r="H9" s="95">
        <v>50</v>
      </c>
      <c r="I9" s="96">
        <v>10</v>
      </c>
      <c r="J9" s="95">
        <v>10</v>
      </c>
      <c r="K9" s="96">
        <v>51</v>
      </c>
      <c r="L9" s="95">
        <v>51</v>
      </c>
      <c r="M9" s="96">
        <v>15</v>
      </c>
      <c r="N9" s="95">
        <v>15</v>
      </c>
      <c r="O9" s="96">
        <v>90</v>
      </c>
      <c r="P9" s="95">
        <v>90</v>
      </c>
    </row>
    <row r="10" spans="1:16" ht="18" customHeight="1">
      <c r="A10" s="105"/>
      <c r="B10" s="105"/>
      <c r="C10" s="52" t="s">
        <v>173</v>
      </c>
      <c r="D10" s="52"/>
      <c r="E10" s="96">
        <v>6895</v>
      </c>
      <c r="F10" s="95">
        <v>6895</v>
      </c>
      <c r="G10" s="96">
        <v>50</v>
      </c>
      <c r="H10" s="95">
        <v>50</v>
      </c>
      <c r="I10" s="96">
        <v>7</v>
      </c>
      <c r="J10" s="95">
        <v>7</v>
      </c>
      <c r="K10" s="96">
        <v>30</v>
      </c>
      <c r="L10" s="95">
        <v>30</v>
      </c>
      <c r="M10" s="96">
        <v>15</v>
      </c>
      <c r="N10" s="95">
        <v>15</v>
      </c>
      <c r="O10" s="96">
        <v>90</v>
      </c>
      <c r="P10" s="95">
        <v>90</v>
      </c>
    </row>
    <row r="11" spans="1:16" ht="18" customHeight="1">
      <c r="A11" s="105"/>
      <c r="B11" s="105"/>
      <c r="C11" s="52" t="s">
        <v>174</v>
      </c>
      <c r="D11" s="52"/>
      <c r="E11" s="96">
        <v>0</v>
      </c>
      <c r="F11" s="95">
        <v>0</v>
      </c>
      <c r="G11" s="96">
        <v>0</v>
      </c>
      <c r="H11" s="95">
        <v>0</v>
      </c>
      <c r="I11" s="96">
        <v>3</v>
      </c>
      <c r="J11" s="95">
        <v>3</v>
      </c>
      <c r="K11" s="96">
        <v>0</v>
      </c>
      <c r="L11" s="95">
        <v>0</v>
      </c>
      <c r="M11" s="96">
        <v>0</v>
      </c>
      <c r="N11" s="95">
        <v>0</v>
      </c>
      <c r="O11" s="96">
        <v>0</v>
      </c>
      <c r="P11" s="95">
        <v>0</v>
      </c>
    </row>
    <row r="12" spans="1:16" ht="18" customHeight="1">
      <c r="A12" s="105"/>
      <c r="B12" s="105"/>
      <c r="C12" s="52" t="s">
        <v>175</v>
      </c>
      <c r="D12" s="52"/>
      <c r="E12" s="96">
        <v>0</v>
      </c>
      <c r="F12" s="95">
        <v>0</v>
      </c>
      <c r="G12" s="96">
        <v>0</v>
      </c>
      <c r="H12" s="95">
        <v>0</v>
      </c>
      <c r="I12" s="96">
        <v>0</v>
      </c>
      <c r="J12" s="95">
        <v>0</v>
      </c>
      <c r="K12" s="96">
        <v>0</v>
      </c>
      <c r="L12" s="95">
        <v>0</v>
      </c>
      <c r="M12" s="96">
        <v>0</v>
      </c>
      <c r="N12" s="95">
        <v>0</v>
      </c>
      <c r="O12" s="96">
        <v>0</v>
      </c>
      <c r="P12" s="95">
        <v>0</v>
      </c>
    </row>
    <row r="13" spans="1:16" ht="18" customHeight="1">
      <c r="A13" s="105"/>
      <c r="B13" s="105"/>
      <c r="C13" s="52" t="s">
        <v>176</v>
      </c>
      <c r="D13" s="52"/>
      <c r="E13" s="96">
        <v>0</v>
      </c>
      <c r="F13" s="95">
        <v>0</v>
      </c>
      <c r="G13" s="96">
        <v>0</v>
      </c>
      <c r="H13" s="95">
        <v>0</v>
      </c>
      <c r="I13" s="96">
        <v>0</v>
      </c>
      <c r="J13" s="95">
        <v>0</v>
      </c>
      <c r="K13" s="96">
        <v>0</v>
      </c>
      <c r="L13" s="95">
        <v>0</v>
      </c>
      <c r="M13" s="96">
        <v>0</v>
      </c>
      <c r="N13" s="95">
        <v>0</v>
      </c>
      <c r="O13" s="96">
        <v>0</v>
      </c>
      <c r="P13" s="95">
        <v>0</v>
      </c>
    </row>
    <row r="14" spans="1:16" ht="18" customHeight="1">
      <c r="A14" s="105"/>
      <c r="B14" s="105"/>
      <c r="C14" s="52" t="s">
        <v>177</v>
      </c>
      <c r="D14" s="52"/>
      <c r="E14" s="96">
        <v>0</v>
      </c>
      <c r="F14" s="95">
        <v>0</v>
      </c>
      <c r="G14" s="96">
        <v>0</v>
      </c>
      <c r="H14" s="95">
        <v>0</v>
      </c>
      <c r="I14" s="96">
        <v>0</v>
      </c>
      <c r="J14" s="95">
        <v>0</v>
      </c>
      <c r="K14" s="96">
        <v>21</v>
      </c>
      <c r="L14" s="95">
        <v>21</v>
      </c>
      <c r="M14" s="96">
        <v>0</v>
      </c>
      <c r="N14" s="95">
        <v>0</v>
      </c>
      <c r="O14" s="96">
        <v>0</v>
      </c>
      <c r="P14" s="95">
        <v>0</v>
      </c>
    </row>
    <row r="15" spans="1:16" ht="18" customHeight="1">
      <c r="A15" s="105" t="s">
        <v>178</v>
      </c>
      <c r="B15" s="105" t="s">
        <v>179</v>
      </c>
      <c r="C15" s="52" t="s">
        <v>180</v>
      </c>
      <c r="D15" s="52"/>
      <c r="E15" s="82">
        <v>2775.3</v>
      </c>
      <c r="F15" s="97">
        <v>2153.1</v>
      </c>
      <c r="G15" s="82">
        <v>6864.6</v>
      </c>
      <c r="H15" s="97">
        <v>7490.1</v>
      </c>
      <c r="I15" s="82">
        <v>2873.8</v>
      </c>
      <c r="J15" s="97">
        <v>2931.4</v>
      </c>
      <c r="K15" s="82">
        <v>227</v>
      </c>
      <c r="L15" s="97">
        <v>224.4</v>
      </c>
      <c r="M15" s="82">
        <v>186.1</v>
      </c>
      <c r="N15" s="97">
        <v>172.4</v>
      </c>
      <c r="O15" s="82">
        <v>181.7</v>
      </c>
      <c r="P15" s="97">
        <v>186.3</v>
      </c>
    </row>
    <row r="16" spans="1:16" ht="18" customHeight="1">
      <c r="A16" s="105"/>
      <c r="B16" s="105"/>
      <c r="C16" s="52" t="s">
        <v>181</v>
      </c>
      <c r="D16" s="52"/>
      <c r="E16" s="82">
        <v>26055.5</v>
      </c>
      <c r="F16" s="97">
        <v>25940.400000000001</v>
      </c>
      <c r="G16" s="82">
        <v>941.2</v>
      </c>
      <c r="H16" s="97">
        <v>339.4</v>
      </c>
      <c r="I16" s="82">
        <v>6017.6</v>
      </c>
      <c r="J16" s="97">
        <v>6001.2</v>
      </c>
      <c r="K16" s="82">
        <v>56.4</v>
      </c>
      <c r="L16" s="97">
        <v>60.2</v>
      </c>
      <c r="M16" s="82">
        <v>52.5</v>
      </c>
      <c r="N16" s="97">
        <v>57.3</v>
      </c>
      <c r="O16" s="82">
        <v>16.3</v>
      </c>
      <c r="P16" s="97">
        <v>19.600000000000001</v>
      </c>
    </row>
    <row r="17" spans="1:17" ht="18" customHeight="1">
      <c r="A17" s="105"/>
      <c r="B17" s="105"/>
      <c r="C17" s="52" t="s">
        <v>182</v>
      </c>
      <c r="D17" s="52"/>
      <c r="E17" s="97">
        <v>0</v>
      </c>
      <c r="F17" s="97">
        <v>0</v>
      </c>
      <c r="G17" s="82">
        <v>0</v>
      </c>
      <c r="H17" s="97">
        <v>0</v>
      </c>
      <c r="I17" s="82">
        <v>0</v>
      </c>
      <c r="J17" s="97">
        <v>0</v>
      </c>
      <c r="K17" s="82">
        <v>0</v>
      </c>
      <c r="L17" s="97">
        <v>0</v>
      </c>
      <c r="M17" s="82">
        <v>0</v>
      </c>
      <c r="N17" s="97">
        <v>0</v>
      </c>
      <c r="O17" s="82">
        <v>0</v>
      </c>
      <c r="P17" s="97">
        <v>0</v>
      </c>
    </row>
    <row r="18" spans="1:17" ht="18" customHeight="1">
      <c r="A18" s="105"/>
      <c r="B18" s="105"/>
      <c r="C18" s="52" t="s">
        <v>183</v>
      </c>
      <c r="D18" s="52"/>
      <c r="E18" s="82">
        <v>28830.9</v>
      </c>
      <c r="F18" s="97">
        <v>28093.599999999999</v>
      </c>
      <c r="G18" s="82">
        <v>7805.9</v>
      </c>
      <c r="H18" s="97">
        <v>7829.5</v>
      </c>
      <c r="I18" s="82">
        <v>8891.5</v>
      </c>
      <c r="J18" s="97">
        <v>8932.7000000000007</v>
      </c>
      <c r="K18" s="82">
        <v>283.5</v>
      </c>
      <c r="L18" s="97">
        <v>284.60000000000002</v>
      </c>
      <c r="M18" s="82">
        <v>238.7</v>
      </c>
      <c r="N18" s="97">
        <v>229.7</v>
      </c>
      <c r="O18" s="82">
        <v>198</v>
      </c>
      <c r="P18" s="97">
        <v>205.9</v>
      </c>
    </row>
    <row r="19" spans="1:17" ht="18" customHeight="1">
      <c r="A19" s="105"/>
      <c r="B19" s="105" t="s">
        <v>184</v>
      </c>
      <c r="C19" s="52" t="s">
        <v>185</v>
      </c>
      <c r="D19" s="52"/>
      <c r="E19" s="82">
        <v>209.6</v>
      </c>
      <c r="F19" s="97">
        <v>218.5</v>
      </c>
      <c r="G19" s="82">
        <v>28.9</v>
      </c>
      <c r="H19" s="97">
        <v>58.3</v>
      </c>
      <c r="I19" s="82">
        <v>648.6</v>
      </c>
      <c r="J19" s="97">
        <v>684.7</v>
      </c>
      <c r="K19" s="82">
        <v>174.8</v>
      </c>
      <c r="L19" s="97">
        <v>177.7</v>
      </c>
      <c r="M19" s="82">
        <v>64.8</v>
      </c>
      <c r="N19" s="97">
        <v>63.4</v>
      </c>
      <c r="O19" s="82">
        <v>85.3</v>
      </c>
      <c r="P19" s="97">
        <v>84.9</v>
      </c>
    </row>
    <row r="20" spans="1:17" ht="18" customHeight="1">
      <c r="A20" s="105"/>
      <c r="B20" s="105"/>
      <c r="C20" s="52" t="s">
        <v>186</v>
      </c>
      <c r="D20" s="52"/>
      <c r="E20" s="82">
        <v>58.4</v>
      </c>
      <c r="F20" s="97">
        <v>107.8</v>
      </c>
      <c r="G20" s="82">
        <v>2398.8000000000002</v>
      </c>
      <c r="H20" s="97">
        <v>2402.1999999999998</v>
      </c>
      <c r="I20" s="82">
        <v>3268.6</v>
      </c>
      <c r="J20" s="97">
        <v>3407.8</v>
      </c>
      <c r="K20" s="82">
        <v>22.3</v>
      </c>
      <c r="L20" s="97">
        <v>49.5</v>
      </c>
      <c r="M20" s="82">
        <v>90</v>
      </c>
      <c r="N20" s="97">
        <v>93</v>
      </c>
      <c r="O20" s="82">
        <v>70</v>
      </c>
      <c r="P20" s="97">
        <v>66.400000000000006</v>
      </c>
    </row>
    <row r="21" spans="1:17" ht="18" customHeight="1">
      <c r="A21" s="105"/>
      <c r="B21" s="105"/>
      <c r="C21" s="52" t="s">
        <v>187</v>
      </c>
      <c r="D21" s="52"/>
      <c r="E21" s="82">
        <v>21667.8</v>
      </c>
      <c r="F21" s="97">
        <v>20872.2</v>
      </c>
      <c r="G21" s="82">
        <v>0</v>
      </c>
      <c r="H21" s="97">
        <v>0</v>
      </c>
      <c r="I21" s="82">
        <v>0</v>
      </c>
      <c r="J21" s="97">
        <v>0</v>
      </c>
      <c r="K21" s="82">
        <v>0</v>
      </c>
      <c r="L21" s="97">
        <v>0</v>
      </c>
      <c r="M21" s="82">
        <v>0</v>
      </c>
      <c r="N21" s="97">
        <v>0</v>
      </c>
      <c r="O21" s="82">
        <v>0</v>
      </c>
      <c r="P21" s="97">
        <v>0</v>
      </c>
    </row>
    <row r="22" spans="1:17" ht="18" customHeight="1">
      <c r="A22" s="105"/>
      <c r="B22" s="105"/>
      <c r="C22" s="46" t="s">
        <v>188</v>
      </c>
      <c r="D22" s="46"/>
      <c r="E22" s="82">
        <v>21935.9</v>
      </c>
      <c r="F22" s="97">
        <v>21198.6</v>
      </c>
      <c r="G22" s="82">
        <v>2427.8000000000002</v>
      </c>
      <c r="H22" s="97">
        <v>2460.4</v>
      </c>
      <c r="I22" s="82">
        <v>3917.2</v>
      </c>
      <c r="J22" s="97">
        <v>4092.5</v>
      </c>
      <c r="K22" s="82">
        <v>197.2</v>
      </c>
      <c r="L22" s="97">
        <v>227.1</v>
      </c>
      <c r="M22" s="82">
        <v>154.9</v>
      </c>
      <c r="N22" s="97">
        <v>156.4</v>
      </c>
      <c r="O22" s="82">
        <v>155.5</v>
      </c>
      <c r="P22" s="97">
        <v>151.19999999999999</v>
      </c>
    </row>
    <row r="23" spans="1:17" ht="18" customHeight="1">
      <c r="A23" s="105"/>
      <c r="B23" s="105" t="s">
        <v>189</v>
      </c>
      <c r="C23" s="52" t="s">
        <v>190</v>
      </c>
      <c r="D23" s="52"/>
      <c r="E23" s="82">
        <v>6895</v>
      </c>
      <c r="F23" s="97">
        <v>6895</v>
      </c>
      <c r="G23" s="82">
        <v>50</v>
      </c>
      <c r="H23" s="97">
        <v>50</v>
      </c>
      <c r="I23" s="82">
        <v>10</v>
      </c>
      <c r="J23" s="97">
        <v>10</v>
      </c>
      <c r="K23" s="82">
        <v>51</v>
      </c>
      <c r="L23" s="97">
        <v>51</v>
      </c>
      <c r="M23" s="82">
        <v>15</v>
      </c>
      <c r="N23" s="97">
        <v>15</v>
      </c>
      <c r="O23" s="82">
        <v>90</v>
      </c>
      <c r="P23" s="97">
        <v>90</v>
      </c>
    </row>
    <row r="24" spans="1:17" ht="18" customHeight="1">
      <c r="A24" s="105"/>
      <c r="B24" s="105"/>
      <c r="C24" s="52" t="s">
        <v>191</v>
      </c>
      <c r="D24" s="52"/>
      <c r="E24" s="82">
        <v>0</v>
      </c>
      <c r="F24" s="102" t="s">
        <v>261</v>
      </c>
      <c r="G24" s="82">
        <v>5328</v>
      </c>
      <c r="H24" s="97">
        <v>5319</v>
      </c>
      <c r="I24" s="82">
        <v>4964.3</v>
      </c>
      <c r="J24" s="97">
        <v>4830.2</v>
      </c>
      <c r="K24" s="82">
        <v>6.4</v>
      </c>
      <c r="L24" s="97">
        <v>-5</v>
      </c>
      <c r="M24" s="82">
        <v>68.8</v>
      </c>
      <c r="N24" s="97">
        <v>58.3</v>
      </c>
      <c r="O24" s="82">
        <v>-47.4</v>
      </c>
      <c r="P24" s="97">
        <v>-35.299999999999997</v>
      </c>
    </row>
    <row r="25" spans="1:17" ht="18" customHeight="1">
      <c r="A25" s="105"/>
      <c r="B25" s="105"/>
      <c r="C25" s="52" t="s">
        <v>192</v>
      </c>
      <c r="D25" s="52"/>
      <c r="E25" s="82">
        <v>0</v>
      </c>
      <c r="F25" s="102" t="s">
        <v>261</v>
      </c>
      <c r="G25" s="82">
        <v>0</v>
      </c>
      <c r="H25" s="97">
        <v>0</v>
      </c>
      <c r="I25" s="82">
        <v>0</v>
      </c>
      <c r="J25" s="97">
        <v>0</v>
      </c>
      <c r="K25" s="82">
        <v>0</v>
      </c>
      <c r="L25" s="97">
        <v>0</v>
      </c>
      <c r="M25" s="82">
        <v>0</v>
      </c>
      <c r="N25" s="97">
        <v>0</v>
      </c>
      <c r="O25" s="82">
        <v>0</v>
      </c>
      <c r="P25" s="97">
        <v>0</v>
      </c>
    </row>
    <row r="26" spans="1:17" ht="18" customHeight="1">
      <c r="A26" s="105"/>
      <c r="B26" s="105"/>
      <c r="C26" s="52" t="s">
        <v>193</v>
      </c>
      <c r="D26" s="52"/>
      <c r="E26" s="82">
        <v>6895</v>
      </c>
      <c r="F26" s="97">
        <v>6895</v>
      </c>
      <c r="G26" s="82">
        <v>5378</v>
      </c>
      <c r="H26" s="97">
        <v>5369</v>
      </c>
      <c r="I26" s="82">
        <v>4974.3</v>
      </c>
      <c r="J26" s="97">
        <v>4840.2</v>
      </c>
      <c r="K26" s="82">
        <v>86.3</v>
      </c>
      <c r="L26" s="97">
        <v>57.4</v>
      </c>
      <c r="M26" s="82">
        <v>83.8</v>
      </c>
      <c r="N26" s="97">
        <v>73.3</v>
      </c>
      <c r="O26" s="82">
        <v>42.5</v>
      </c>
      <c r="P26" s="97">
        <v>54.7</v>
      </c>
    </row>
    <row r="27" spans="1:17" ht="18" customHeight="1">
      <c r="A27" s="105"/>
      <c r="B27" s="52" t="s">
        <v>194</v>
      </c>
      <c r="C27" s="52"/>
      <c r="D27" s="52"/>
      <c r="E27" s="82">
        <v>28830.9</v>
      </c>
      <c r="F27" s="97">
        <v>28093.599999999999</v>
      </c>
      <c r="G27" s="82">
        <v>7805.9</v>
      </c>
      <c r="H27" s="97">
        <v>7829.5</v>
      </c>
      <c r="I27" s="82">
        <v>8891.5</v>
      </c>
      <c r="J27" s="97">
        <v>8932.7000000000007</v>
      </c>
      <c r="K27" s="82">
        <v>283.5</v>
      </c>
      <c r="L27" s="97">
        <v>284.60000000000002</v>
      </c>
      <c r="M27" s="82">
        <v>238.7</v>
      </c>
      <c r="N27" s="97">
        <v>229.7</v>
      </c>
      <c r="O27" s="82">
        <v>198</v>
      </c>
      <c r="P27" s="97">
        <v>205.9</v>
      </c>
    </row>
    <row r="28" spans="1:17" ht="18" customHeight="1">
      <c r="A28" s="105" t="s">
        <v>195</v>
      </c>
      <c r="B28" s="105" t="s">
        <v>196</v>
      </c>
      <c r="C28" s="52" t="s">
        <v>197</v>
      </c>
      <c r="D28" s="83" t="s">
        <v>40</v>
      </c>
      <c r="E28" s="103">
        <v>1931</v>
      </c>
      <c r="F28" s="97">
        <v>1845.2</v>
      </c>
      <c r="G28" s="82">
        <v>76.7</v>
      </c>
      <c r="H28" s="97">
        <v>1119.5999999999999</v>
      </c>
      <c r="I28" s="82">
        <v>1388.9</v>
      </c>
      <c r="J28" s="97">
        <v>1435.4</v>
      </c>
      <c r="K28" s="82">
        <v>451.1</v>
      </c>
      <c r="L28" s="97">
        <v>445</v>
      </c>
      <c r="M28" s="82">
        <v>209.3</v>
      </c>
      <c r="N28" s="97">
        <v>198</v>
      </c>
      <c r="O28" s="82">
        <v>732.5</v>
      </c>
      <c r="P28" s="97">
        <v>706.3</v>
      </c>
    </row>
    <row r="29" spans="1:17" ht="18" customHeight="1">
      <c r="A29" s="105"/>
      <c r="B29" s="105"/>
      <c r="C29" s="52" t="s">
        <v>198</v>
      </c>
      <c r="D29" s="83" t="s">
        <v>41</v>
      </c>
      <c r="E29" s="82">
        <f>885.7+77.2+839.9+28.1</f>
        <v>1830.9</v>
      </c>
      <c r="F29" s="97">
        <v>1736.9</v>
      </c>
      <c r="G29" s="82">
        <v>7.1</v>
      </c>
      <c r="H29" s="97">
        <v>438</v>
      </c>
      <c r="I29" s="82">
        <v>1144.3</v>
      </c>
      <c r="J29" s="97">
        <v>1190.4000000000001</v>
      </c>
      <c r="K29" s="82">
        <v>400.5</v>
      </c>
      <c r="L29" s="97">
        <v>408.3</v>
      </c>
      <c r="M29" s="82">
        <v>37.700000000000003</v>
      </c>
      <c r="N29" s="97">
        <v>43.3</v>
      </c>
      <c r="O29" s="82">
        <v>732.9</v>
      </c>
      <c r="P29" s="97">
        <v>713.8</v>
      </c>
    </row>
    <row r="30" spans="1:17" ht="18" customHeight="1">
      <c r="A30" s="105"/>
      <c r="B30" s="105"/>
      <c r="C30" s="52" t="s">
        <v>199</v>
      </c>
      <c r="D30" s="83" t="s">
        <v>200</v>
      </c>
      <c r="E30" s="82">
        <v>146.80000000000001</v>
      </c>
      <c r="F30" s="97">
        <v>144.80000000000001</v>
      </c>
      <c r="G30" s="82">
        <v>35.799999999999997</v>
      </c>
      <c r="H30" s="97">
        <v>38.299999999999997</v>
      </c>
      <c r="I30" s="82">
        <v>45.6</v>
      </c>
      <c r="J30" s="97">
        <v>55.2</v>
      </c>
      <c r="K30" s="82">
        <v>27.9</v>
      </c>
      <c r="L30" s="97">
        <v>27</v>
      </c>
      <c r="M30" s="82">
        <v>177.3</v>
      </c>
      <c r="N30" s="97">
        <v>164</v>
      </c>
      <c r="O30" s="82">
        <v>16.7</v>
      </c>
      <c r="P30" s="97">
        <v>15.2</v>
      </c>
    </row>
    <row r="31" spans="1:17" ht="18" customHeight="1">
      <c r="A31" s="105"/>
      <c r="B31" s="105"/>
      <c r="C31" s="46" t="s">
        <v>201</v>
      </c>
      <c r="D31" s="83" t="s">
        <v>202</v>
      </c>
      <c r="E31" s="98">
        <f>E28-E29-E30</f>
        <v>-46.700000000000102</v>
      </c>
      <c r="F31" s="98">
        <f>F28-F29-F30</f>
        <v>-36.500000000000057</v>
      </c>
      <c r="G31" s="98">
        <v>33.6</v>
      </c>
      <c r="H31" s="98">
        <f t="shared" ref="H31:P31" si="0">H28-H29-H30</f>
        <v>643.29999999999995</v>
      </c>
      <c r="I31" s="98">
        <f t="shared" si="0"/>
        <v>199.00000000000014</v>
      </c>
      <c r="J31" s="98">
        <f t="shared" si="0"/>
        <v>189.8</v>
      </c>
      <c r="K31" s="98">
        <f t="shared" si="0"/>
        <v>22.700000000000024</v>
      </c>
      <c r="L31" s="98">
        <f t="shared" si="0"/>
        <v>9.6999999999999886</v>
      </c>
      <c r="M31" s="98">
        <f t="shared" si="0"/>
        <v>-5.6999999999999886</v>
      </c>
      <c r="N31" s="98">
        <f t="shared" si="0"/>
        <v>-9.3000000000000114</v>
      </c>
      <c r="O31" s="98">
        <f t="shared" si="0"/>
        <v>-17.099999999999977</v>
      </c>
      <c r="P31" s="98">
        <f t="shared" si="0"/>
        <v>-22.7</v>
      </c>
      <c r="Q31" s="7"/>
    </row>
    <row r="32" spans="1:17" ht="18" customHeight="1">
      <c r="A32" s="105"/>
      <c r="B32" s="105"/>
      <c r="C32" s="52" t="s">
        <v>203</v>
      </c>
      <c r="D32" s="83" t="s">
        <v>204</v>
      </c>
      <c r="E32" s="82">
        <v>1.7</v>
      </c>
      <c r="F32" s="97">
        <v>5.3</v>
      </c>
      <c r="G32" s="82">
        <v>11.1</v>
      </c>
      <c r="H32" s="97">
        <v>11.1</v>
      </c>
      <c r="I32" s="82">
        <v>51.3</v>
      </c>
      <c r="J32" s="97">
        <v>7.4</v>
      </c>
      <c r="K32" s="82">
        <v>9.5</v>
      </c>
      <c r="L32" s="97">
        <v>2.7</v>
      </c>
      <c r="M32" s="82">
        <v>0.08</v>
      </c>
      <c r="N32" s="97">
        <v>0.05</v>
      </c>
      <c r="O32" s="82">
        <v>5.5</v>
      </c>
      <c r="P32" s="97">
        <v>6.2</v>
      </c>
    </row>
    <row r="33" spans="1:16" ht="18" customHeight="1">
      <c r="A33" s="105"/>
      <c r="B33" s="105"/>
      <c r="C33" s="52" t="s">
        <v>205</v>
      </c>
      <c r="D33" s="83" t="s">
        <v>206</v>
      </c>
      <c r="E33" s="82">
        <v>0.03</v>
      </c>
      <c r="F33" s="97">
        <v>4.2</v>
      </c>
      <c r="G33" s="82">
        <v>35.799999999999997</v>
      </c>
      <c r="H33" s="97">
        <v>62.5</v>
      </c>
      <c r="I33" s="82">
        <v>142.30000000000001</v>
      </c>
      <c r="J33" s="97">
        <v>83.2</v>
      </c>
      <c r="K33" s="82">
        <v>0.6</v>
      </c>
      <c r="L33" s="97">
        <v>0.8</v>
      </c>
      <c r="M33" s="82">
        <v>0.03</v>
      </c>
      <c r="N33" s="104">
        <v>0</v>
      </c>
      <c r="O33" s="82">
        <v>1.9999999999999999E-6</v>
      </c>
      <c r="P33" s="97">
        <v>1.2</v>
      </c>
    </row>
    <row r="34" spans="1:16" ht="18" customHeight="1">
      <c r="A34" s="105"/>
      <c r="B34" s="105"/>
      <c r="C34" s="46" t="s">
        <v>207</v>
      </c>
      <c r="D34" s="83" t="s">
        <v>208</v>
      </c>
      <c r="E34" s="98">
        <f>E31+E32-E33</f>
        <v>-45.030000000000101</v>
      </c>
      <c r="F34" s="98">
        <f t="shared" ref="F34:P34" si="1">F31+F32-F33</f>
        <v>-35.400000000000055</v>
      </c>
      <c r="G34" s="98">
        <f t="shared" si="1"/>
        <v>8.9000000000000057</v>
      </c>
      <c r="H34" s="98">
        <f t="shared" si="1"/>
        <v>591.9</v>
      </c>
      <c r="I34" s="98">
        <f t="shared" si="1"/>
        <v>108.00000000000011</v>
      </c>
      <c r="J34" s="98">
        <f t="shared" si="1"/>
        <v>114.00000000000001</v>
      </c>
      <c r="K34" s="98">
        <f>K31+K32-K33</f>
        <v>31.600000000000023</v>
      </c>
      <c r="L34" s="98">
        <f t="shared" si="1"/>
        <v>11.599999999999987</v>
      </c>
      <c r="M34" s="98">
        <f t="shared" si="1"/>
        <v>-5.6499999999999888</v>
      </c>
      <c r="N34" s="98">
        <f t="shared" si="1"/>
        <v>-9.2500000000000107</v>
      </c>
      <c r="O34" s="98">
        <f t="shared" si="1"/>
        <v>-11.600001999999977</v>
      </c>
      <c r="P34" s="98">
        <f t="shared" si="1"/>
        <v>-17.7</v>
      </c>
    </row>
    <row r="35" spans="1:16" ht="18" customHeight="1">
      <c r="A35" s="105"/>
      <c r="B35" s="105" t="s">
        <v>209</v>
      </c>
      <c r="C35" s="52" t="s">
        <v>210</v>
      </c>
      <c r="D35" s="83" t="s">
        <v>211</v>
      </c>
      <c r="E35" s="82">
        <v>44.2</v>
      </c>
      <c r="F35" s="97">
        <v>35.5</v>
      </c>
      <c r="G35" s="82">
        <v>0</v>
      </c>
      <c r="H35" s="97">
        <v>0.01</v>
      </c>
      <c r="I35" s="82">
        <v>26.2</v>
      </c>
      <c r="J35" s="97">
        <v>52.2</v>
      </c>
      <c r="K35" s="82">
        <v>0</v>
      </c>
      <c r="L35" s="97">
        <v>0</v>
      </c>
      <c r="M35" s="82">
        <v>16.399999999999999</v>
      </c>
      <c r="N35" s="97">
        <v>15.9</v>
      </c>
      <c r="O35" s="82">
        <v>0</v>
      </c>
      <c r="P35" s="97">
        <v>0.4</v>
      </c>
    </row>
    <row r="36" spans="1:16" ht="18" customHeight="1">
      <c r="A36" s="105"/>
      <c r="B36" s="105"/>
      <c r="C36" s="52" t="s">
        <v>212</v>
      </c>
      <c r="D36" s="83" t="s">
        <v>213</v>
      </c>
      <c r="E36" s="82">
        <v>0</v>
      </c>
      <c r="F36" s="97">
        <v>0</v>
      </c>
      <c r="G36" s="82">
        <v>0</v>
      </c>
      <c r="H36" s="97">
        <v>0.4</v>
      </c>
      <c r="I36" s="82">
        <v>9.9999999999999995E-7</v>
      </c>
      <c r="J36" s="97">
        <v>9.9999999999999995E-7</v>
      </c>
      <c r="K36" s="82">
        <v>0.1</v>
      </c>
      <c r="L36" s="97">
        <v>0.02</v>
      </c>
      <c r="M36" s="82">
        <v>0</v>
      </c>
      <c r="N36" s="97">
        <v>0.01</v>
      </c>
      <c r="O36" s="82">
        <v>0</v>
      </c>
      <c r="P36" s="97">
        <v>3.4</v>
      </c>
    </row>
    <row r="37" spans="1:16" ht="18" customHeight="1">
      <c r="A37" s="105"/>
      <c r="B37" s="105"/>
      <c r="C37" s="52" t="s">
        <v>214</v>
      </c>
      <c r="D37" s="83" t="s">
        <v>215</v>
      </c>
      <c r="E37" s="98">
        <f t="shared" ref="E37:P37" si="2">E34+E35-E36</f>
        <v>-0.83000000000009777</v>
      </c>
      <c r="F37" s="98">
        <f t="shared" si="2"/>
        <v>9.9999999999944578E-2</v>
      </c>
      <c r="G37" s="98">
        <f t="shared" si="2"/>
        <v>8.9000000000000057</v>
      </c>
      <c r="H37" s="98">
        <f>H34+H35-H36</f>
        <v>591.51</v>
      </c>
      <c r="I37" s="98">
        <f t="shared" si="2"/>
        <v>134.1999990000001</v>
      </c>
      <c r="J37" s="98">
        <f t="shared" si="2"/>
        <v>166.19999900000002</v>
      </c>
      <c r="K37" s="98">
        <f t="shared" si="2"/>
        <v>31.500000000000021</v>
      </c>
      <c r="L37" s="98">
        <f t="shared" si="2"/>
        <v>11.579999999999988</v>
      </c>
      <c r="M37" s="98">
        <f t="shared" si="2"/>
        <v>10.750000000000011</v>
      </c>
      <c r="N37" s="98">
        <f t="shared" si="2"/>
        <v>6.6399999999999899</v>
      </c>
      <c r="O37" s="98">
        <f t="shared" si="2"/>
        <v>-11.600001999999977</v>
      </c>
      <c r="P37" s="98">
        <f t="shared" si="2"/>
        <v>-20.7</v>
      </c>
    </row>
    <row r="38" spans="1:16" ht="18" customHeight="1">
      <c r="A38" s="105"/>
      <c r="B38" s="105"/>
      <c r="C38" s="52" t="s">
        <v>216</v>
      </c>
      <c r="D38" s="83" t="s">
        <v>217</v>
      </c>
      <c r="E38" s="82">
        <v>0</v>
      </c>
      <c r="F38" s="97">
        <v>0</v>
      </c>
      <c r="G38" s="82">
        <v>0</v>
      </c>
      <c r="H38" s="97">
        <v>0</v>
      </c>
      <c r="I38" s="82">
        <v>0</v>
      </c>
      <c r="J38" s="97">
        <v>0</v>
      </c>
      <c r="K38" s="82">
        <v>0</v>
      </c>
      <c r="L38" s="97">
        <v>0</v>
      </c>
      <c r="M38" s="82">
        <v>0</v>
      </c>
      <c r="N38" s="97">
        <v>0</v>
      </c>
      <c r="O38" s="82">
        <v>0</v>
      </c>
      <c r="P38" s="97">
        <v>0</v>
      </c>
    </row>
    <row r="39" spans="1:16" ht="18" customHeight="1">
      <c r="A39" s="105"/>
      <c r="B39" s="105"/>
      <c r="C39" s="52" t="s">
        <v>218</v>
      </c>
      <c r="D39" s="83" t="s">
        <v>219</v>
      </c>
      <c r="E39" s="82">
        <v>0</v>
      </c>
      <c r="F39" s="97">
        <v>0</v>
      </c>
      <c r="G39" s="82">
        <v>0</v>
      </c>
      <c r="H39" s="97">
        <v>100.5</v>
      </c>
      <c r="I39" s="82">
        <v>0</v>
      </c>
      <c r="J39" s="97">
        <v>0</v>
      </c>
      <c r="K39" s="82">
        <v>0</v>
      </c>
      <c r="L39" s="97">
        <v>0</v>
      </c>
      <c r="M39" s="82">
        <v>0</v>
      </c>
      <c r="N39" s="97">
        <v>0</v>
      </c>
      <c r="O39" s="82">
        <v>0</v>
      </c>
      <c r="P39" s="97">
        <v>0</v>
      </c>
    </row>
    <row r="40" spans="1:16" ht="18" customHeight="1">
      <c r="A40" s="105"/>
      <c r="B40" s="105"/>
      <c r="C40" s="52" t="s">
        <v>220</v>
      </c>
      <c r="D40" s="83" t="s">
        <v>221</v>
      </c>
      <c r="E40" s="82">
        <v>0</v>
      </c>
      <c r="F40" s="97">
        <v>0</v>
      </c>
      <c r="G40" s="82">
        <v>0</v>
      </c>
      <c r="H40" s="97">
        <v>0</v>
      </c>
      <c r="I40" s="82">
        <v>0</v>
      </c>
      <c r="J40" s="97">
        <v>0</v>
      </c>
      <c r="K40" s="82">
        <v>2.2999999999999998</v>
      </c>
      <c r="L40" s="97">
        <v>0.2</v>
      </c>
      <c r="M40" s="82">
        <v>0.1</v>
      </c>
      <c r="N40" s="97">
        <v>6.2</v>
      </c>
      <c r="O40" s="82">
        <v>0.3</v>
      </c>
      <c r="P40" s="97">
        <v>0.3</v>
      </c>
    </row>
    <row r="41" spans="1:16" ht="18" customHeight="1">
      <c r="A41" s="105"/>
      <c r="B41" s="105"/>
      <c r="C41" s="46" t="s">
        <v>222</v>
      </c>
      <c r="D41" s="83" t="s">
        <v>223</v>
      </c>
      <c r="E41" s="98">
        <f>E34+E35-E36-E40</f>
        <v>-0.83000000000009777</v>
      </c>
      <c r="F41" s="98">
        <f t="shared" ref="F41:P41" si="3">F34+F35-F36-F40</f>
        <v>9.9999999999944578E-2</v>
      </c>
      <c r="G41" s="98">
        <f t="shared" si="3"/>
        <v>8.9000000000000057</v>
      </c>
      <c r="H41" s="98">
        <f t="shared" si="3"/>
        <v>591.51</v>
      </c>
      <c r="I41" s="98">
        <f t="shared" si="3"/>
        <v>134.1999990000001</v>
      </c>
      <c r="J41" s="98">
        <f t="shared" si="3"/>
        <v>166.19999900000002</v>
      </c>
      <c r="K41" s="98">
        <f t="shared" si="3"/>
        <v>29.200000000000021</v>
      </c>
      <c r="L41" s="98">
        <f t="shared" si="3"/>
        <v>11.379999999999988</v>
      </c>
      <c r="M41" s="98">
        <f t="shared" si="3"/>
        <v>10.650000000000011</v>
      </c>
      <c r="N41" s="98">
        <f t="shared" si="3"/>
        <v>0.43999999999998973</v>
      </c>
      <c r="O41" s="98">
        <f t="shared" si="3"/>
        <v>-11.900001999999978</v>
      </c>
      <c r="P41" s="98">
        <f t="shared" si="3"/>
        <v>-21</v>
      </c>
    </row>
    <row r="42" spans="1:16" ht="18" customHeight="1">
      <c r="A42" s="105"/>
      <c r="B42" s="105"/>
      <c r="C42" s="125" t="s">
        <v>224</v>
      </c>
      <c r="D42" s="125"/>
      <c r="E42" s="98">
        <f>E37+E38-E39-E40</f>
        <v>-0.83000000000009777</v>
      </c>
      <c r="F42" s="98">
        <f t="shared" ref="F42:P42" si="4">F37+F38-F39-F40</f>
        <v>9.9999999999944578E-2</v>
      </c>
      <c r="G42" s="98">
        <f t="shared" si="4"/>
        <v>8.9000000000000057</v>
      </c>
      <c r="H42" s="98">
        <f t="shared" si="4"/>
        <v>491.01</v>
      </c>
      <c r="I42" s="98">
        <f t="shared" si="4"/>
        <v>134.1999990000001</v>
      </c>
      <c r="J42" s="98">
        <f t="shared" si="4"/>
        <v>166.19999900000002</v>
      </c>
      <c r="K42" s="98">
        <f t="shared" si="4"/>
        <v>29.200000000000021</v>
      </c>
      <c r="L42" s="98">
        <f t="shared" si="4"/>
        <v>11.379999999999988</v>
      </c>
      <c r="M42" s="98">
        <f t="shared" si="4"/>
        <v>10.650000000000011</v>
      </c>
      <c r="N42" s="98">
        <f t="shared" si="4"/>
        <v>0.43999999999998973</v>
      </c>
      <c r="O42" s="98">
        <f t="shared" si="4"/>
        <v>-11.900001999999978</v>
      </c>
      <c r="P42" s="98">
        <f t="shared" si="4"/>
        <v>-21</v>
      </c>
    </row>
    <row r="43" spans="1:16" ht="18" customHeight="1">
      <c r="A43" s="105"/>
      <c r="B43" s="105"/>
      <c r="C43" s="52" t="s">
        <v>225</v>
      </c>
      <c r="D43" s="83" t="s">
        <v>226</v>
      </c>
      <c r="E43" s="82">
        <v>0</v>
      </c>
      <c r="F43" s="97">
        <v>0</v>
      </c>
      <c r="G43" s="82">
        <v>0</v>
      </c>
      <c r="H43" s="97">
        <v>0</v>
      </c>
      <c r="I43" s="82">
        <v>0</v>
      </c>
      <c r="J43" s="97">
        <v>0</v>
      </c>
      <c r="K43" s="82">
        <v>0</v>
      </c>
      <c r="L43" s="97">
        <v>0</v>
      </c>
      <c r="M43" s="82">
        <v>0</v>
      </c>
      <c r="N43" s="97">
        <v>0</v>
      </c>
      <c r="O43" s="82">
        <v>0</v>
      </c>
      <c r="P43" s="97">
        <v>0</v>
      </c>
    </row>
    <row r="44" spans="1:16" ht="18" customHeight="1">
      <c r="A44" s="105"/>
      <c r="B44" s="105"/>
      <c r="C44" s="46" t="s">
        <v>227</v>
      </c>
      <c r="D44" s="65" t="s">
        <v>228</v>
      </c>
      <c r="E44" s="98">
        <f t="shared" ref="E44:P44" si="5">E41+E43</f>
        <v>-0.83000000000009777</v>
      </c>
      <c r="F44" s="98">
        <f t="shared" si="5"/>
        <v>9.9999999999944578E-2</v>
      </c>
      <c r="G44" s="98">
        <f t="shared" si="5"/>
        <v>8.9000000000000057</v>
      </c>
      <c r="H44" s="98">
        <f t="shared" si="5"/>
        <v>591.51</v>
      </c>
      <c r="I44" s="98">
        <f t="shared" si="5"/>
        <v>134.1999990000001</v>
      </c>
      <c r="J44" s="98">
        <f t="shared" si="5"/>
        <v>166.19999900000002</v>
      </c>
      <c r="K44" s="98">
        <f t="shared" si="5"/>
        <v>29.200000000000021</v>
      </c>
      <c r="L44" s="98">
        <f t="shared" si="5"/>
        <v>11.379999999999988</v>
      </c>
      <c r="M44" s="98">
        <f t="shared" si="5"/>
        <v>10.650000000000011</v>
      </c>
      <c r="N44" s="98">
        <f>N41+N43</f>
        <v>0.43999999999998973</v>
      </c>
      <c r="O44" s="98">
        <f t="shared" si="5"/>
        <v>-11.900001999999978</v>
      </c>
      <c r="P44" s="98">
        <f t="shared" si="5"/>
        <v>-21</v>
      </c>
    </row>
    <row r="45" spans="1:16" ht="14.1" customHeight="1">
      <c r="A45" s="8" t="s">
        <v>229</v>
      </c>
    </row>
    <row r="46" spans="1:16" ht="14.1" customHeight="1">
      <c r="A46" s="8" t="s">
        <v>230</v>
      </c>
    </row>
    <row r="47" spans="1:16">
      <c r="A47" s="45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M6:N6"/>
    <mergeCell ref="O6:P6"/>
    <mergeCell ref="A8:A14"/>
    <mergeCell ref="B9:B14"/>
    <mergeCell ref="K6:L6"/>
    <mergeCell ref="G6:H6"/>
  </mergeCells>
  <phoneticPr fontId="16"/>
  <pageMargins left="0.70866141732283472" right="0.23622047244094491" top="0.19685039370078741" bottom="0.23622047244094491" header="0.19685039370078741" footer="0.19685039370078741"/>
  <pageSetup paperSize="9" scale="69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陣内大海</cp:lastModifiedBy>
  <cp:lastPrinted>2024-08-15T01:02:33Z</cp:lastPrinted>
  <dcterms:modified xsi:type="dcterms:W3CDTF">2024-08-20T06:16:32Z</dcterms:modified>
</cp:coreProperties>
</file>