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\\docserve\docserve\free_space(1270010000)\Ｆ資金係\総括\02_照会回答\02_照会回答\07_財政状況公表（地方債協会）\R6.7\03_起案\"/>
    </mc:Choice>
  </mc:AlternateContent>
  <xr:revisionPtr revIDLastSave="0" documentId="13_ncr:1_{4A849BEC-5899-434F-947A-EB04B43C3506}" xr6:coauthVersionLast="47" xr6:coauthVersionMax="47" xr10:uidLastSave="{00000000-0000-0000-0000-000000000000}"/>
  <bookViews>
    <workbookView xWindow="-28920" yWindow="-4680" windowWidth="29040" windowHeight="15990" tabRatio="792" xr2:uid="{00000000-000D-0000-FFFF-FFFF00000000}"/>
  </bookViews>
  <sheets>
    <sheet name="1.普通会計予算（R5-6年度）" sheetId="2" r:id="rId1"/>
    <sheet name="2.公営企業会計予算（R5-6年度）" sheetId="6" r:id="rId2"/>
    <sheet name="3.(1)普通会計決算（R3-4年度）" sheetId="7" r:id="rId3"/>
    <sheet name="3.(2)財政指標等（H30‐R4年度）" sheetId="8" r:id="rId4"/>
    <sheet name="4.公営企業会計決算（R3-4年度）" sheetId="9" r:id="rId5"/>
    <sheet name="5.三セク決算（R3-4年度）" sheetId="10" r:id="rId6"/>
  </sheets>
  <definedNames>
    <definedName name="_xlnm.Print_Area" localSheetId="0">'1.普通会計予算（R5-6年度）'!$A$1:$I$42</definedName>
    <definedName name="_xlnm.Print_Area" localSheetId="1">'2.公営企業会計予算（R5-6年度）'!$A$1:$O$50</definedName>
    <definedName name="_xlnm.Print_Area" localSheetId="2">'3.(1)普通会計決算（R3-4年度）'!$A$1:$I$42</definedName>
    <definedName name="_xlnm.Print_Area" localSheetId="3">'3.(2)財政指標等（H30‐R4年度）'!$A$1:$I$35</definedName>
    <definedName name="_xlnm.Print_Area" localSheetId="4">'4.公営企業会計決算（R3-4年度）'!$A$1:$O$49</definedName>
    <definedName name="_xlnm.Print_Area" localSheetId="5">'5.三セク決算（R3-4年度）'!$A$1:$N$46</definedName>
    <definedName name="_xlnm.Print_Titles" localSheetId="1">'2.公営企業会計予算（R5-6年度）'!$1:$4</definedName>
    <definedName name="_xlnm.Print_Titles" localSheetId="4">'4.公営企業会計決算（R3-4年度）'!$1:$4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4" i="9" l="1"/>
  <c r="J44" i="9"/>
  <c r="I44" i="9"/>
  <c r="H44" i="9"/>
  <c r="G44" i="9"/>
  <c r="F44" i="9"/>
  <c r="K39" i="9"/>
  <c r="K45" i="9" s="1"/>
  <c r="J39" i="9"/>
  <c r="J45" i="9" s="1"/>
  <c r="I39" i="9"/>
  <c r="I45" i="9" s="1"/>
  <c r="H39" i="9"/>
  <c r="H45" i="9" s="1"/>
  <c r="G39" i="9"/>
  <c r="G45" i="9" s="1"/>
  <c r="F39" i="9"/>
  <c r="F45" i="9" s="1"/>
  <c r="K44" i="6"/>
  <c r="J44" i="6"/>
  <c r="I44" i="6"/>
  <c r="H44" i="6"/>
  <c r="G44" i="6"/>
  <c r="F44" i="6"/>
  <c r="K39" i="6"/>
  <c r="K45" i="6" s="1"/>
  <c r="J39" i="6"/>
  <c r="J45" i="6" s="1"/>
  <c r="I39" i="6"/>
  <c r="I45" i="6" s="1"/>
  <c r="H39" i="6"/>
  <c r="H45" i="6" s="1"/>
  <c r="G39" i="6"/>
  <c r="G45" i="6" s="1"/>
  <c r="F39" i="6"/>
  <c r="F45" i="6" s="1"/>
  <c r="M27" i="9" l="1"/>
  <c r="L27" i="9"/>
  <c r="M24" i="9"/>
  <c r="L24" i="9"/>
  <c r="K24" i="9"/>
  <c r="K27" i="9" s="1"/>
  <c r="J24" i="9"/>
  <c r="J27" i="9" s="1"/>
  <c r="L16" i="9"/>
  <c r="K16" i="9"/>
  <c r="J16" i="9"/>
  <c r="M15" i="9"/>
  <c r="L15" i="9"/>
  <c r="K15" i="9"/>
  <c r="J15" i="9"/>
  <c r="M14" i="9"/>
  <c r="L14" i="9"/>
  <c r="K14" i="9"/>
  <c r="J14" i="9"/>
  <c r="M8" i="9"/>
  <c r="M16" i="9" s="1"/>
  <c r="M27" i="6"/>
  <c r="L27" i="6"/>
  <c r="K27" i="6"/>
  <c r="J27" i="6"/>
  <c r="M24" i="6"/>
  <c r="L24" i="6"/>
  <c r="K24" i="6"/>
  <c r="J24" i="6"/>
  <c r="M16" i="6"/>
  <c r="L16" i="6"/>
  <c r="K16" i="6"/>
  <c r="J16" i="6"/>
  <c r="M15" i="6"/>
  <c r="L15" i="6"/>
  <c r="K15" i="6"/>
  <c r="J15" i="6"/>
  <c r="M14" i="6"/>
  <c r="L14" i="6"/>
  <c r="K14" i="6"/>
  <c r="J14" i="6"/>
  <c r="I27" i="9" l="1"/>
  <c r="G27" i="9"/>
  <c r="I24" i="9"/>
  <c r="G24" i="9"/>
  <c r="H21" i="9"/>
  <c r="H24" i="9" s="1"/>
  <c r="H27" i="9" s="1"/>
  <c r="F21" i="9"/>
  <c r="F24" i="9" s="1"/>
  <c r="F27" i="9" s="1"/>
  <c r="I16" i="9"/>
  <c r="G16" i="9"/>
  <c r="I15" i="9"/>
  <c r="H15" i="9"/>
  <c r="G15" i="9"/>
  <c r="F15" i="9"/>
  <c r="I14" i="9"/>
  <c r="H14" i="9"/>
  <c r="G14" i="9"/>
  <c r="F14" i="9"/>
  <c r="H11" i="9"/>
  <c r="F11" i="9"/>
  <c r="H8" i="9"/>
  <c r="H16" i="9" s="1"/>
  <c r="F8" i="9"/>
  <c r="F16" i="9" s="1"/>
  <c r="I24" i="6"/>
  <c r="I27" i="6" s="1"/>
  <c r="H21" i="6"/>
  <c r="H24" i="6" s="1"/>
  <c r="H27" i="6" s="1"/>
  <c r="I16" i="6"/>
  <c r="I15" i="6"/>
  <c r="H15" i="6"/>
  <c r="I14" i="6"/>
  <c r="H14" i="6"/>
  <c r="H11" i="6"/>
  <c r="H8" i="6"/>
  <c r="H16" i="6" s="1"/>
  <c r="G24" i="6"/>
  <c r="G27" i="6" s="1"/>
  <c r="F21" i="6"/>
  <c r="F24" i="6" s="1"/>
  <c r="F27" i="6" s="1"/>
  <c r="G16" i="6"/>
  <c r="G15" i="6"/>
  <c r="F15" i="6"/>
  <c r="G14" i="6"/>
  <c r="F14" i="6"/>
  <c r="F11" i="6"/>
  <c r="F8" i="6"/>
  <c r="F16" i="6" s="1"/>
  <c r="E22" i="8" l="1"/>
  <c r="F22" i="8"/>
  <c r="G23" i="8"/>
  <c r="I22" i="8"/>
  <c r="H22" i="8"/>
  <c r="G22" i="8"/>
  <c r="E21" i="8"/>
  <c r="I20" i="8"/>
  <c r="H20" i="8"/>
  <c r="G20" i="8"/>
  <c r="F20" i="8"/>
  <c r="E20" i="8"/>
  <c r="I19" i="8"/>
  <c r="I21" i="8" s="1"/>
  <c r="H19" i="8"/>
  <c r="H21" i="8" s="1"/>
  <c r="G19" i="8"/>
  <c r="G21" i="8" s="1"/>
  <c r="F19" i="8"/>
  <c r="F21" i="8" s="1"/>
  <c r="E19" i="8"/>
  <c r="I10" i="8"/>
  <c r="H10" i="8"/>
  <c r="G10" i="8"/>
  <c r="H38" i="7"/>
  <c r="H34" i="7"/>
  <c r="H29" i="7"/>
  <c r="H27" i="7"/>
  <c r="H23" i="7"/>
  <c r="H40" i="7" s="1"/>
  <c r="H21" i="7"/>
  <c r="H22" i="7" s="1"/>
  <c r="H11" i="7"/>
  <c r="F40" i="7"/>
  <c r="F34" i="7"/>
  <c r="F27" i="7"/>
  <c r="F23" i="7"/>
  <c r="F21" i="7"/>
  <c r="F22" i="7" s="1"/>
  <c r="H35" i="2"/>
  <c r="H34" i="2"/>
  <c r="H27" i="2"/>
  <c r="H23" i="2"/>
  <c r="H40" i="2" s="1"/>
  <c r="H21" i="2"/>
  <c r="H22" i="2" s="1"/>
  <c r="F37" i="2"/>
  <c r="F36" i="2"/>
  <c r="F35" i="2"/>
  <c r="F34" i="2" s="1"/>
  <c r="F32" i="2"/>
  <c r="F31" i="2"/>
  <c r="F30" i="2"/>
  <c r="F28" i="2"/>
  <c r="F27" i="2"/>
  <c r="F26" i="2"/>
  <c r="F23" i="2"/>
  <c r="F20" i="2"/>
  <c r="F18" i="2"/>
  <c r="F17" i="2"/>
  <c r="F16" i="2"/>
  <c r="E23" i="8" l="1"/>
  <c r="F23" i="8"/>
  <c r="H23" i="8"/>
  <c r="I23" i="8"/>
  <c r="F40" i="2"/>
  <c r="F21" i="2"/>
  <c r="F22" i="2" s="1"/>
  <c r="H44" i="10" l="1"/>
  <c r="H42" i="10"/>
  <c r="G42" i="10"/>
  <c r="F42" i="10"/>
  <c r="H41" i="10"/>
  <c r="G41" i="10"/>
  <c r="G44" i="10" s="1"/>
  <c r="F41" i="10"/>
  <c r="F44" i="10" s="1"/>
  <c r="E41" i="10"/>
  <c r="E44" i="10" s="1"/>
  <c r="N37" i="10"/>
  <c r="N42" i="10" s="1"/>
  <c r="H37" i="10"/>
  <c r="G37" i="10"/>
  <c r="F37" i="10"/>
  <c r="E37" i="10"/>
  <c r="E42" i="10" s="1"/>
  <c r="N34" i="10"/>
  <c r="N41" i="10" s="1"/>
  <c r="N44" i="10" s="1"/>
  <c r="M34" i="10"/>
  <c r="M37" i="10" s="1"/>
  <c r="M42" i="10" s="1"/>
  <c r="L34" i="10"/>
  <c r="L37" i="10" s="1"/>
  <c r="L42" i="10" s="1"/>
  <c r="H34" i="10"/>
  <c r="G34" i="10"/>
  <c r="F34" i="10"/>
  <c r="E34" i="10"/>
  <c r="N31" i="10"/>
  <c r="M31" i="10"/>
  <c r="L31" i="10"/>
  <c r="K31" i="10"/>
  <c r="K34" i="10" s="1"/>
  <c r="J31" i="10"/>
  <c r="J34" i="10" s="1"/>
  <c r="I31" i="10"/>
  <c r="I34" i="10" s="1"/>
  <c r="H31" i="10"/>
  <c r="G31" i="10"/>
  <c r="F31" i="10"/>
  <c r="E31" i="10"/>
  <c r="K41" i="10" l="1"/>
  <c r="K44" i="10" s="1"/>
  <c r="K37" i="10"/>
  <c r="K42" i="10" s="1"/>
  <c r="I41" i="10"/>
  <c r="I44" i="10" s="1"/>
  <c r="I37" i="10"/>
  <c r="I42" i="10" s="1"/>
  <c r="J37" i="10"/>
  <c r="J42" i="10" s="1"/>
  <c r="J41" i="10"/>
  <c r="J44" i="10" s="1"/>
  <c r="L41" i="10"/>
  <c r="L44" i="10" s="1"/>
  <c r="M41" i="10"/>
  <c r="M44" i="10" s="1"/>
  <c r="I16" i="2" l="1"/>
  <c r="G9" i="7"/>
  <c r="G38" i="2"/>
  <c r="G20" i="2"/>
  <c r="I36" i="2"/>
  <c r="O44" i="9"/>
  <c r="N44" i="9"/>
  <c r="M44" i="9"/>
  <c r="L44" i="9"/>
  <c r="O39" i="9"/>
  <c r="N39" i="9"/>
  <c r="M39" i="9"/>
  <c r="M45" i="9" s="1"/>
  <c r="L39" i="9"/>
  <c r="O24" i="9"/>
  <c r="O27" i="9" s="1"/>
  <c r="N24" i="9"/>
  <c r="N27" i="9" s="1"/>
  <c r="O16" i="9"/>
  <c r="N16" i="9"/>
  <c r="O15" i="9"/>
  <c r="N15" i="9"/>
  <c r="O14" i="9"/>
  <c r="N14" i="9"/>
  <c r="I39" i="7"/>
  <c r="I38" i="7"/>
  <c r="I37" i="7"/>
  <c r="I36" i="7"/>
  <c r="I35" i="7"/>
  <c r="I34" i="7"/>
  <c r="I33" i="7"/>
  <c r="I32" i="7"/>
  <c r="I31" i="7"/>
  <c r="I30" i="7"/>
  <c r="I29" i="7"/>
  <c r="I28" i="7"/>
  <c r="I27" i="7"/>
  <c r="I26" i="7"/>
  <c r="I25" i="7"/>
  <c r="I24" i="7"/>
  <c r="I23" i="7"/>
  <c r="I21" i="7"/>
  <c r="I20" i="7"/>
  <c r="I19" i="7"/>
  <c r="I18" i="7"/>
  <c r="I17" i="7"/>
  <c r="I16" i="7"/>
  <c r="I15" i="7"/>
  <c r="I14" i="7"/>
  <c r="I13" i="7"/>
  <c r="I12" i="7"/>
  <c r="I11" i="7"/>
  <c r="I10" i="7"/>
  <c r="I9" i="7"/>
  <c r="O44" i="6"/>
  <c r="N44" i="6"/>
  <c r="M44" i="6"/>
  <c r="L44" i="6"/>
  <c r="O39" i="6"/>
  <c r="N39" i="6"/>
  <c r="M39" i="6"/>
  <c r="L39" i="6"/>
  <c r="O24" i="6"/>
  <c r="O27" i="6" s="1"/>
  <c r="N24" i="6"/>
  <c r="N27" i="6" s="1"/>
  <c r="O16" i="6"/>
  <c r="N16" i="6"/>
  <c r="O15" i="6"/>
  <c r="N15" i="6"/>
  <c r="O14" i="6"/>
  <c r="N14" i="6"/>
  <c r="I39" i="2"/>
  <c r="I38" i="2"/>
  <c r="I37" i="2"/>
  <c r="I35" i="2"/>
  <c r="I34" i="2"/>
  <c r="I33" i="2"/>
  <c r="I32" i="2"/>
  <c r="I31" i="2"/>
  <c r="I30" i="2"/>
  <c r="I29" i="2"/>
  <c r="I28" i="2"/>
  <c r="I27" i="2"/>
  <c r="I26" i="2"/>
  <c r="I25" i="2"/>
  <c r="I24" i="2"/>
  <c r="I23" i="2"/>
  <c r="I21" i="2"/>
  <c r="I20" i="2"/>
  <c r="I17" i="2"/>
  <c r="I15" i="2"/>
  <c r="I14" i="2"/>
  <c r="I13" i="2"/>
  <c r="I10" i="2"/>
  <c r="I9" i="2"/>
  <c r="I11" i="2"/>
  <c r="I12" i="2"/>
  <c r="I18" i="2"/>
  <c r="I19" i="2"/>
  <c r="O45" i="6" l="1"/>
  <c r="L45" i="6"/>
  <c r="G31" i="2"/>
  <c r="G34" i="2"/>
  <c r="O45" i="9"/>
  <c r="G40" i="2"/>
  <c r="G21" i="2"/>
  <c r="N45" i="6"/>
  <c r="I40" i="7"/>
  <c r="G13" i="2"/>
  <c r="G31" i="7"/>
  <c r="G39" i="7"/>
  <c r="N45" i="9"/>
  <c r="G20" i="7"/>
  <c r="G10" i="7"/>
  <c r="G24" i="7"/>
  <c r="G28" i="7"/>
  <c r="G32" i="7"/>
  <c r="G36" i="7"/>
  <c r="G40" i="7"/>
  <c r="G21" i="7"/>
  <c r="G25" i="7"/>
  <c r="G29" i="7"/>
  <c r="G33" i="7"/>
  <c r="G37" i="7"/>
  <c r="G26" i="2"/>
  <c r="G26" i="7"/>
  <c r="G30" i="7"/>
  <c r="G34" i="7"/>
  <c r="G38" i="7"/>
  <c r="G17" i="7"/>
  <c r="G19" i="7"/>
  <c r="G23" i="7"/>
  <c r="G14" i="7"/>
  <c r="G12" i="7"/>
  <c r="G27" i="7"/>
  <c r="G35" i="7"/>
  <c r="G9" i="2"/>
  <c r="I22" i="2"/>
  <c r="G22" i="2"/>
  <c r="G10" i="2"/>
  <c r="L45" i="9"/>
  <c r="G16" i="2"/>
  <c r="G14" i="2"/>
  <c r="M45" i="6"/>
  <c r="G19" i="2"/>
  <c r="G29" i="2"/>
  <c r="G30" i="2"/>
  <c r="I40" i="2"/>
  <c r="G17" i="2"/>
  <c r="G24" i="2"/>
  <c r="G35" i="2"/>
  <c r="G37" i="2"/>
  <c r="G39" i="2"/>
  <c r="G11" i="7"/>
  <c r="G28" i="2"/>
  <c r="G16" i="7"/>
  <c r="G18" i="7"/>
  <c r="I22" i="7"/>
  <c r="G15" i="2"/>
  <c r="G32" i="2"/>
  <c r="G27" i="2"/>
  <c r="G12" i="2"/>
  <c r="G13" i="7"/>
  <c r="G18" i="2"/>
  <c r="G15" i="7"/>
  <c r="G22" i="7"/>
  <c r="G11" i="2"/>
  <c r="G33" i="2"/>
  <c r="G23" i="2"/>
  <c r="G25" i="2"/>
  <c r="G36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kodama</author>
  </authors>
  <commentList>
    <comment ref="F28" authorId="0" shapeId="0" xr:uid="{A82B3DA1-86D1-4CCF-922B-CE5276142E41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予算:
</t>
        </r>
        <r>
          <rPr>
            <sz val="9"/>
            <color indexed="81"/>
            <rFont val="MS P ゴシック"/>
            <family val="3"/>
            <charset val="128"/>
          </rPr>
          <t xml:space="preserve">予備費含む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H8" authorId="0" shapeId="0" xr:uid="{19E55595-5ED1-4BEE-82FF-74C5AA536ADF}">
      <text>
        <r>
          <rPr>
            <sz val="9"/>
            <color indexed="81"/>
            <rFont val="MS P ゴシック"/>
            <family val="3"/>
            <charset val="128"/>
          </rPr>
          <t xml:space="preserve">決算カードの歳入決算額の小計参照
</t>
        </r>
      </text>
    </comment>
    <comment ref="H24" authorId="0" shapeId="0" xr:uid="{CCEFD600-8A5E-40F4-ABD7-F9DA21F3936D}">
      <text>
        <r>
          <rPr>
            <sz val="9"/>
            <color indexed="81"/>
            <rFont val="MS P ゴシック"/>
            <family val="3"/>
            <charset val="128"/>
          </rPr>
          <t>R2国勢調査人口より
（次回調査はR7）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shibata</author>
  </authors>
  <commentList>
    <comment ref="K45" authorId="0" shapeId="0" xr:uid="{F332D314-32D2-48DB-BBA5-21DE29930426}">
      <text>
        <r>
          <rPr>
            <sz val="9"/>
            <color indexed="81"/>
            <rFont val="MS P ゴシック"/>
            <family val="3"/>
            <charset val="128"/>
          </rPr>
          <t>計算式がはいっており、四捨五入の関係で１と表示されるが、実際の収支額は0円</t>
        </r>
      </text>
    </comment>
  </commentList>
</comments>
</file>

<file path=xl/sharedStrings.xml><?xml version="1.0" encoding="utf-8"?>
<sst xmlns="http://schemas.openxmlformats.org/spreadsheetml/2006/main" count="432" uniqueCount="264">
  <si>
    <t>団体名</t>
  </si>
  <si>
    <t>構成比</t>
  </si>
  <si>
    <t>地方税</t>
  </si>
  <si>
    <t>地方譲与税</t>
  </si>
  <si>
    <t>地方交付税</t>
  </si>
  <si>
    <t>国庫支出金</t>
  </si>
  <si>
    <t>地方債</t>
  </si>
  <si>
    <t>その他の収入</t>
  </si>
  <si>
    <t>歳　入　合　計</t>
  </si>
  <si>
    <t>義務的経費</t>
  </si>
  <si>
    <t>うち人件費</t>
  </si>
  <si>
    <t>　　公債費</t>
  </si>
  <si>
    <t>その他の経費</t>
  </si>
  <si>
    <t>うち物件費</t>
  </si>
  <si>
    <t>　　積立金</t>
  </si>
  <si>
    <t>投資的経費</t>
  </si>
  <si>
    <t>うち普通建設事業費</t>
  </si>
  <si>
    <t>歳　出　合  計</t>
  </si>
  <si>
    <t>（注１）原則として表示単位未満を四捨五入して端数調整していないため、合計等と一致しない場合がある。</t>
  </si>
  <si>
    <t>（注２）構成比は表内計数により計算している。</t>
  </si>
  <si>
    <t>対前年度
伸び率</t>
  </si>
  <si>
    <t>うち市町村民税</t>
  </si>
  <si>
    <t>うち所得割</t>
  </si>
  <si>
    <t>　　法人税割</t>
  </si>
  <si>
    <t>うち固定資産税</t>
  </si>
  <si>
    <t>使用料・手数料</t>
  </si>
  <si>
    <t>都道府県支出金</t>
  </si>
  <si>
    <t>財産収入</t>
  </si>
  <si>
    <t>　　扶助費</t>
  </si>
  <si>
    <t>　　維持補修費</t>
  </si>
  <si>
    <t>　　補助費等</t>
  </si>
  <si>
    <t>　　繰出金</t>
  </si>
  <si>
    <t>　　投資・出資・貸付金</t>
  </si>
  <si>
    <t xml:space="preserve">    単独事業</t>
  </si>
  <si>
    <t>うち災害復旧事業費</t>
  </si>
  <si>
    <t>　　失業対策事業費</t>
  </si>
  <si>
    <t>(a)</t>
  </si>
  <si>
    <t>(b)</t>
  </si>
  <si>
    <t>(c)</t>
  </si>
  <si>
    <t>(d)</t>
  </si>
  <si>
    <t>(e)</t>
  </si>
  <si>
    <t>(f)</t>
  </si>
  <si>
    <t>2.公営企業会計の状況</t>
  </si>
  <si>
    <t>　　　　　　（単位：百万円）</t>
  </si>
  <si>
    <t>法適用企業</t>
  </si>
  <si>
    <t>総収益</t>
  </si>
  <si>
    <t>うち経常収益</t>
  </si>
  <si>
    <t xml:space="preserve">    特別利益</t>
  </si>
  <si>
    <t>総費用</t>
  </si>
  <si>
    <t>うち経常費用</t>
  </si>
  <si>
    <t xml:space="preserve">    特別損失</t>
  </si>
  <si>
    <t xml:space="preserve">経常損益 </t>
  </si>
  <si>
    <t xml:space="preserve">特別損益 </t>
  </si>
  <si>
    <t xml:space="preserve">純損益   </t>
  </si>
  <si>
    <t>累積欠損金</t>
  </si>
  <si>
    <t>不良債務</t>
  </si>
  <si>
    <t>資本的収入</t>
  </si>
  <si>
    <t>うち企業債</t>
  </si>
  <si>
    <t>資本的収入（純計） 　</t>
  </si>
  <si>
    <t>資本的支出</t>
  </si>
  <si>
    <t>　</t>
  </si>
  <si>
    <t>うち企業債償還金</t>
  </si>
  <si>
    <t>資本的収入が資本的支出に</t>
  </si>
  <si>
    <t xml:space="preserve">不足する額の補てん財源　 </t>
  </si>
  <si>
    <t>法非適用企業</t>
  </si>
  <si>
    <t>うち営業収益</t>
  </si>
  <si>
    <t>うち料金収入</t>
  </si>
  <si>
    <t>うち営業外収益</t>
  </si>
  <si>
    <t>うち営業費用</t>
  </si>
  <si>
    <t>　　営業外費用</t>
  </si>
  <si>
    <t>収支差引</t>
  </si>
  <si>
    <t>資本的収入　</t>
  </si>
  <si>
    <t>うち地方債</t>
  </si>
  <si>
    <t>うち地方債償還金</t>
  </si>
  <si>
    <t>収支再差引</t>
  </si>
  <si>
    <t>積立金</t>
  </si>
  <si>
    <t>形式収支</t>
  </si>
  <si>
    <t>実質収支</t>
  </si>
  <si>
    <t>その他</t>
  </si>
  <si>
    <t>普　　　通　　　会　　　計</t>
    <rPh sb="0" eb="1">
      <t>アマネ</t>
    </rPh>
    <rPh sb="4" eb="5">
      <t>ツウ</t>
    </rPh>
    <rPh sb="8" eb="9">
      <t>カイ</t>
    </rPh>
    <rPh sb="12" eb="13">
      <t>ケイ</t>
    </rPh>
    <phoneticPr fontId="8"/>
  </si>
  <si>
    <t>歳　　入</t>
    <rPh sb="0" eb="1">
      <t>トシ</t>
    </rPh>
    <rPh sb="3" eb="4">
      <t>イ</t>
    </rPh>
    <phoneticPr fontId="8"/>
  </si>
  <si>
    <t>歳　　出</t>
    <rPh sb="0" eb="1">
      <t>トシ</t>
    </rPh>
    <rPh sb="3" eb="4">
      <t>デ</t>
    </rPh>
    <phoneticPr fontId="8"/>
  </si>
  <si>
    <t>（注）原則として表示単位未満を四捨五入して端数調整していないため、合計等と一致しない場合がある。</t>
    <phoneticPr fontId="7"/>
  </si>
  <si>
    <t>損益収支</t>
  </si>
  <si>
    <t>資本収支</t>
  </si>
  <si>
    <t>収益的収支</t>
  </si>
  <si>
    <t>資本的収支</t>
  </si>
  <si>
    <t>(b-e)</t>
    <phoneticPr fontId="11"/>
  </si>
  <si>
    <t>(c-f)</t>
    <phoneticPr fontId="11"/>
  </si>
  <si>
    <t>(a-d)</t>
    <phoneticPr fontId="11"/>
  </si>
  <si>
    <t>(g)</t>
    <phoneticPr fontId="11"/>
  </si>
  <si>
    <t>(h)</t>
    <phoneticPr fontId="11"/>
  </si>
  <si>
    <t>差引不足額 (▲)</t>
    <phoneticPr fontId="7"/>
  </si>
  <si>
    <t>(i=g-h)</t>
    <phoneticPr fontId="11"/>
  </si>
  <si>
    <t>(j)</t>
    <phoneticPr fontId="11"/>
  </si>
  <si>
    <t>補てん財源不足額(▲)</t>
    <phoneticPr fontId="7"/>
  </si>
  <si>
    <t>(i+j)</t>
    <phoneticPr fontId="11"/>
  </si>
  <si>
    <t>(c=a-b)</t>
    <phoneticPr fontId="8"/>
  </si>
  <si>
    <t>(f=d-e)</t>
    <phoneticPr fontId="8"/>
  </si>
  <si>
    <t>(g=c+f)</t>
    <phoneticPr fontId="8"/>
  </si>
  <si>
    <t>（単位：百万円）</t>
    <phoneticPr fontId="7"/>
  </si>
  <si>
    <t>予算額</t>
    <rPh sb="0" eb="2">
      <t>ヨサン</t>
    </rPh>
    <rPh sb="2" eb="3">
      <t>ガク</t>
    </rPh>
    <phoneticPr fontId="7"/>
  </si>
  <si>
    <t>うち補助事業(国直轄事業負担金を含む)</t>
    <rPh sb="7" eb="8">
      <t>クニ</t>
    </rPh>
    <rPh sb="8" eb="10">
      <t>チョッカツ</t>
    </rPh>
    <rPh sb="10" eb="12">
      <t>ジギョウ</t>
    </rPh>
    <rPh sb="12" eb="15">
      <t>フタンキン</t>
    </rPh>
    <rPh sb="16" eb="17">
      <t>フク</t>
    </rPh>
    <phoneticPr fontId="7"/>
  </si>
  <si>
    <t>1.普通会計の状況</t>
    <phoneticPr fontId="7"/>
  </si>
  <si>
    <t>（単位：百万円、％）</t>
    <phoneticPr fontId="7"/>
  </si>
  <si>
    <t>３.普通会計の状況</t>
    <phoneticPr fontId="7"/>
  </si>
  <si>
    <t>（単位：百万円、％）</t>
    <phoneticPr fontId="7"/>
  </si>
  <si>
    <t>（2）最近の普通会計決算及び財政指標等の状況</t>
  </si>
  <si>
    <t>(単位:百万円、％)</t>
  </si>
  <si>
    <t>区分</t>
  </si>
  <si>
    <t>決　算　規　模　・　財　政　指　標　等</t>
    <rPh sb="0" eb="1">
      <t>ケツ</t>
    </rPh>
    <rPh sb="2" eb="3">
      <t>サン</t>
    </rPh>
    <rPh sb="4" eb="5">
      <t>キ</t>
    </rPh>
    <rPh sb="6" eb="7">
      <t>ノット</t>
    </rPh>
    <rPh sb="10" eb="11">
      <t>ザイ</t>
    </rPh>
    <rPh sb="12" eb="13">
      <t>セイ</t>
    </rPh>
    <rPh sb="14" eb="15">
      <t>ユビ</t>
    </rPh>
    <rPh sb="16" eb="17">
      <t>シルベ</t>
    </rPh>
    <rPh sb="18" eb="19">
      <t>トウ</t>
    </rPh>
    <phoneticPr fontId="8"/>
  </si>
  <si>
    <t xml:space="preserve">歳入総額    </t>
  </si>
  <si>
    <t>(a)</t>
    <phoneticPr fontId="8"/>
  </si>
  <si>
    <t>うち一般財源総額</t>
  </si>
  <si>
    <t>歳出総額</t>
  </si>
  <si>
    <t>歳入歳出差引</t>
  </si>
  <si>
    <t>翌年度への繰越財源</t>
  </si>
  <si>
    <t>実質収支</t>
    <phoneticPr fontId="7"/>
  </si>
  <si>
    <t>単年度収支</t>
    <rPh sb="0" eb="3">
      <t>タンネンド</t>
    </rPh>
    <rPh sb="3" eb="5">
      <t>シュウシ</t>
    </rPh>
    <phoneticPr fontId="7"/>
  </si>
  <si>
    <t>繰上償還金</t>
    <rPh sb="0" eb="2">
      <t>クリア</t>
    </rPh>
    <rPh sb="2" eb="5">
      <t>ショウカンキン</t>
    </rPh>
    <phoneticPr fontId="7"/>
  </si>
  <si>
    <t>実質単年度収支</t>
    <rPh sb="0" eb="2">
      <t>ジッシツ</t>
    </rPh>
    <phoneticPr fontId="7"/>
  </si>
  <si>
    <t>積立金現在高</t>
  </si>
  <si>
    <t>債務負担行為（翌年度以降支出予定額）</t>
  </si>
  <si>
    <t>地方債現在高</t>
  </si>
  <si>
    <t>後年度財政負担</t>
  </si>
  <si>
    <t>(f=d+e-c)</t>
    <phoneticPr fontId="8"/>
  </si>
  <si>
    <t>地方債現在高の一般財源総額比</t>
  </si>
  <si>
    <t>(e/b)</t>
    <phoneticPr fontId="8"/>
  </si>
  <si>
    <t>後年度財政負担の一般財源総額比</t>
  </si>
  <si>
    <t>(f/b)</t>
    <phoneticPr fontId="8"/>
  </si>
  <si>
    <t>一人あたり地方債現在高</t>
  </si>
  <si>
    <t>(e/g、円)</t>
    <rPh sb="5" eb="6">
      <t>エン</t>
    </rPh>
    <phoneticPr fontId="7"/>
  </si>
  <si>
    <t>一人あたり後年度財政負担</t>
  </si>
  <si>
    <t>(f/g、円)</t>
    <rPh sb="5" eb="6">
      <t>エン</t>
    </rPh>
    <phoneticPr fontId="7"/>
  </si>
  <si>
    <t>人口　（注 1）</t>
    <rPh sb="4" eb="5">
      <t>チュウ</t>
    </rPh>
    <phoneticPr fontId="8"/>
  </si>
  <si>
    <t>(g、人)</t>
    <rPh sb="3" eb="4">
      <t>ニン</t>
    </rPh>
    <phoneticPr fontId="7"/>
  </si>
  <si>
    <t xml:space="preserve">標準財政規模  </t>
  </si>
  <si>
    <t>財政力指数</t>
  </si>
  <si>
    <t>実質収支比率</t>
  </si>
  <si>
    <t>経常収支比率</t>
  </si>
  <si>
    <t>自主財源比率</t>
  </si>
  <si>
    <t>健全化判断比率</t>
    <rPh sb="0" eb="3">
      <t>ケンゼンカ</t>
    </rPh>
    <rPh sb="3" eb="5">
      <t>ハンダン</t>
    </rPh>
    <rPh sb="5" eb="7">
      <t>ヒリツ</t>
    </rPh>
    <phoneticPr fontId="8"/>
  </si>
  <si>
    <t>実質赤字比率</t>
    <rPh sb="0" eb="2">
      <t>ジッシツ</t>
    </rPh>
    <rPh sb="2" eb="4">
      <t>アカジ</t>
    </rPh>
    <rPh sb="4" eb="6">
      <t>ヒリツ</t>
    </rPh>
    <phoneticPr fontId="7"/>
  </si>
  <si>
    <t>連結実質赤字比率</t>
    <rPh sb="0" eb="2">
      <t>レンケツ</t>
    </rPh>
    <rPh sb="2" eb="4">
      <t>ジッシツ</t>
    </rPh>
    <rPh sb="4" eb="6">
      <t>アカジ</t>
    </rPh>
    <rPh sb="6" eb="8">
      <t>ヒリツ</t>
    </rPh>
    <phoneticPr fontId="7"/>
  </si>
  <si>
    <t>実質公債費比率</t>
    <rPh sb="0" eb="2">
      <t>ジッシツ</t>
    </rPh>
    <rPh sb="2" eb="4">
      <t>コウサイ</t>
    </rPh>
    <rPh sb="4" eb="5">
      <t>ヒ</t>
    </rPh>
    <rPh sb="5" eb="7">
      <t>ヒリツ</t>
    </rPh>
    <phoneticPr fontId="7"/>
  </si>
  <si>
    <t>将来負担比率</t>
    <rPh sb="0" eb="2">
      <t>ショウライ</t>
    </rPh>
    <rPh sb="2" eb="4">
      <t>フタン</t>
    </rPh>
    <rPh sb="4" eb="6">
      <t>ヒリツ</t>
    </rPh>
    <phoneticPr fontId="7"/>
  </si>
  <si>
    <t>（注）原則として表示単位未満を四捨五入して端数調整していないため、合計等と一致しない場合がある。</t>
    <phoneticPr fontId="7"/>
  </si>
  <si>
    <t>４.公営企業会計の状況</t>
    <phoneticPr fontId="7"/>
  </si>
  <si>
    <t>(b-e)</t>
    <phoneticPr fontId="11"/>
  </si>
  <si>
    <t>(c-f)</t>
    <phoneticPr fontId="11"/>
  </si>
  <si>
    <t>(a-d)</t>
    <phoneticPr fontId="11"/>
  </si>
  <si>
    <t>(g)</t>
    <phoneticPr fontId="11"/>
  </si>
  <si>
    <t>(h)</t>
    <phoneticPr fontId="11"/>
  </si>
  <si>
    <t>差引不足額 (▲)</t>
    <phoneticPr fontId="7"/>
  </si>
  <si>
    <t>(i=g-h)</t>
    <phoneticPr fontId="11"/>
  </si>
  <si>
    <t>(j)</t>
    <phoneticPr fontId="11"/>
  </si>
  <si>
    <t>補てん財源不足額(▲)</t>
    <phoneticPr fontId="7"/>
  </si>
  <si>
    <t>(i+j)</t>
    <phoneticPr fontId="11"/>
  </si>
  <si>
    <t>（単位：百万円）</t>
    <phoneticPr fontId="7"/>
  </si>
  <si>
    <t>(c=a-b)</t>
    <phoneticPr fontId="8"/>
  </si>
  <si>
    <t>(f=d-e)</t>
    <phoneticPr fontId="8"/>
  </si>
  <si>
    <t>(g=c+f)</t>
    <phoneticPr fontId="8"/>
  </si>
  <si>
    <t>（注）原則として表示単位未満を四捨五入して端数調整していないため、合計等と一致しない場合がある。</t>
    <phoneticPr fontId="7"/>
  </si>
  <si>
    <t>５.第三セクター(公社・株式会社形態の三セク)の状況</t>
    <phoneticPr fontId="7"/>
  </si>
  <si>
    <t>　（単位：百万円）</t>
  </si>
  <si>
    <t>出資状況</t>
    <rPh sb="0" eb="2">
      <t>シュッシ</t>
    </rPh>
    <rPh sb="2" eb="4">
      <t>ジョウキョウ</t>
    </rPh>
    <phoneticPr fontId="7"/>
  </si>
  <si>
    <t>出資団体数</t>
  </si>
  <si>
    <t>出資金額</t>
    <rPh sb="0" eb="2">
      <t>シュッシ</t>
    </rPh>
    <rPh sb="2" eb="4">
      <t>キンガク</t>
    </rPh>
    <phoneticPr fontId="8"/>
  </si>
  <si>
    <t>総額</t>
  </si>
  <si>
    <t>当該団体</t>
  </si>
  <si>
    <t>その他団体</t>
  </si>
  <si>
    <t>民間</t>
  </si>
  <si>
    <t>国</t>
  </si>
  <si>
    <t>貸借対照表</t>
  </si>
  <si>
    <t>資産</t>
    <rPh sb="0" eb="2">
      <t>シサン</t>
    </rPh>
    <phoneticPr fontId="8"/>
  </si>
  <si>
    <t>流動資産</t>
  </si>
  <si>
    <t>固定資産</t>
  </si>
  <si>
    <t>繰延資産</t>
  </si>
  <si>
    <t>資産合計</t>
  </si>
  <si>
    <t>負債</t>
    <rPh sb="0" eb="2">
      <t>フサイ</t>
    </rPh>
    <phoneticPr fontId="8"/>
  </si>
  <si>
    <t>流動負債</t>
  </si>
  <si>
    <t>固定負債</t>
  </si>
  <si>
    <t>特別法上の引当金等</t>
  </si>
  <si>
    <t>負債合計</t>
  </si>
  <si>
    <t>資本</t>
    <rPh sb="0" eb="2">
      <t>シホン</t>
    </rPh>
    <phoneticPr fontId="8"/>
  </si>
  <si>
    <t>資本金</t>
  </si>
  <si>
    <t>剰余金</t>
  </si>
  <si>
    <t>法定準備金</t>
  </si>
  <si>
    <t>資本合計</t>
  </si>
  <si>
    <t>負債・資本合計</t>
  </si>
  <si>
    <t>損益計算書</t>
    <rPh sb="0" eb="2">
      <t>ソンエキ</t>
    </rPh>
    <rPh sb="2" eb="5">
      <t>ケイサンショ</t>
    </rPh>
    <phoneticPr fontId="7"/>
  </si>
  <si>
    <t>事業・経常損益</t>
    <rPh sb="0" eb="2">
      <t>ジギョウ</t>
    </rPh>
    <rPh sb="3" eb="5">
      <t>ケイジョウ</t>
    </rPh>
    <rPh sb="5" eb="7">
      <t>ソンエキ</t>
    </rPh>
    <phoneticPr fontId="8"/>
  </si>
  <si>
    <t>営業収益</t>
  </si>
  <si>
    <t>営業費用</t>
  </si>
  <si>
    <t>一般管理費</t>
    <rPh sb="0" eb="2">
      <t>イッパン</t>
    </rPh>
    <rPh sb="2" eb="5">
      <t>カンリヒ</t>
    </rPh>
    <phoneticPr fontId="7"/>
  </si>
  <si>
    <t>(c)</t>
    <phoneticPr fontId="7"/>
  </si>
  <si>
    <t xml:space="preserve">営業利益          </t>
  </si>
  <si>
    <t>(d=a-b-c)</t>
    <phoneticPr fontId="7"/>
  </si>
  <si>
    <t>営業外収益</t>
  </si>
  <si>
    <t>(e)</t>
    <phoneticPr fontId="7"/>
  </si>
  <si>
    <t>営業外費用</t>
  </si>
  <si>
    <t>(f)</t>
    <phoneticPr fontId="7"/>
  </si>
  <si>
    <t xml:space="preserve">経常利益      </t>
  </si>
  <si>
    <t>(g=d+e-f)</t>
    <phoneticPr fontId="7"/>
  </si>
  <si>
    <t>特別損失</t>
    <rPh sb="0" eb="2">
      <t>トクベツ</t>
    </rPh>
    <rPh sb="2" eb="4">
      <t>ソンシツ</t>
    </rPh>
    <phoneticPr fontId="8"/>
  </si>
  <si>
    <t>特別利益</t>
  </si>
  <si>
    <t>(h)</t>
    <phoneticPr fontId="7"/>
  </si>
  <si>
    <t>特別損失</t>
  </si>
  <si>
    <t>(i)</t>
    <phoneticPr fontId="7"/>
  </si>
  <si>
    <t>特定準備金計上前利益</t>
    <rPh sb="0" eb="2">
      <t>トクテイ</t>
    </rPh>
    <rPh sb="2" eb="5">
      <t>ジュンビキン</t>
    </rPh>
    <rPh sb="5" eb="7">
      <t>ケイジョウ</t>
    </rPh>
    <rPh sb="7" eb="8">
      <t>マエ</t>
    </rPh>
    <rPh sb="8" eb="10">
      <t>リエキ</t>
    </rPh>
    <phoneticPr fontId="7"/>
  </si>
  <si>
    <t>(j=g+h-i)</t>
    <phoneticPr fontId="7"/>
  </si>
  <si>
    <t>特定準備金取崩</t>
    <rPh sb="0" eb="2">
      <t>トクテイ</t>
    </rPh>
    <rPh sb="2" eb="5">
      <t>ジュンビキン</t>
    </rPh>
    <rPh sb="5" eb="7">
      <t>トリクズシ</t>
    </rPh>
    <phoneticPr fontId="7"/>
  </si>
  <si>
    <t>(k)</t>
    <phoneticPr fontId="7"/>
  </si>
  <si>
    <t>特定準備金繰入</t>
    <rPh sb="0" eb="2">
      <t>トクテイ</t>
    </rPh>
    <rPh sb="2" eb="5">
      <t>ジュンビキン</t>
    </rPh>
    <rPh sb="5" eb="7">
      <t>クリイレ</t>
    </rPh>
    <phoneticPr fontId="7"/>
  </si>
  <si>
    <t>(l)</t>
    <phoneticPr fontId="7"/>
  </si>
  <si>
    <t>法人税等</t>
  </si>
  <si>
    <t>(m)</t>
    <phoneticPr fontId="7"/>
  </si>
  <si>
    <t xml:space="preserve">当期利益  </t>
  </si>
  <si>
    <t>(ｎ=g+h-i-m)</t>
    <phoneticPr fontId="7"/>
  </si>
  <si>
    <t>（注１）住宅供給公社については（n=j+k-l-m）</t>
    <rPh sb="1" eb="2">
      <t>チュウ</t>
    </rPh>
    <rPh sb="4" eb="6">
      <t>ジュウタク</t>
    </rPh>
    <rPh sb="6" eb="8">
      <t>キョウキュウ</t>
    </rPh>
    <rPh sb="8" eb="10">
      <t>コウシャ</t>
    </rPh>
    <phoneticPr fontId="7"/>
  </si>
  <si>
    <t>前期繰越利益</t>
  </si>
  <si>
    <t>(o)</t>
    <phoneticPr fontId="7"/>
  </si>
  <si>
    <t xml:space="preserve">当期未処分利益    </t>
  </si>
  <si>
    <t>(p=n+o)</t>
    <phoneticPr fontId="7"/>
  </si>
  <si>
    <t>（注１）住宅供給公社については14年度から新公社会計基準を適用しているため、一般管理費、特定準備金計上前利益、特定準備金取崩・繰入額を計上している。</t>
    <rPh sb="4" eb="6">
      <t>ジュウタク</t>
    </rPh>
    <rPh sb="6" eb="8">
      <t>キョウキュウ</t>
    </rPh>
    <rPh sb="8" eb="10">
      <t>コウシャ</t>
    </rPh>
    <rPh sb="17" eb="19">
      <t>ネンド</t>
    </rPh>
    <rPh sb="21" eb="22">
      <t>シン</t>
    </rPh>
    <rPh sb="22" eb="24">
      <t>コウシャ</t>
    </rPh>
    <rPh sb="24" eb="26">
      <t>カイケイ</t>
    </rPh>
    <rPh sb="26" eb="28">
      <t>キジュン</t>
    </rPh>
    <rPh sb="29" eb="31">
      <t>テキヨウ</t>
    </rPh>
    <rPh sb="38" eb="40">
      <t>イッパン</t>
    </rPh>
    <rPh sb="40" eb="43">
      <t>カンリヒ</t>
    </rPh>
    <rPh sb="44" eb="46">
      <t>トクテイ</t>
    </rPh>
    <rPh sb="46" eb="49">
      <t>ジュンビキン</t>
    </rPh>
    <rPh sb="49" eb="51">
      <t>ケイジョウ</t>
    </rPh>
    <rPh sb="51" eb="52">
      <t>マエ</t>
    </rPh>
    <rPh sb="52" eb="54">
      <t>リエキ</t>
    </rPh>
    <rPh sb="55" eb="57">
      <t>トクテイ</t>
    </rPh>
    <rPh sb="57" eb="60">
      <t>ジュンビキン</t>
    </rPh>
    <rPh sb="60" eb="62">
      <t>トリクズシ</t>
    </rPh>
    <rPh sb="63" eb="65">
      <t>クリイレ</t>
    </rPh>
    <rPh sb="65" eb="66">
      <t>ガク</t>
    </rPh>
    <rPh sb="67" eb="69">
      <t>ケイジョウ</t>
    </rPh>
    <phoneticPr fontId="7"/>
  </si>
  <si>
    <t>（注２）原則として表示単位未満を四捨五入して端数調整していないため、合計等と一致しない場合がある。</t>
    <phoneticPr fontId="7"/>
  </si>
  <si>
    <r>
      <rPr>
        <sz val="11"/>
        <rFont val="游ゴシック"/>
        <family val="1"/>
        <charset val="128"/>
      </rPr>
      <t>30</t>
    </r>
    <r>
      <rPr>
        <sz val="11"/>
        <rFont val="明朝"/>
        <family val="1"/>
        <charset val="128"/>
      </rPr>
      <t>年度</t>
    </r>
    <rPh sb="2" eb="4">
      <t>ネンド</t>
    </rPh>
    <phoneticPr fontId="7"/>
  </si>
  <si>
    <t>元年度</t>
    <rPh sb="0" eb="1">
      <t>ガン</t>
    </rPh>
    <rPh sb="1" eb="3">
      <t>ネンド</t>
    </rPh>
    <phoneticPr fontId="7"/>
  </si>
  <si>
    <t>２年度</t>
    <rPh sb="1" eb="3">
      <t>ネンド</t>
    </rPh>
    <phoneticPr fontId="7"/>
  </si>
  <si>
    <t>予算額</t>
    <phoneticPr fontId="7"/>
  </si>
  <si>
    <t>決算額</t>
    <phoneticPr fontId="15"/>
  </si>
  <si>
    <t>令和５年度</t>
    <rPh sb="3" eb="5">
      <t>ネンド</t>
    </rPh>
    <phoneticPr fontId="7"/>
  </si>
  <si>
    <t>３年度</t>
    <rPh sb="1" eb="3">
      <t>ネンド</t>
    </rPh>
    <phoneticPr fontId="7"/>
  </si>
  <si>
    <t>（1）令和６年度普通会計予算の状況</t>
    <rPh sb="8" eb="10">
      <t>フツウ</t>
    </rPh>
    <rPh sb="10" eb="12">
      <t>カイケイ</t>
    </rPh>
    <rPh sb="12" eb="14">
      <t>ヨサン</t>
    </rPh>
    <phoneticPr fontId="7"/>
  </si>
  <si>
    <t>令和６年度</t>
  </si>
  <si>
    <t>令和６年度</t>
    <rPh sb="3" eb="5">
      <t>ネンド</t>
    </rPh>
    <phoneticPr fontId="7"/>
  </si>
  <si>
    <t>(令和６年度予算ﾍﾞｰｽ）</t>
    <rPh sb="6" eb="8">
      <t>ヨサン</t>
    </rPh>
    <phoneticPr fontId="7"/>
  </si>
  <si>
    <t>令和６年度</t>
    <phoneticPr fontId="7"/>
  </si>
  <si>
    <t>（1）令和４年度普通会計決算の状況</t>
    <phoneticPr fontId="7"/>
  </si>
  <si>
    <t>令和４年度</t>
    <rPh sb="3" eb="5">
      <t>ネンド</t>
    </rPh>
    <phoneticPr fontId="15"/>
  </si>
  <si>
    <t>令和３年度</t>
  </si>
  <si>
    <t>令和３年度</t>
    <phoneticPr fontId="15"/>
  </si>
  <si>
    <t>４年度</t>
    <rPh sb="1" eb="3">
      <t>ネンド</t>
    </rPh>
    <phoneticPr fontId="7"/>
  </si>
  <si>
    <r>
      <t>（注1）平成30年度～令和元年度は平成27年度国勢調査、令和</t>
    </r>
    <r>
      <rPr>
        <sz val="11"/>
        <rFont val="Meiryo UI"/>
        <family val="1"/>
        <charset val="128"/>
      </rPr>
      <t>2年度～令和4年度は令和2年度国勢調査</t>
    </r>
    <r>
      <rPr>
        <sz val="11"/>
        <rFont val="明朝"/>
        <family val="1"/>
        <charset val="128"/>
      </rPr>
      <t>を基に計上している。</t>
    </r>
    <rPh sb="4" eb="6">
      <t>ヘイセイ</t>
    </rPh>
    <rPh sb="8" eb="10">
      <t>ネンド</t>
    </rPh>
    <rPh sb="11" eb="13">
      <t>レイワ</t>
    </rPh>
    <rPh sb="13" eb="15">
      <t>ガンネン</t>
    </rPh>
    <rPh sb="15" eb="16">
      <t>ド</t>
    </rPh>
    <rPh sb="16" eb="18">
      <t>ヘイネンド</t>
    </rPh>
    <rPh sb="17" eb="19">
      <t>ヘイセイ</t>
    </rPh>
    <rPh sb="21" eb="23">
      <t>ネンド</t>
    </rPh>
    <rPh sb="23" eb="25">
      <t>コクセイ</t>
    </rPh>
    <rPh sb="25" eb="27">
      <t>チョウサ</t>
    </rPh>
    <rPh sb="28" eb="30">
      <t>レイワ</t>
    </rPh>
    <rPh sb="31" eb="33">
      <t>ネンド</t>
    </rPh>
    <rPh sb="34" eb="36">
      <t>レイワ</t>
    </rPh>
    <rPh sb="37" eb="39">
      <t>ネンド</t>
    </rPh>
    <rPh sb="40" eb="42">
      <t>レイワ</t>
    </rPh>
    <rPh sb="43" eb="45">
      <t>ネンド</t>
    </rPh>
    <rPh sb="45" eb="49">
      <t>コクセイチョウサ</t>
    </rPh>
    <rPh sb="50" eb="51">
      <t>モト</t>
    </rPh>
    <rPh sb="52" eb="54">
      <t>ケイジョウ</t>
    </rPh>
    <phoneticPr fontId="9"/>
  </si>
  <si>
    <t>(令和４年度決算ﾍﾞｰｽ）</t>
    <rPh sb="4" eb="6">
      <t>ネンド</t>
    </rPh>
    <phoneticPr fontId="15"/>
  </si>
  <si>
    <t>(令和４年度決算額）</t>
    <rPh sb="4" eb="6">
      <t>ネンド</t>
    </rPh>
    <phoneticPr fontId="15"/>
  </si>
  <si>
    <t>京都市土地開発公社</t>
    <rPh sb="0" eb="3">
      <t>キョウトシ</t>
    </rPh>
    <rPh sb="3" eb="5">
      <t>トチ</t>
    </rPh>
    <rPh sb="5" eb="7">
      <t>カイハツ</t>
    </rPh>
    <rPh sb="7" eb="9">
      <t>コウシャ</t>
    </rPh>
    <phoneticPr fontId="18"/>
  </si>
  <si>
    <t>京都市住宅供給公社</t>
    <rPh sb="0" eb="3">
      <t>キョウトシ</t>
    </rPh>
    <rPh sb="3" eb="5">
      <t>ジュウタク</t>
    </rPh>
    <rPh sb="5" eb="7">
      <t>キョウキュウ</t>
    </rPh>
    <rPh sb="7" eb="9">
      <t>コウシャ</t>
    </rPh>
    <phoneticPr fontId="18"/>
  </si>
  <si>
    <t>株式会社京都産業振興センター</t>
    <rPh sb="0" eb="2">
      <t>カブシキ</t>
    </rPh>
    <rPh sb="2" eb="4">
      <t>カイシャ</t>
    </rPh>
    <rPh sb="4" eb="6">
      <t>キョウト</t>
    </rPh>
    <rPh sb="6" eb="8">
      <t>サンギョウ</t>
    </rPh>
    <rPh sb="8" eb="10">
      <t>シンコウ</t>
    </rPh>
    <phoneticPr fontId="18"/>
  </si>
  <si>
    <t>京都御池地下街株式会社</t>
    <rPh sb="0" eb="1">
      <t>キョウ</t>
    </rPh>
    <rPh sb="1" eb="2">
      <t>ト</t>
    </rPh>
    <rPh sb="2" eb="4">
      <t>オイケ</t>
    </rPh>
    <rPh sb="4" eb="7">
      <t>チカガイ</t>
    </rPh>
    <rPh sb="7" eb="9">
      <t>カブシキ</t>
    </rPh>
    <rPh sb="9" eb="11">
      <t>カイシャ</t>
    </rPh>
    <phoneticPr fontId="18"/>
  </si>
  <si>
    <t>京都地下鉄整備株式会社</t>
    <rPh sb="0" eb="2">
      <t>キョウト</t>
    </rPh>
    <rPh sb="2" eb="5">
      <t>チカテツ</t>
    </rPh>
    <rPh sb="5" eb="7">
      <t>セイビ</t>
    </rPh>
    <rPh sb="7" eb="9">
      <t>カブシキ</t>
    </rPh>
    <rPh sb="9" eb="11">
      <t>カイシャ</t>
    </rPh>
    <phoneticPr fontId="18"/>
  </si>
  <si>
    <t>令和４年度</t>
    <rPh sb="3" eb="5">
      <t>ネンド</t>
    </rPh>
    <phoneticPr fontId="7"/>
  </si>
  <si>
    <t>京都市</t>
    <rPh sb="0" eb="3">
      <t>キョウトシ</t>
    </rPh>
    <phoneticPr fontId="7"/>
  </si>
  <si>
    <t>京都市</t>
    <rPh sb="0" eb="3">
      <t>キョウトシ</t>
    </rPh>
    <phoneticPr fontId="15"/>
  </si>
  <si>
    <t>水道事業</t>
    <rPh sb="0" eb="2">
      <t>スイドウ</t>
    </rPh>
    <rPh sb="2" eb="4">
      <t>ジギョウ</t>
    </rPh>
    <phoneticPr fontId="7"/>
  </si>
  <si>
    <t>公共下水道事業</t>
    <rPh sb="0" eb="2">
      <t>コウキョウ</t>
    </rPh>
    <rPh sb="2" eb="5">
      <t>ゲスイドウ</t>
    </rPh>
    <rPh sb="5" eb="7">
      <t>ジギョウ</t>
    </rPh>
    <phoneticPr fontId="7"/>
  </si>
  <si>
    <t>自動車運送事業</t>
    <rPh sb="0" eb="3">
      <t>ジドウシャ</t>
    </rPh>
    <rPh sb="3" eb="5">
      <t>ウンソウ</t>
    </rPh>
    <rPh sb="5" eb="7">
      <t>ジギョウ</t>
    </rPh>
    <phoneticPr fontId="7"/>
  </si>
  <si>
    <t>高速鉄道事業</t>
    <rPh sb="0" eb="2">
      <t>コウソク</t>
    </rPh>
    <rPh sb="2" eb="4">
      <t>テツドウ</t>
    </rPh>
    <rPh sb="4" eb="6">
      <t>ジギョウ</t>
    </rPh>
    <phoneticPr fontId="7"/>
  </si>
  <si>
    <t>中央卸売市場第一市場事業</t>
  </si>
  <si>
    <t>中央卸売市場二市場・と畜場事業</t>
  </si>
  <si>
    <t>農業集落排水事業</t>
  </si>
  <si>
    <t>中央卸売市場第一市場事業</t>
    <rPh sb="0" eb="2">
      <t>チュウオウ</t>
    </rPh>
    <rPh sb="2" eb="4">
      <t>オロシウリ</t>
    </rPh>
    <rPh sb="4" eb="6">
      <t>イチバ</t>
    </rPh>
    <rPh sb="6" eb="8">
      <t>ダイイチ</t>
    </rPh>
    <rPh sb="8" eb="10">
      <t>イチバ</t>
    </rPh>
    <rPh sb="10" eb="12">
      <t>ジギョウ</t>
    </rPh>
    <phoneticPr fontId="7"/>
  </si>
  <si>
    <t>中央卸売市場二市場・と畜場事業</t>
    <rPh sb="0" eb="2">
      <t>チュウオウ</t>
    </rPh>
    <rPh sb="2" eb="4">
      <t>オロシウリ</t>
    </rPh>
    <rPh sb="4" eb="6">
      <t>イチバ</t>
    </rPh>
    <rPh sb="6" eb="7">
      <t>ニ</t>
    </rPh>
    <rPh sb="7" eb="9">
      <t>イチバ</t>
    </rPh>
    <rPh sb="11" eb="12">
      <t>チク</t>
    </rPh>
    <rPh sb="12" eb="13">
      <t>バ</t>
    </rPh>
    <rPh sb="13" eb="15">
      <t>ジギョウ</t>
    </rPh>
    <phoneticPr fontId="7"/>
  </si>
  <si>
    <t>農業集落排水事業</t>
    <rPh sb="0" eb="2">
      <t>ノウギョウ</t>
    </rPh>
    <rPh sb="2" eb="4">
      <t>シュウラク</t>
    </rPh>
    <rPh sb="4" eb="6">
      <t>ハイスイ</t>
    </rPh>
    <rPh sb="6" eb="8">
      <t>ジギョウ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</si>
</sst>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 * #,##0_ ;_ * \-#,##0_ ;_ * &quot;-&quot;_ ;_ @_ "/>
    <numFmt numFmtId="176" formatCode="#,##0;&quot;△ &quot;#,##0"/>
    <numFmt numFmtId="177" formatCode="_ * #,##0_ ;_ * &quot;▲ &quot;#,##0_ ;_ * &quot;－&quot;_ ;_ @_ "/>
    <numFmt numFmtId="178" formatCode="_ * #,##0.0_ ;_ * &quot;▲ &quot;#,##0.0_ ;_ * &quot;－&quot;_ ;_ @_ "/>
    <numFmt numFmtId="179" formatCode="#,##0;[Red]&quot;△&quot;#,##0"/>
    <numFmt numFmtId="180" formatCode="_ * #,##0.00_ ;_ * &quot;▲ &quot;#,##0.00_ ;_ * &quot;－&quot;_ ;_ @_ "/>
    <numFmt numFmtId="181" formatCode="_ * #,##0.000_ ;_ * &quot;▲ &quot;#,##0.000_ ;_ * &quot;－&quot;_ ;_ @_ "/>
  </numFmts>
  <fonts count="26">
    <font>
      <sz val="11"/>
      <name val="明朝"/>
      <family val="1"/>
      <charset val="128"/>
    </font>
    <font>
      <b/>
      <sz val="11"/>
      <name val="明朝"/>
      <family val="1"/>
      <charset val="128"/>
    </font>
    <font>
      <sz val="11"/>
      <name val="明朝"/>
      <family val="1"/>
      <charset val="128"/>
    </font>
    <font>
      <b/>
      <sz val="12"/>
      <name val="明朝"/>
      <family val="1"/>
      <charset val="128"/>
    </font>
    <font>
      <u/>
      <sz val="11"/>
      <name val="明朝"/>
      <family val="1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6"/>
      <name val="明朝"/>
      <family val="3"/>
      <charset val="128"/>
    </font>
    <font>
      <sz val="6"/>
      <name val="ＭＳ Ｐ明朝"/>
      <family val="1"/>
      <charset val="128"/>
    </font>
    <font>
      <sz val="11"/>
      <name val="ＭＳ 明朝"/>
      <family val="1"/>
      <charset val="128"/>
    </font>
    <font>
      <sz val="11"/>
      <name val="ｺﾞｼｯｸ"/>
      <family val="3"/>
      <charset val="128"/>
    </font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明朝"/>
      <family val="1"/>
      <charset val="128"/>
    </font>
    <font>
      <sz val="9"/>
      <name val="明朝"/>
      <family val="1"/>
      <charset val="128"/>
    </font>
    <font>
      <sz val="6"/>
      <name val="明朝"/>
      <family val="3"/>
      <charset val="128"/>
    </font>
    <font>
      <sz val="8"/>
      <name val="明朝"/>
      <family val="1"/>
      <charset val="128"/>
    </font>
    <font>
      <sz val="11"/>
      <name val="游ゴシック"/>
      <family val="1"/>
      <charset val="128"/>
    </font>
    <font>
      <sz val="11"/>
      <name val="Meiryo UI"/>
      <family val="1"/>
      <charset val="128"/>
    </font>
    <font>
      <sz val="11"/>
      <color theme="1"/>
      <name val="明朝"/>
      <family val="1"/>
      <charset val="128"/>
    </font>
    <font>
      <sz val="11"/>
      <color rgb="FFFF0000"/>
      <name val="明朝"/>
      <family val="1"/>
      <charset val="128"/>
    </font>
    <font>
      <b/>
      <sz val="9"/>
      <color indexed="81"/>
      <name val="MS P ゴシック"/>
      <family val="3"/>
      <charset val="128"/>
    </font>
    <font>
      <sz val="9"/>
      <color indexed="81"/>
      <name val="MS P ゴシック"/>
      <family val="3"/>
      <charset val="128"/>
    </font>
    <font>
      <b/>
      <sz val="12"/>
      <name val="ＭＳ Ｐゴシック"/>
      <family val="1"/>
      <charset val="128"/>
    </font>
    <font>
      <b/>
      <sz val="11"/>
      <name val="ＭＳ Ｐゴシック"/>
      <family val="1"/>
      <charset val="128"/>
    </font>
    <font>
      <sz val="11"/>
      <name val="ＭＳ Ｐゴシック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38" fontId="2" fillId="0" borderId="0" applyFont="0" applyFill="0" applyBorder="0" applyAlignment="0" applyProtection="0"/>
    <xf numFmtId="0" fontId="2" fillId="0" borderId="0"/>
    <xf numFmtId="0" fontId="12" fillId="0" borderId="0"/>
  </cellStyleXfs>
  <cellXfs count="135">
    <xf numFmtId="0" fontId="0" fillId="0" borderId="0" xfId="0"/>
    <xf numFmtId="41" fontId="0" fillId="0" borderId="0" xfId="0" applyNumberFormat="1" applyAlignment="1">
      <alignment vertical="center"/>
    </xf>
    <xf numFmtId="41" fontId="4" fillId="0" borderId="0" xfId="0" applyNumberFormat="1" applyFont="1" applyAlignment="1">
      <alignment vertical="center"/>
    </xf>
    <xf numFmtId="41" fontId="3" fillId="0" borderId="0" xfId="0" applyNumberFormat="1" applyFont="1" applyAlignment="1">
      <alignment vertical="center"/>
    </xf>
    <xf numFmtId="41" fontId="0" fillId="0" borderId="2" xfId="0" applyNumberFormat="1" applyBorder="1" applyAlignment="1">
      <alignment vertical="center"/>
    </xf>
    <xf numFmtId="41" fontId="0" fillId="0" borderId="3" xfId="0" applyNumberFormat="1" applyBorder="1" applyAlignment="1">
      <alignment vertical="center"/>
    </xf>
    <xf numFmtId="41" fontId="0" fillId="0" borderId="4" xfId="0" applyNumberFormat="1" applyBorder="1" applyAlignment="1">
      <alignment vertical="center"/>
    </xf>
    <xf numFmtId="41" fontId="0" fillId="0" borderId="5" xfId="0" applyNumberFormat="1" applyBorder="1" applyAlignment="1">
      <alignment vertical="center"/>
    </xf>
    <xf numFmtId="41" fontId="3" fillId="0" borderId="1" xfId="0" applyNumberFormat="1" applyFont="1" applyBorder="1" applyAlignment="1">
      <alignment vertical="center"/>
    </xf>
    <xf numFmtId="41" fontId="5" fillId="0" borderId="0" xfId="0" applyNumberFormat="1" applyFont="1" applyAlignment="1">
      <alignment vertical="center"/>
    </xf>
    <xf numFmtId="41" fontId="6" fillId="0" borderId="0" xfId="0" applyNumberFormat="1" applyFont="1" applyAlignment="1">
      <alignment vertical="center"/>
    </xf>
    <xf numFmtId="41" fontId="2" fillId="0" borderId="0" xfId="0" applyNumberFormat="1" applyFont="1" applyAlignment="1">
      <alignment vertical="center"/>
    </xf>
    <xf numFmtId="41" fontId="0" fillId="0" borderId="4" xfId="0" applyNumberFormat="1" applyBorder="1" applyAlignment="1">
      <alignment horizontal="left" vertical="center"/>
    </xf>
    <xf numFmtId="0" fontId="3" fillId="0" borderId="4" xfId="0" applyFont="1" applyBorder="1" applyAlignment="1">
      <alignment horizontal="distributed" vertical="center"/>
    </xf>
    <xf numFmtId="41" fontId="1" fillId="0" borderId="0" xfId="0" applyNumberFormat="1" applyFont="1" applyAlignment="1">
      <alignment horizontal="distributed" vertical="center"/>
    </xf>
    <xf numFmtId="41" fontId="6" fillId="0" borderId="0" xfId="0" applyNumberFormat="1" applyFont="1" applyAlignment="1">
      <alignment horizontal="left" vertical="center"/>
    </xf>
    <xf numFmtId="41" fontId="0" fillId="0" borderId="0" xfId="0" quotePrefix="1" applyNumberFormat="1" applyAlignment="1">
      <alignment horizontal="right" vertical="center"/>
    </xf>
    <xf numFmtId="0" fontId="3" fillId="0" borderId="4" xfId="0" applyFont="1" applyBorder="1" applyAlignment="1">
      <alignment vertical="center"/>
    </xf>
    <xf numFmtId="176" fontId="0" fillId="0" borderId="0" xfId="0" applyNumberFormat="1" applyAlignment="1">
      <alignment vertical="center"/>
    </xf>
    <xf numFmtId="176" fontId="0" fillId="0" borderId="0" xfId="0" quotePrefix="1" applyNumberFormat="1" applyAlignment="1">
      <alignment horizontal="right" vertical="center"/>
    </xf>
    <xf numFmtId="177" fontId="2" fillId="0" borderId="0" xfId="1" applyNumberFormat="1" applyBorder="1" applyAlignment="1">
      <alignment vertical="center"/>
    </xf>
    <xf numFmtId="176" fontId="2" fillId="0" borderId="0" xfId="0" applyNumberFormat="1" applyFont="1" applyAlignment="1">
      <alignment horizontal="center" vertical="center"/>
    </xf>
    <xf numFmtId="177" fontId="2" fillId="0" borderId="0" xfId="1" quotePrefix="1" applyNumberFormat="1" applyFont="1" applyBorder="1" applyAlignment="1">
      <alignment horizontal="right" vertical="center"/>
    </xf>
    <xf numFmtId="176" fontId="2" fillId="0" borderId="0" xfId="0" applyNumberFormat="1" applyFont="1" applyAlignment="1">
      <alignment vertical="center"/>
    </xf>
    <xf numFmtId="41" fontId="13" fillId="0" borderId="0" xfId="0" applyNumberFormat="1" applyFont="1" applyAlignment="1">
      <alignment vertical="center"/>
    </xf>
    <xf numFmtId="41" fontId="13" fillId="0" borderId="0" xfId="0" applyNumberFormat="1" applyFont="1" applyAlignment="1">
      <alignment horizontal="left" vertical="center"/>
    </xf>
    <xf numFmtId="41" fontId="0" fillId="0" borderId="8" xfId="0" applyNumberFormat="1" applyBorder="1" applyAlignment="1">
      <alignment horizontal="center" vertical="center"/>
    </xf>
    <xf numFmtId="41" fontId="0" fillId="0" borderId="9" xfId="0" applyNumberFormat="1" applyBorder="1" applyAlignment="1">
      <alignment horizontal="center" vertical="center"/>
    </xf>
    <xf numFmtId="41" fontId="0" fillId="0" borderId="8" xfId="0" applyNumberFormat="1" applyBorder="1" applyAlignment="1">
      <alignment vertical="center"/>
    </xf>
    <xf numFmtId="0" fontId="0" fillId="0" borderId="0" xfId="0" applyAlignment="1">
      <alignment vertical="center"/>
    </xf>
    <xf numFmtId="41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Continuous" vertical="center" wrapText="1"/>
    </xf>
    <xf numFmtId="178" fontId="0" fillId="0" borderId="0" xfId="1" applyNumberFormat="1" applyFont="1" applyBorder="1" applyAlignment="1">
      <alignment vertical="center"/>
    </xf>
    <xf numFmtId="0" fontId="3" fillId="0" borderId="4" xfId="0" applyFont="1" applyBorder="1" applyAlignment="1">
      <alignment horizontal="centerContinuous" vertical="center"/>
    </xf>
    <xf numFmtId="41" fontId="3" fillId="0" borderId="0" xfId="0" applyNumberFormat="1" applyFont="1" applyAlignment="1">
      <alignment horizontal="distributed" vertical="center"/>
    </xf>
    <xf numFmtId="41" fontId="0" fillId="0" borderId="0" xfId="0" applyNumberFormat="1" applyAlignment="1">
      <alignment horizontal="right" vertical="center"/>
    </xf>
    <xf numFmtId="178" fontId="0" fillId="0" borderId="0" xfId="0" applyNumberFormat="1" applyAlignment="1">
      <alignment vertical="center"/>
    </xf>
    <xf numFmtId="178" fontId="2" fillId="0" borderId="0" xfId="1" applyNumberFormat="1" applyFill="1" applyBorder="1" applyAlignment="1">
      <alignment vertical="center"/>
    </xf>
    <xf numFmtId="41" fontId="2" fillId="0" borderId="0" xfId="0" applyNumberFormat="1" applyFont="1" applyAlignment="1">
      <alignment horizontal="left"/>
    </xf>
    <xf numFmtId="0" fontId="3" fillId="0" borderId="0" xfId="0" applyFont="1" applyAlignment="1">
      <alignment horizontal="distributed" vertical="center"/>
    </xf>
    <xf numFmtId="41" fontId="5" fillId="0" borderId="4" xfId="0" applyNumberFormat="1" applyFont="1" applyBorder="1" applyAlignment="1">
      <alignment horizontal="left" vertical="center"/>
    </xf>
    <xf numFmtId="41" fontId="0" fillId="0" borderId="1" xfId="0" applyNumberFormat="1" applyBorder="1" applyAlignment="1">
      <alignment horizontal="centerContinuous" vertical="center"/>
    </xf>
    <xf numFmtId="41" fontId="0" fillId="0" borderId="2" xfId="0" applyNumberFormat="1" applyBorder="1" applyAlignment="1">
      <alignment horizontal="centerContinuous" vertical="center"/>
    </xf>
    <xf numFmtId="41" fontId="0" fillId="0" borderId="3" xfId="0" applyNumberFormat="1" applyBorder="1" applyAlignment="1">
      <alignment horizontal="centerContinuous" vertical="center"/>
    </xf>
    <xf numFmtId="41" fontId="0" fillId="0" borderId="4" xfId="0" applyNumberFormat="1" applyBorder="1" applyAlignment="1">
      <alignment horizontal="centerContinuous" vertical="center"/>
    </xf>
    <xf numFmtId="41" fontId="2" fillId="0" borderId="0" xfId="0" applyNumberFormat="1" applyFont="1" applyAlignment="1">
      <alignment horizontal="left" vertical="center"/>
    </xf>
    <xf numFmtId="41" fontId="0" fillId="0" borderId="11" xfId="0" applyNumberFormat="1" applyBorder="1" applyAlignment="1">
      <alignment horizontal="center" vertical="center"/>
    </xf>
    <xf numFmtId="0" fontId="0" fillId="0" borderId="8" xfId="0" applyBorder="1" applyAlignment="1">
      <alignment horizontal="centerContinuous" vertical="center"/>
    </xf>
    <xf numFmtId="0" fontId="2" fillId="0" borderId="8" xfId="0" applyFont="1" applyBorder="1" applyAlignment="1">
      <alignment horizontal="centerContinuous" vertical="center" wrapText="1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vertical="center"/>
    </xf>
    <xf numFmtId="41" fontId="0" fillId="0" borderId="8" xfId="0" applyNumberFormat="1" applyBorder="1" applyAlignment="1">
      <alignment horizontal="left" vertical="center"/>
    </xf>
    <xf numFmtId="177" fontId="0" fillId="0" borderId="8" xfId="1" applyNumberFormat="1" applyFont="1" applyBorder="1" applyAlignment="1">
      <alignment vertical="center"/>
    </xf>
    <xf numFmtId="178" fontId="0" fillId="0" borderId="8" xfId="1" applyNumberFormat="1" applyFont="1" applyBorder="1" applyAlignment="1">
      <alignment vertical="center"/>
    </xf>
    <xf numFmtId="41" fontId="14" fillId="0" borderId="8" xfId="0" applyNumberFormat="1" applyFont="1" applyBorder="1" applyAlignment="1">
      <alignment vertical="center"/>
    </xf>
    <xf numFmtId="41" fontId="0" fillId="0" borderId="7" xfId="0" applyNumberFormat="1" applyBorder="1" applyAlignment="1">
      <alignment vertical="center"/>
    </xf>
    <xf numFmtId="41" fontId="0" fillId="0" borderId="6" xfId="0" applyNumberFormat="1" applyBorder="1" applyAlignment="1">
      <alignment vertical="center"/>
    </xf>
    <xf numFmtId="41" fontId="0" fillId="0" borderId="10" xfId="0" applyNumberFormat="1" applyBorder="1" applyAlignment="1">
      <alignment horizontal="left" vertical="center"/>
    </xf>
    <xf numFmtId="41" fontId="0" fillId="0" borderId="9" xfId="0" applyNumberFormat="1" applyBorder="1" applyAlignment="1">
      <alignment vertical="center"/>
    </xf>
    <xf numFmtId="41" fontId="0" fillId="0" borderId="11" xfId="0" applyNumberFormat="1" applyBorder="1" applyAlignment="1">
      <alignment vertical="center"/>
    </xf>
    <xf numFmtId="41" fontId="0" fillId="0" borderId="10" xfId="0" applyNumberFormat="1" applyBorder="1" applyAlignment="1">
      <alignment vertical="center"/>
    </xf>
    <xf numFmtId="41" fontId="0" fillId="0" borderId="8" xfId="0" applyNumberFormat="1" applyBorder="1" applyAlignment="1">
      <alignment horizontal="right" vertical="center"/>
    </xf>
    <xf numFmtId="177" fontId="2" fillId="0" borderId="8" xfId="1" applyNumberFormat="1" applyBorder="1" applyAlignment="1">
      <alignment vertical="center"/>
    </xf>
    <xf numFmtId="177" fontId="0" fillId="0" borderId="8" xfId="0" quotePrefix="1" applyNumberFormat="1" applyBorder="1" applyAlignment="1">
      <alignment horizontal="right" vertical="center"/>
    </xf>
    <xf numFmtId="177" fontId="2" fillId="0" borderId="8" xfId="1" quotePrefix="1" applyNumberFormat="1" applyFont="1" applyBorder="1" applyAlignment="1">
      <alignment horizontal="right" vertical="center"/>
    </xf>
    <xf numFmtId="0" fontId="2" fillId="0" borderId="8" xfId="0" applyFont="1" applyBorder="1" applyAlignment="1">
      <alignment horizontal="center" vertical="center" wrapText="1"/>
    </xf>
    <xf numFmtId="41" fontId="0" fillId="0" borderId="8" xfId="0" applyNumberFormat="1" applyBorder="1" applyAlignment="1">
      <alignment horizontal="centerContinuous" vertical="center"/>
    </xf>
    <xf numFmtId="177" fontId="2" fillId="0" borderId="8" xfId="1" applyNumberFormat="1" applyFill="1" applyBorder="1" applyAlignment="1">
      <alignment horizontal="right" vertical="center"/>
    </xf>
    <xf numFmtId="41" fontId="2" fillId="0" borderId="8" xfId="0" applyNumberFormat="1" applyFont="1" applyBorder="1" applyAlignment="1">
      <alignment horizontal="left" vertical="center"/>
    </xf>
    <xf numFmtId="0" fontId="14" fillId="0" borderId="8" xfId="0" applyFont="1" applyBorder="1" applyAlignment="1">
      <alignment horizontal="left" vertical="center"/>
    </xf>
    <xf numFmtId="178" fontId="2" fillId="0" borderId="8" xfId="1" applyNumberFormat="1" applyFill="1" applyBorder="1" applyAlignment="1">
      <alignment vertical="center"/>
    </xf>
    <xf numFmtId="41" fontId="0" fillId="0" borderId="9" xfId="0" applyNumberFormat="1" applyBorder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41" fontId="2" fillId="0" borderId="8" xfId="0" applyNumberFormat="1" applyFont="1" applyBorder="1" applyAlignment="1">
      <alignment vertical="center"/>
    </xf>
    <xf numFmtId="0" fontId="0" fillId="0" borderId="8" xfId="0" applyBorder="1" applyAlignment="1">
      <alignment horizontal="distributed" vertical="center"/>
    </xf>
    <xf numFmtId="177" fontId="2" fillId="0" borderId="8" xfId="1" applyNumberFormat="1" applyFill="1" applyBorder="1" applyAlignment="1">
      <alignment vertical="center"/>
    </xf>
    <xf numFmtId="41" fontId="0" fillId="0" borderId="8" xfId="0" quotePrefix="1" applyNumberFormat="1" applyBorder="1" applyAlignment="1">
      <alignment horizontal="right" vertical="center"/>
    </xf>
    <xf numFmtId="41" fontId="0" fillId="0" borderId="7" xfId="0" applyNumberFormat="1" applyBorder="1" applyAlignment="1">
      <alignment horizontal="centerContinuous" vertical="center"/>
    </xf>
    <xf numFmtId="41" fontId="0" fillId="0" borderId="6" xfId="0" applyNumberFormat="1" applyBorder="1" applyAlignment="1">
      <alignment horizontal="centerContinuous" vertical="center"/>
    </xf>
    <xf numFmtId="177" fontId="2" fillId="0" borderId="8" xfId="1" applyNumberFormat="1" applyBorder="1" applyAlignment="1">
      <alignment vertical="center"/>
    </xf>
    <xf numFmtId="177" fontId="0" fillId="0" borderId="8" xfId="0" applyNumberFormat="1" applyBorder="1" applyAlignment="1">
      <alignment vertical="center"/>
    </xf>
    <xf numFmtId="41" fontId="0" fillId="0" borderId="8" xfId="0" applyNumberFormat="1" applyBorder="1" applyAlignment="1">
      <alignment horizontal="center" vertical="center"/>
    </xf>
    <xf numFmtId="41" fontId="3" fillId="0" borderId="4" xfId="0" applyNumberFormat="1" applyFont="1" applyBorder="1" applyAlignment="1">
      <alignment horizontal="center" vertical="center"/>
    </xf>
    <xf numFmtId="0" fontId="0" fillId="0" borderId="8" xfId="0" applyBorder="1" applyAlignment="1">
      <alignment horizontal="center" vertical="center" textRotation="255"/>
    </xf>
    <xf numFmtId="41" fontId="0" fillId="0" borderId="4" xfId="0" applyNumberFormat="1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177" fontId="2" fillId="0" borderId="8" xfId="1" applyNumberFormat="1" applyBorder="1" applyAlignment="1">
      <alignment vertical="center"/>
    </xf>
    <xf numFmtId="177" fontId="0" fillId="0" borderId="8" xfId="0" applyNumberFormat="1" applyBorder="1" applyAlignment="1">
      <alignment vertical="center"/>
    </xf>
    <xf numFmtId="179" fontId="9" fillId="0" borderId="8" xfId="1" applyNumberFormat="1" applyFont="1" applyBorder="1" applyAlignment="1">
      <alignment vertical="center" textRotation="255"/>
    </xf>
    <xf numFmtId="0" fontId="12" fillId="0" borderId="8" xfId="3" applyBorder="1" applyAlignment="1">
      <alignment vertical="center"/>
    </xf>
    <xf numFmtId="0" fontId="10" fillId="0" borderId="8" xfId="0" applyFont="1" applyBorder="1" applyAlignment="1">
      <alignment horizontal="distributed" vertical="center" justifyLastLine="1"/>
    </xf>
    <xf numFmtId="0" fontId="10" fillId="0" borderId="8" xfId="2" applyFont="1" applyBorder="1" applyAlignment="1">
      <alignment horizontal="distributed" vertical="center" justifyLastLine="1"/>
    </xf>
    <xf numFmtId="41" fontId="0" fillId="0" borderId="8" xfId="0" applyNumberFormat="1" applyBorder="1" applyAlignment="1">
      <alignment horizontal="right" vertical="center"/>
    </xf>
    <xf numFmtId="0" fontId="0" fillId="0" borderId="8" xfId="0" applyBorder="1" applyAlignment="1">
      <alignment horizontal="right" vertical="center"/>
    </xf>
    <xf numFmtId="0" fontId="12" fillId="0" borderId="8" xfId="3" applyBorder="1" applyAlignment="1">
      <alignment vertical="center" textRotation="255"/>
    </xf>
    <xf numFmtId="0" fontId="2" fillId="0" borderId="8" xfId="0" applyFont="1" applyBorder="1" applyAlignment="1">
      <alignment horizontal="center" vertical="center"/>
    </xf>
    <xf numFmtId="176" fontId="2" fillId="0" borderId="8" xfId="0" applyNumberFormat="1" applyFont="1" applyBorder="1" applyAlignment="1">
      <alignment horizontal="center" vertical="center"/>
    </xf>
    <xf numFmtId="41" fontId="0" fillId="0" borderId="8" xfId="0" applyNumberFormat="1" applyBorder="1" applyAlignment="1">
      <alignment horizontal="center" vertical="center"/>
    </xf>
    <xf numFmtId="41" fontId="16" fillId="0" borderId="8" xfId="0" applyNumberFormat="1" applyFont="1" applyBorder="1" applyAlignment="1">
      <alignment horizontal="right" vertical="center"/>
    </xf>
    <xf numFmtId="177" fontId="2" fillId="0" borderId="8" xfId="1" applyNumberFormat="1" applyFill="1" applyBorder="1" applyAlignment="1">
      <alignment horizontal="center" vertical="center"/>
    </xf>
    <xf numFmtId="177" fontId="17" fillId="0" borderId="8" xfId="1" applyNumberFormat="1" applyFont="1" applyFill="1" applyBorder="1" applyAlignment="1">
      <alignment horizontal="center" vertical="center"/>
    </xf>
    <xf numFmtId="177" fontId="19" fillId="0" borderId="8" xfId="1" applyNumberFormat="1" applyFont="1" applyFill="1" applyBorder="1" applyAlignment="1">
      <alignment vertical="center"/>
    </xf>
    <xf numFmtId="177" fontId="0" fillId="0" borderId="8" xfId="1" applyNumberFormat="1" applyFont="1" applyFill="1" applyBorder="1" applyAlignment="1">
      <alignment vertical="center"/>
    </xf>
    <xf numFmtId="177" fontId="20" fillId="0" borderId="8" xfId="1" applyNumberFormat="1" applyFont="1" applyFill="1" applyBorder="1" applyAlignment="1">
      <alignment vertical="center"/>
    </xf>
    <xf numFmtId="0" fontId="23" fillId="0" borderId="4" xfId="0" applyFont="1" applyBorder="1" applyAlignment="1">
      <alignment horizontal="distributed" vertical="center" justifyLastLine="1"/>
    </xf>
    <xf numFmtId="0" fontId="24" fillId="0" borderId="4" xfId="0" applyFont="1" applyBorder="1" applyAlignment="1">
      <alignment horizontal="distributed" vertical="center" justifyLastLine="1"/>
    </xf>
    <xf numFmtId="41" fontId="23" fillId="0" borderId="4" xfId="0" applyNumberFormat="1" applyFont="1" applyBorder="1" applyAlignment="1">
      <alignment horizontal="distributed" vertical="center" justifyLastLine="1"/>
    </xf>
    <xf numFmtId="177" fontId="19" fillId="0" borderId="8" xfId="1" applyNumberFormat="1" applyFont="1" applyFill="1" applyBorder="1" applyAlignment="1">
      <alignment horizontal="right" vertical="center"/>
    </xf>
    <xf numFmtId="181" fontId="19" fillId="0" borderId="8" xfId="1" applyNumberFormat="1" applyFont="1" applyFill="1" applyBorder="1" applyAlignment="1">
      <alignment vertical="center"/>
    </xf>
    <xf numFmtId="178" fontId="19" fillId="0" borderId="8" xfId="1" applyNumberFormat="1" applyFont="1" applyFill="1" applyBorder="1" applyAlignment="1">
      <alignment vertical="center"/>
    </xf>
    <xf numFmtId="41" fontId="0" fillId="0" borderId="8" xfId="0" applyNumberFormat="1" applyFill="1" applyBorder="1" applyAlignment="1">
      <alignment horizontal="center" vertical="center"/>
    </xf>
    <xf numFmtId="41" fontId="19" fillId="0" borderId="8" xfId="0" applyNumberFormat="1" applyFont="1" applyFill="1" applyBorder="1" applyAlignment="1">
      <alignment horizontal="center" vertical="center"/>
    </xf>
    <xf numFmtId="177" fontId="0" fillId="0" borderId="8" xfId="0" applyNumberFormat="1" applyFill="1" applyBorder="1" applyAlignment="1">
      <alignment vertical="center"/>
    </xf>
    <xf numFmtId="177" fontId="20" fillId="0" borderId="8" xfId="1" applyNumberFormat="1" applyFont="1" applyFill="1" applyBorder="1" applyAlignment="1">
      <alignment horizontal="right" vertical="center"/>
    </xf>
    <xf numFmtId="177" fontId="19" fillId="0" borderId="8" xfId="0" applyNumberFormat="1" applyFont="1" applyFill="1" applyBorder="1" applyAlignment="1">
      <alignment vertical="center"/>
    </xf>
    <xf numFmtId="177" fontId="20" fillId="0" borderId="8" xfId="0" applyNumberFormat="1" applyFont="1" applyFill="1" applyBorder="1" applyAlignment="1">
      <alignment vertical="center"/>
    </xf>
    <xf numFmtId="180" fontId="0" fillId="0" borderId="8" xfId="0" applyNumberFormat="1" applyFill="1" applyBorder="1" applyAlignment="1">
      <alignment vertical="center"/>
    </xf>
    <xf numFmtId="180" fontId="19" fillId="0" borderId="8" xfId="0" applyNumberFormat="1" applyFont="1" applyFill="1" applyBorder="1" applyAlignment="1">
      <alignment vertical="center"/>
    </xf>
    <xf numFmtId="180" fontId="20" fillId="0" borderId="8" xfId="0" applyNumberFormat="1" applyFont="1" applyFill="1" applyBorder="1" applyAlignment="1">
      <alignment vertical="center"/>
    </xf>
    <xf numFmtId="181" fontId="0" fillId="0" borderId="8" xfId="0" applyNumberFormat="1" applyFill="1" applyBorder="1" applyAlignment="1">
      <alignment vertical="center"/>
    </xf>
    <xf numFmtId="181" fontId="2" fillId="0" borderId="8" xfId="1" applyNumberFormat="1" applyFill="1" applyBorder="1" applyAlignment="1">
      <alignment vertical="center"/>
    </xf>
    <xf numFmtId="178" fontId="0" fillId="0" borderId="8" xfId="0" applyNumberFormat="1" applyFill="1" applyBorder="1" applyAlignment="1">
      <alignment vertical="center"/>
    </xf>
    <xf numFmtId="177" fontId="2" fillId="2" borderId="8" xfId="1" applyNumberFormat="1" applyFill="1" applyBorder="1" applyAlignment="1">
      <alignment vertical="center"/>
    </xf>
    <xf numFmtId="177" fontId="2" fillId="2" borderId="8" xfId="1" quotePrefix="1" applyNumberFormat="1" applyFont="1" applyFill="1" applyBorder="1" applyAlignment="1">
      <alignment horizontal="right" vertical="center"/>
    </xf>
    <xf numFmtId="177" fontId="0" fillId="0" borderId="8" xfId="0" quotePrefix="1" applyNumberFormat="1" applyFill="1" applyBorder="1" applyAlignment="1">
      <alignment horizontal="right" vertical="center"/>
    </xf>
    <xf numFmtId="177" fontId="2" fillId="0" borderId="8" xfId="1" quotePrefix="1" applyNumberFormat="1" applyFont="1" applyFill="1" applyBorder="1" applyAlignment="1">
      <alignment horizontal="right" vertical="center"/>
    </xf>
    <xf numFmtId="177" fontId="2" fillId="0" borderId="8" xfId="1" applyNumberFormat="1" applyFill="1" applyBorder="1" applyAlignment="1">
      <alignment vertical="center"/>
    </xf>
    <xf numFmtId="177" fontId="2" fillId="0" borderId="10" xfId="1" applyNumberFormat="1" applyFill="1" applyBorder="1" applyAlignment="1">
      <alignment vertical="center"/>
    </xf>
    <xf numFmtId="177" fontId="0" fillId="0" borderId="8" xfId="0" applyNumberFormat="1" applyFill="1" applyBorder="1" applyAlignment="1">
      <alignment vertical="center"/>
    </xf>
    <xf numFmtId="177" fontId="2" fillId="0" borderId="9" xfId="1" applyNumberFormat="1" applyFill="1" applyBorder="1" applyAlignment="1">
      <alignment vertical="center"/>
    </xf>
    <xf numFmtId="177" fontId="20" fillId="0" borderId="8" xfId="1" applyNumberFormat="1" applyFont="1" applyFill="1" applyBorder="1" applyAlignment="1">
      <alignment vertical="center"/>
    </xf>
    <xf numFmtId="177" fontId="20" fillId="0" borderId="8" xfId="0" applyNumberFormat="1" applyFont="1" applyFill="1" applyBorder="1" applyAlignment="1">
      <alignment vertical="center"/>
    </xf>
    <xf numFmtId="177" fontId="25" fillId="0" borderId="8" xfId="0" quotePrefix="1" applyNumberFormat="1" applyFont="1" applyFill="1" applyBorder="1" applyAlignment="1">
      <alignment horizontal="right" vertical="center"/>
    </xf>
    <xf numFmtId="177" fontId="2" fillId="0" borderId="8" xfId="1" applyNumberFormat="1" applyFont="1" applyFill="1" applyBorder="1" applyAlignment="1">
      <alignment vertical="center"/>
    </xf>
  </cellXfs>
  <cellStyles count="4">
    <cellStyle name="桁区切り" xfId="1" builtinId="6"/>
    <cellStyle name="標準" xfId="0" builtinId="0"/>
    <cellStyle name="標準_Ｈ１０決算ベース" xfId="2" xr:uid="{00000000-0005-0000-0000-000002000000}"/>
    <cellStyle name="標準_地方債公営企業" xfId="3" xr:uid="{00000000-0005-0000-0000-000003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2"/>
  <sheetViews>
    <sheetView tabSelected="1" view="pageBreakPreview" zoomScaleNormal="100" zoomScaleSheetLayoutView="100" workbookViewId="0">
      <pane xSplit="5" ySplit="8" topLeftCell="F9" activePane="bottomRight" state="frozen"/>
      <selection activeCell="F17" sqref="F17"/>
      <selection pane="topRight" activeCell="F17" sqref="F17"/>
      <selection pane="bottomLeft" activeCell="F17" sqref="F17"/>
      <selection pane="bottomRight" activeCell="E2" sqref="E2"/>
    </sheetView>
  </sheetViews>
  <sheetFormatPr defaultRowHeight="13.5"/>
  <cols>
    <col min="1" max="2" width="3.625" style="1" customWidth="1"/>
    <col min="3" max="4" width="1.625" style="1" customWidth="1"/>
    <col min="5" max="5" width="32.625" style="1" customWidth="1"/>
    <col min="6" max="6" width="15.625" style="1" customWidth="1"/>
    <col min="7" max="7" width="10.625" style="1" customWidth="1"/>
    <col min="8" max="8" width="15.625" style="1" customWidth="1"/>
    <col min="9" max="9" width="10.625" style="1" customWidth="1"/>
    <col min="10" max="12" width="9" style="1"/>
    <col min="13" max="13" width="9.875" style="1" customWidth="1"/>
    <col min="14" max="16384" width="9" style="1"/>
  </cols>
  <sheetData>
    <row r="1" spans="1:9" ht="33.950000000000003" customHeight="1">
      <c r="A1" s="83" t="s">
        <v>0</v>
      </c>
      <c r="B1" s="83"/>
      <c r="C1" s="83"/>
      <c r="D1" s="83"/>
      <c r="E1" s="105" t="s">
        <v>252</v>
      </c>
      <c r="F1" s="2"/>
    </row>
    <row r="3" spans="1:9" ht="14.25">
      <c r="A3" s="10" t="s">
        <v>103</v>
      </c>
    </row>
    <row r="5" spans="1:9">
      <c r="A5" s="9" t="s">
        <v>233</v>
      </c>
    </row>
    <row r="6" spans="1:9" ht="14.25">
      <c r="A6" s="3"/>
      <c r="G6" s="85" t="s">
        <v>104</v>
      </c>
      <c r="H6" s="86"/>
      <c r="I6" s="86"/>
    </row>
    <row r="7" spans="1:9" ht="27" customHeight="1">
      <c r="A7" s="8"/>
      <c r="B7" s="4"/>
      <c r="C7" s="4"/>
      <c r="D7" s="4"/>
      <c r="E7" s="56"/>
      <c r="F7" s="48" t="s">
        <v>235</v>
      </c>
      <c r="G7" s="48"/>
      <c r="H7" s="48" t="s">
        <v>231</v>
      </c>
      <c r="I7" s="49" t="s">
        <v>20</v>
      </c>
    </row>
    <row r="8" spans="1:9" ht="17.100000000000001" customHeight="1">
      <c r="A8" s="5"/>
      <c r="B8" s="6"/>
      <c r="C8" s="6"/>
      <c r="D8" s="6"/>
      <c r="E8" s="57"/>
      <c r="F8" s="50" t="s">
        <v>101</v>
      </c>
      <c r="G8" s="50" t="s">
        <v>1</v>
      </c>
      <c r="H8" s="50" t="s">
        <v>229</v>
      </c>
      <c r="I8" s="51"/>
    </row>
    <row r="9" spans="1:9" ht="18" customHeight="1">
      <c r="A9" s="84" t="s">
        <v>79</v>
      </c>
      <c r="B9" s="84" t="s">
        <v>80</v>
      </c>
      <c r="C9" s="58" t="s">
        <v>2</v>
      </c>
      <c r="D9" s="52"/>
      <c r="E9" s="52"/>
      <c r="F9" s="102">
        <v>317816</v>
      </c>
      <c r="G9" s="54">
        <f t="shared" ref="G9:G22" si="0">F9/$F$22*100</f>
        <v>32.968840930757509</v>
      </c>
      <c r="H9" s="53">
        <v>312822</v>
      </c>
      <c r="I9" s="54">
        <f t="shared" ref="I9:I21" si="1">(F9/H9-1)*100</f>
        <v>1.5964350333416366</v>
      </c>
    </row>
    <row r="10" spans="1:9" ht="18" customHeight="1">
      <c r="A10" s="84"/>
      <c r="B10" s="84"/>
      <c r="C10" s="60"/>
      <c r="D10" s="58" t="s">
        <v>21</v>
      </c>
      <c r="E10" s="52"/>
      <c r="F10" s="103">
        <v>143681</v>
      </c>
      <c r="G10" s="54">
        <f t="shared" si="0"/>
        <v>14.904838125746247</v>
      </c>
      <c r="H10" s="53">
        <v>146489</v>
      </c>
      <c r="I10" s="54">
        <f t="shared" si="1"/>
        <v>-1.9168674781041561</v>
      </c>
    </row>
    <row r="11" spans="1:9" ht="18" customHeight="1">
      <c r="A11" s="84"/>
      <c r="B11" s="84"/>
      <c r="C11" s="47"/>
      <c r="D11" s="47"/>
      <c r="E11" s="28" t="s">
        <v>22</v>
      </c>
      <c r="F11" s="103">
        <v>109327</v>
      </c>
      <c r="G11" s="54">
        <f t="shared" si="0"/>
        <v>11.341104514678072</v>
      </c>
      <c r="H11" s="53">
        <v>114037</v>
      </c>
      <c r="I11" s="54">
        <f t="shared" si="1"/>
        <v>-4.1302384313863012</v>
      </c>
    </row>
    <row r="12" spans="1:9" ht="18" customHeight="1">
      <c r="A12" s="84"/>
      <c r="B12" s="84"/>
      <c r="C12" s="47"/>
      <c r="D12" s="27"/>
      <c r="E12" s="28" t="s">
        <v>23</v>
      </c>
      <c r="F12" s="103">
        <v>24995</v>
      </c>
      <c r="G12" s="54">
        <f>F12/$F$22*100</f>
        <v>2.5928719103641225</v>
      </c>
      <c r="H12" s="53">
        <v>23246</v>
      </c>
      <c r="I12" s="54">
        <f t="shared" si="1"/>
        <v>7.5238750752817607</v>
      </c>
    </row>
    <row r="13" spans="1:9" ht="18" customHeight="1">
      <c r="A13" s="84"/>
      <c r="B13" s="84"/>
      <c r="C13" s="59"/>
      <c r="D13" s="52" t="s">
        <v>24</v>
      </c>
      <c r="E13" s="52"/>
      <c r="F13" s="103">
        <v>122099</v>
      </c>
      <c r="G13" s="54">
        <f t="shared" si="0"/>
        <v>12.666015898521662</v>
      </c>
      <c r="H13" s="53">
        <v>118051</v>
      </c>
      <c r="I13" s="54">
        <f t="shared" si="1"/>
        <v>3.4290264377260682</v>
      </c>
    </row>
    <row r="14" spans="1:9" ht="18" customHeight="1">
      <c r="A14" s="84"/>
      <c r="B14" s="84"/>
      <c r="C14" s="52" t="s">
        <v>3</v>
      </c>
      <c r="D14" s="52"/>
      <c r="E14" s="52"/>
      <c r="F14" s="102">
        <v>3532</v>
      </c>
      <c r="G14" s="54">
        <f t="shared" si="0"/>
        <v>0.36639422234071134</v>
      </c>
      <c r="H14" s="53">
        <v>3377</v>
      </c>
      <c r="I14" s="54">
        <f t="shared" si="1"/>
        <v>4.5898726680485558</v>
      </c>
    </row>
    <row r="15" spans="1:9" ht="18" customHeight="1">
      <c r="A15" s="84"/>
      <c r="B15" s="84"/>
      <c r="C15" s="52" t="s">
        <v>4</v>
      </c>
      <c r="D15" s="52"/>
      <c r="E15" s="52"/>
      <c r="F15" s="102">
        <v>66312</v>
      </c>
      <c r="G15" s="54">
        <f t="shared" si="0"/>
        <v>6.878916668136255</v>
      </c>
      <c r="H15" s="53">
        <v>64093</v>
      </c>
      <c r="I15" s="54">
        <f t="shared" si="1"/>
        <v>3.4621565537578114</v>
      </c>
    </row>
    <row r="16" spans="1:9" ht="18" customHeight="1">
      <c r="A16" s="84"/>
      <c r="B16" s="84"/>
      <c r="C16" s="52" t="s">
        <v>25</v>
      </c>
      <c r="D16" s="52"/>
      <c r="E16" s="52"/>
      <c r="F16" s="102">
        <f>16765+5534</f>
        <v>22299</v>
      </c>
      <c r="G16" s="54">
        <f t="shared" si="0"/>
        <v>2.3132006693022431</v>
      </c>
      <c r="H16" s="53">
        <v>21158</v>
      </c>
      <c r="I16" s="54">
        <f>(F16/H16-1)*100</f>
        <v>5.3927592400037749</v>
      </c>
    </row>
    <row r="17" spans="1:9" ht="18" customHeight="1">
      <c r="A17" s="84"/>
      <c r="B17" s="84"/>
      <c r="C17" s="52" t="s">
        <v>5</v>
      </c>
      <c r="D17" s="52"/>
      <c r="E17" s="52"/>
      <c r="F17" s="102">
        <f>182580+967</f>
        <v>183547</v>
      </c>
      <c r="G17" s="54">
        <f t="shared" si="0"/>
        <v>19.040362493762895</v>
      </c>
      <c r="H17" s="53">
        <v>168070</v>
      </c>
      <c r="I17" s="54">
        <f t="shared" si="1"/>
        <v>9.2086630570595638</v>
      </c>
    </row>
    <row r="18" spans="1:9" ht="18" customHeight="1">
      <c r="A18" s="84"/>
      <c r="B18" s="84"/>
      <c r="C18" s="52" t="s">
        <v>26</v>
      </c>
      <c r="D18" s="52"/>
      <c r="E18" s="52"/>
      <c r="F18" s="102">
        <f>47524+7</f>
        <v>47531</v>
      </c>
      <c r="G18" s="54">
        <f t="shared" si="0"/>
        <v>4.9306579224451728</v>
      </c>
      <c r="H18" s="53">
        <v>50162</v>
      </c>
      <c r="I18" s="54">
        <f t="shared" si="1"/>
        <v>-5.2450061799768743</v>
      </c>
    </row>
    <row r="19" spans="1:9" ht="18" customHeight="1">
      <c r="A19" s="84"/>
      <c r="B19" s="84"/>
      <c r="C19" s="52" t="s">
        <v>27</v>
      </c>
      <c r="D19" s="52"/>
      <c r="E19" s="52"/>
      <c r="F19" s="102">
        <v>6968</v>
      </c>
      <c r="G19" s="54">
        <f t="shared" si="0"/>
        <v>0.72282982482165259</v>
      </c>
      <c r="H19" s="53">
        <v>3651</v>
      </c>
      <c r="I19" s="54">
        <f t="shared" si="1"/>
        <v>90.851821418789385</v>
      </c>
    </row>
    <row r="20" spans="1:9" ht="18" customHeight="1">
      <c r="A20" s="84"/>
      <c r="B20" s="84"/>
      <c r="C20" s="52" t="s">
        <v>6</v>
      </c>
      <c r="D20" s="52"/>
      <c r="E20" s="52"/>
      <c r="F20" s="102">
        <f>47564+2489</f>
        <v>50053</v>
      </c>
      <c r="G20" s="54">
        <f t="shared" si="0"/>
        <v>5.192279165011219</v>
      </c>
      <c r="H20" s="53">
        <v>60555</v>
      </c>
      <c r="I20" s="54">
        <f t="shared" si="1"/>
        <v>-17.34291140285691</v>
      </c>
    </row>
    <row r="21" spans="1:9" ht="18" customHeight="1">
      <c r="A21" s="84"/>
      <c r="B21" s="84"/>
      <c r="C21" s="52" t="s">
        <v>7</v>
      </c>
      <c r="D21" s="52"/>
      <c r="E21" s="52"/>
      <c r="F21" s="104">
        <f>(953764+10225)-SUM(F9,F14:F20)</f>
        <v>265931</v>
      </c>
      <c r="G21" s="54">
        <f t="shared" si="0"/>
        <v>27.586518103422343</v>
      </c>
      <c r="H21" s="53">
        <f>933375-SUM(H9,H14:H20)</f>
        <v>249487</v>
      </c>
      <c r="I21" s="54">
        <f t="shared" si="1"/>
        <v>6.5911249884763601</v>
      </c>
    </row>
    <row r="22" spans="1:9" ht="18" customHeight="1">
      <c r="A22" s="84"/>
      <c r="B22" s="84"/>
      <c r="C22" s="52" t="s">
        <v>8</v>
      </c>
      <c r="D22" s="52"/>
      <c r="E22" s="52"/>
      <c r="F22" s="104">
        <f>SUM(F9,F14:F21)</f>
        <v>963989</v>
      </c>
      <c r="G22" s="54">
        <f t="shared" si="0"/>
        <v>100</v>
      </c>
      <c r="H22" s="53">
        <f>SUM(H9,H14:H21)</f>
        <v>933375</v>
      </c>
      <c r="I22" s="54">
        <f t="shared" ref="I22:I40" si="2">(F22/H22-1)*100</f>
        <v>3.2799250033480609</v>
      </c>
    </row>
    <row r="23" spans="1:9" ht="18" customHeight="1">
      <c r="A23" s="84"/>
      <c r="B23" s="84" t="s">
        <v>81</v>
      </c>
      <c r="C23" s="61" t="s">
        <v>9</v>
      </c>
      <c r="D23" s="28"/>
      <c r="E23" s="28"/>
      <c r="F23" s="104">
        <f>SUM(F24:F26)</f>
        <v>512972</v>
      </c>
      <c r="G23" s="54">
        <f t="shared" ref="G23:G37" si="3">F23/$F$40*100</f>
        <v>53.213470278187827</v>
      </c>
      <c r="H23" s="53">
        <f>SUM(H24:H26)</f>
        <v>480458</v>
      </c>
      <c r="I23" s="54">
        <f t="shared" si="2"/>
        <v>6.7672928747153804</v>
      </c>
    </row>
    <row r="24" spans="1:9" ht="18" customHeight="1">
      <c r="A24" s="84"/>
      <c r="B24" s="84"/>
      <c r="C24" s="60"/>
      <c r="D24" s="28" t="s">
        <v>10</v>
      </c>
      <c r="E24" s="28"/>
      <c r="F24" s="103">
        <v>167422</v>
      </c>
      <c r="G24" s="54">
        <f t="shared" si="3"/>
        <v>17.367625564192121</v>
      </c>
      <c r="H24" s="53">
        <v>159102</v>
      </c>
      <c r="I24" s="54">
        <f t="shared" si="2"/>
        <v>5.2293497253334431</v>
      </c>
    </row>
    <row r="25" spans="1:9" ht="18" customHeight="1">
      <c r="A25" s="84"/>
      <c r="B25" s="84"/>
      <c r="C25" s="60"/>
      <c r="D25" s="28" t="s">
        <v>28</v>
      </c>
      <c r="E25" s="28"/>
      <c r="F25" s="103">
        <v>253769</v>
      </c>
      <c r="G25" s="54">
        <f t="shared" si="3"/>
        <v>26.324885449937707</v>
      </c>
      <c r="H25" s="53">
        <v>230119</v>
      </c>
      <c r="I25" s="54">
        <f t="shared" si="2"/>
        <v>10.277291314493798</v>
      </c>
    </row>
    <row r="26" spans="1:9" ht="18" customHeight="1">
      <c r="A26" s="84"/>
      <c r="B26" s="84"/>
      <c r="C26" s="59"/>
      <c r="D26" s="28" t="s">
        <v>11</v>
      </c>
      <c r="E26" s="28"/>
      <c r="F26" s="103">
        <f>91781</f>
        <v>91781</v>
      </c>
      <c r="G26" s="54">
        <f t="shared" si="3"/>
        <v>9.520959264057991</v>
      </c>
      <c r="H26" s="53">
        <v>91237</v>
      </c>
      <c r="I26" s="54">
        <f t="shared" si="2"/>
        <v>0.59624932867148317</v>
      </c>
    </row>
    <row r="27" spans="1:9" ht="18" customHeight="1">
      <c r="A27" s="84"/>
      <c r="B27" s="84"/>
      <c r="C27" s="61" t="s">
        <v>12</v>
      </c>
      <c r="D27" s="28"/>
      <c r="E27" s="28"/>
      <c r="F27" s="104">
        <f>SUM(F28:F33)</f>
        <v>378418</v>
      </c>
      <c r="G27" s="54">
        <f t="shared" si="3"/>
        <v>39.255427188484518</v>
      </c>
      <c r="H27" s="53">
        <f>SUM(H28:H33)+1000</f>
        <v>383504</v>
      </c>
      <c r="I27" s="54">
        <f t="shared" si="2"/>
        <v>-1.326192164879636</v>
      </c>
    </row>
    <row r="28" spans="1:9" ht="18" customHeight="1">
      <c r="A28" s="84"/>
      <c r="B28" s="84"/>
      <c r="C28" s="60"/>
      <c r="D28" s="28" t="s">
        <v>13</v>
      </c>
      <c r="E28" s="28"/>
      <c r="F28" s="103">
        <f>72396+3011+1000</f>
        <v>76407</v>
      </c>
      <c r="G28" s="54">
        <f t="shared" si="3"/>
        <v>7.9261277877652141</v>
      </c>
      <c r="H28" s="53">
        <v>82141</v>
      </c>
      <c r="I28" s="54">
        <f t="shared" si="2"/>
        <v>-6.9806795631901286</v>
      </c>
    </row>
    <row r="29" spans="1:9" ht="18" customHeight="1">
      <c r="A29" s="84"/>
      <c r="B29" s="84"/>
      <c r="C29" s="60"/>
      <c r="D29" s="28" t="s">
        <v>29</v>
      </c>
      <c r="E29" s="28"/>
      <c r="F29" s="103">
        <v>9279</v>
      </c>
      <c r="G29" s="54">
        <f t="shared" si="3"/>
        <v>0.96256285082091175</v>
      </c>
      <c r="H29" s="53">
        <v>8904</v>
      </c>
      <c r="I29" s="54">
        <f t="shared" si="2"/>
        <v>4.2115902964959595</v>
      </c>
    </row>
    <row r="30" spans="1:9" ht="18" customHeight="1">
      <c r="A30" s="84"/>
      <c r="B30" s="84"/>
      <c r="C30" s="60"/>
      <c r="D30" s="28" t="s">
        <v>30</v>
      </c>
      <c r="E30" s="28"/>
      <c r="F30" s="103">
        <f>53984+960</f>
        <v>54944</v>
      </c>
      <c r="G30" s="54">
        <f t="shared" si="3"/>
        <v>5.6996500997418025</v>
      </c>
      <c r="H30" s="53">
        <v>56878</v>
      </c>
      <c r="I30" s="54">
        <f t="shared" si="2"/>
        <v>-3.4002602060550613</v>
      </c>
    </row>
    <row r="31" spans="1:9" ht="18" customHeight="1">
      <c r="A31" s="84"/>
      <c r="B31" s="84"/>
      <c r="C31" s="60"/>
      <c r="D31" s="28" t="s">
        <v>31</v>
      </c>
      <c r="E31" s="28"/>
      <c r="F31" s="103">
        <f>68434+128</f>
        <v>68562</v>
      </c>
      <c r="G31" s="54">
        <f t="shared" si="3"/>
        <v>7.1123218210996182</v>
      </c>
      <c r="H31" s="53">
        <v>66190</v>
      </c>
      <c r="I31" s="54">
        <f t="shared" si="2"/>
        <v>3.5836229037619072</v>
      </c>
    </row>
    <row r="32" spans="1:9" ht="18" customHeight="1">
      <c r="A32" s="84"/>
      <c r="B32" s="84"/>
      <c r="C32" s="60"/>
      <c r="D32" s="28" t="s">
        <v>14</v>
      </c>
      <c r="E32" s="28"/>
      <c r="F32" s="103">
        <f>23097</f>
        <v>23097</v>
      </c>
      <c r="G32" s="54">
        <f t="shared" si="3"/>
        <v>2.3959816968865826</v>
      </c>
      <c r="H32" s="53">
        <v>14121</v>
      </c>
      <c r="I32" s="54">
        <f t="shared" si="2"/>
        <v>63.564903335457835</v>
      </c>
    </row>
    <row r="33" spans="1:9" ht="18" customHeight="1">
      <c r="A33" s="84"/>
      <c r="B33" s="84"/>
      <c r="C33" s="59"/>
      <c r="D33" s="28" t="s">
        <v>32</v>
      </c>
      <c r="E33" s="28"/>
      <c r="F33" s="103">
        <v>146129</v>
      </c>
      <c r="G33" s="54">
        <f t="shared" si="3"/>
        <v>15.158782932170386</v>
      </c>
      <c r="H33" s="53">
        <v>154270</v>
      </c>
      <c r="I33" s="54">
        <f t="shared" si="2"/>
        <v>-5.2771115576586531</v>
      </c>
    </row>
    <row r="34" spans="1:9" ht="18" customHeight="1">
      <c r="A34" s="84"/>
      <c r="B34" s="84"/>
      <c r="C34" s="61" t="s">
        <v>15</v>
      </c>
      <c r="D34" s="28"/>
      <c r="E34" s="28"/>
      <c r="F34" s="104">
        <f>SUM(F35,F38:F39)</f>
        <v>72599</v>
      </c>
      <c r="G34" s="54">
        <f t="shared" si="3"/>
        <v>7.5311025333276618</v>
      </c>
      <c r="H34" s="53">
        <f>SUM(H35,H38,H39)</f>
        <v>69412</v>
      </c>
      <c r="I34" s="54">
        <f t="shared" si="2"/>
        <v>4.5914251138131634</v>
      </c>
    </row>
    <row r="35" spans="1:9" ht="18" customHeight="1">
      <c r="A35" s="84"/>
      <c r="B35" s="84"/>
      <c r="C35" s="60"/>
      <c r="D35" s="61" t="s">
        <v>16</v>
      </c>
      <c r="E35" s="28"/>
      <c r="F35" s="104">
        <f>SUM(F36:F37)</f>
        <v>71190</v>
      </c>
      <c r="G35" s="54">
        <f t="shared" si="3"/>
        <v>7.3849390397608268</v>
      </c>
      <c r="H35" s="53">
        <f>SUM(H36:H37)</f>
        <v>68028</v>
      </c>
      <c r="I35" s="54">
        <f t="shared" si="2"/>
        <v>4.6480860822014414</v>
      </c>
    </row>
    <row r="36" spans="1:9" ht="18" customHeight="1">
      <c r="A36" s="84"/>
      <c r="B36" s="84"/>
      <c r="C36" s="60"/>
      <c r="D36" s="60"/>
      <c r="E36" s="55" t="s">
        <v>102</v>
      </c>
      <c r="F36" s="103">
        <f>23423+1776</f>
        <v>25199</v>
      </c>
      <c r="G36" s="54">
        <f t="shared" si="3"/>
        <v>2.6140339775661339</v>
      </c>
      <c r="H36" s="53">
        <v>20545</v>
      </c>
      <c r="I36" s="54">
        <f>(F36/H36-1)*100</f>
        <v>22.652713555609626</v>
      </c>
    </row>
    <row r="37" spans="1:9" ht="18" customHeight="1">
      <c r="A37" s="84"/>
      <c r="B37" s="84"/>
      <c r="C37" s="60"/>
      <c r="D37" s="59"/>
      <c r="E37" s="28" t="s">
        <v>33</v>
      </c>
      <c r="F37" s="103">
        <f>41775+4216</f>
        <v>45991</v>
      </c>
      <c r="G37" s="54">
        <f t="shared" si="3"/>
        <v>4.7709050621946938</v>
      </c>
      <c r="H37" s="53">
        <v>47483</v>
      </c>
      <c r="I37" s="54">
        <f t="shared" si="2"/>
        <v>-3.1421772002611426</v>
      </c>
    </row>
    <row r="38" spans="1:9" ht="18" customHeight="1">
      <c r="A38" s="84"/>
      <c r="B38" s="84"/>
      <c r="C38" s="60"/>
      <c r="D38" s="52" t="s">
        <v>34</v>
      </c>
      <c r="E38" s="52"/>
      <c r="F38" s="103">
        <v>1409</v>
      </c>
      <c r="G38" s="54">
        <f>F38/$F$40*100</f>
        <v>0.14616349356683531</v>
      </c>
      <c r="H38" s="53">
        <v>1384</v>
      </c>
      <c r="I38" s="54">
        <f t="shared" si="2"/>
        <v>1.8063583815028927</v>
      </c>
    </row>
    <row r="39" spans="1:9" ht="18" customHeight="1">
      <c r="A39" s="84"/>
      <c r="B39" s="84"/>
      <c r="C39" s="59"/>
      <c r="D39" s="52" t="s">
        <v>35</v>
      </c>
      <c r="E39" s="52"/>
      <c r="F39" s="103">
        <v>0</v>
      </c>
      <c r="G39" s="54">
        <f>F39/$F$40*100</f>
        <v>0</v>
      </c>
      <c r="H39" s="53">
        <v>0</v>
      </c>
      <c r="I39" s="54" t="e">
        <f t="shared" si="2"/>
        <v>#DIV/0!</v>
      </c>
    </row>
    <row r="40" spans="1:9" ht="18" customHeight="1">
      <c r="A40" s="84"/>
      <c r="B40" s="84"/>
      <c r="C40" s="28" t="s">
        <v>17</v>
      </c>
      <c r="D40" s="28"/>
      <c r="E40" s="28"/>
      <c r="F40" s="104">
        <f>SUM(F23,F27,F34)</f>
        <v>963989</v>
      </c>
      <c r="G40" s="54">
        <f>F40/$F$40*100</f>
        <v>100</v>
      </c>
      <c r="H40" s="53">
        <f>SUM(H23,H27,H34)</f>
        <v>933374</v>
      </c>
      <c r="I40" s="54">
        <f t="shared" si="2"/>
        <v>3.2800356555892973</v>
      </c>
    </row>
    <row r="41" spans="1:9" ht="18" customHeight="1">
      <c r="A41" s="24" t="s">
        <v>18</v>
      </c>
      <c r="B41" s="24"/>
    </row>
    <row r="42" spans="1:9" ht="18" customHeight="1">
      <c r="A42" s="25" t="s">
        <v>19</v>
      </c>
      <c r="B42" s="24"/>
    </row>
  </sheetData>
  <mergeCells count="5">
    <mergeCell ref="A1:D1"/>
    <mergeCell ref="A9:A40"/>
    <mergeCell ref="B9:B22"/>
    <mergeCell ref="B23:B40"/>
    <mergeCell ref="G6:I6"/>
  </mergeCells>
  <phoneticPr fontId="7"/>
  <printOptions horizontalCentered="1" verticalCentered="1" gridLinesSet="0"/>
  <pageMargins left="0" right="0" top="0.43307086614173229" bottom="0.19685039370078741" header="0.19685039370078741" footer="0.31496062992125984"/>
  <pageSetup paperSize="9" scale="97" orientation="portrait" useFirstPageNumber="1" r:id="rId1"/>
  <headerFooter alignWithMargins="0">
    <oddHeader>&amp;R&amp;"明朝,斜体"&amp;9指定都市－1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50"/>
  <sheetViews>
    <sheetView view="pageBreakPreview" zoomScale="94" zoomScaleNormal="100" zoomScaleSheetLayoutView="94" workbookViewId="0">
      <pane xSplit="5" ySplit="7" topLeftCell="F8" activePane="bottomRight" state="frozen"/>
      <selection activeCell="G46" sqref="G46"/>
      <selection pane="topRight" activeCell="G46" sqref="G46"/>
      <selection pane="bottomLeft" activeCell="G46" sqref="G46"/>
      <selection pane="bottomRight" activeCell="F32" sqref="F32:I48"/>
    </sheetView>
  </sheetViews>
  <sheetFormatPr defaultRowHeight="13.5"/>
  <cols>
    <col min="1" max="1" width="3.625" style="1" customWidth="1"/>
    <col min="2" max="3" width="1.625" style="1" customWidth="1"/>
    <col min="4" max="4" width="22.625" style="1" customWidth="1"/>
    <col min="5" max="5" width="10.625" style="1" customWidth="1"/>
    <col min="6" max="21" width="13.625" style="1" customWidth="1"/>
    <col min="22" max="25" width="12" style="1" customWidth="1"/>
    <col min="26" max="16384" width="9" style="1"/>
  </cols>
  <sheetData>
    <row r="1" spans="1:25" ht="33.950000000000003" customHeight="1">
      <c r="A1" s="17" t="s">
        <v>0</v>
      </c>
      <c r="B1" s="13"/>
      <c r="C1" s="13"/>
      <c r="D1" s="106" t="s">
        <v>252</v>
      </c>
      <c r="E1" s="14"/>
      <c r="F1" s="14"/>
      <c r="G1" s="14"/>
    </row>
    <row r="2" spans="1:25" ht="15" customHeight="1"/>
    <row r="3" spans="1:25" ht="15" customHeight="1">
      <c r="A3" s="15" t="s">
        <v>42</v>
      </c>
      <c r="B3" s="15"/>
      <c r="C3" s="15"/>
      <c r="D3" s="15"/>
    </row>
    <row r="4" spans="1:25" ht="15" customHeight="1">
      <c r="A4" s="15"/>
      <c r="B4" s="15"/>
      <c r="C4" s="15"/>
      <c r="D4" s="15"/>
    </row>
    <row r="5" spans="1:25" ht="15.95" customHeight="1">
      <c r="A5" s="12" t="s">
        <v>236</v>
      </c>
      <c r="B5" s="12"/>
      <c r="C5" s="12"/>
      <c r="D5" s="12"/>
      <c r="K5" s="16"/>
      <c r="O5" s="16" t="s">
        <v>43</v>
      </c>
    </row>
    <row r="6" spans="1:25" ht="15.95" customHeight="1">
      <c r="A6" s="92" t="s">
        <v>44</v>
      </c>
      <c r="B6" s="91"/>
      <c r="C6" s="91"/>
      <c r="D6" s="91"/>
      <c r="E6" s="91"/>
      <c r="F6" s="96" t="s">
        <v>254</v>
      </c>
      <c r="G6" s="96"/>
      <c r="H6" s="96" t="s">
        <v>255</v>
      </c>
      <c r="I6" s="96"/>
      <c r="J6" s="96" t="s">
        <v>256</v>
      </c>
      <c r="K6" s="96"/>
      <c r="L6" s="96" t="s">
        <v>257</v>
      </c>
      <c r="M6" s="96"/>
      <c r="N6" s="96"/>
      <c r="O6" s="96"/>
    </row>
    <row r="7" spans="1:25" ht="15.95" customHeight="1">
      <c r="A7" s="91"/>
      <c r="B7" s="91"/>
      <c r="C7" s="91"/>
      <c r="D7" s="91"/>
      <c r="E7" s="91"/>
      <c r="F7" s="50" t="s">
        <v>237</v>
      </c>
      <c r="G7" s="50" t="s">
        <v>231</v>
      </c>
      <c r="H7" s="50" t="s">
        <v>234</v>
      </c>
      <c r="I7" s="50" t="s">
        <v>231</v>
      </c>
      <c r="J7" s="50" t="s">
        <v>234</v>
      </c>
      <c r="K7" s="50" t="s">
        <v>231</v>
      </c>
      <c r="L7" s="50" t="s">
        <v>234</v>
      </c>
      <c r="M7" s="50" t="s">
        <v>231</v>
      </c>
      <c r="N7" s="50" t="s">
        <v>234</v>
      </c>
      <c r="O7" s="50" t="s">
        <v>231</v>
      </c>
    </row>
    <row r="8" spans="1:25" ht="15.95" customHeight="1">
      <c r="A8" s="89" t="s">
        <v>83</v>
      </c>
      <c r="B8" s="58" t="s">
        <v>45</v>
      </c>
      <c r="C8" s="52"/>
      <c r="D8" s="52"/>
      <c r="E8" s="62" t="s">
        <v>36</v>
      </c>
      <c r="F8" s="76">
        <f>SUM(F9:F10)</f>
        <v>35478</v>
      </c>
      <c r="G8" s="76">
        <v>34585</v>
      </c>
      <c r="H8" s="76">
        <f>SUM(H9:H10)</f>
        <v>50422</v>
      </c>
      <c r="I8" s="76">
        <v>50375</v>
      </c>
      <c r="J8" s="76">
        <v>23799</v>
      </c>
      <c r="K8" s="76">
        <v>21267</v>
      </c>
      <c r="L8" s="76">
        <v>35305</v>
      </c>
      <c r="M8" s="76">
        <v>32874</v>
      </c>
      <c r="N8" s="63"/>
      <c r="O8" s="63"/>
      <c r="P8" s="18"/>
      <c r="Q8" s="18"/>
      <c r="R8" s="18"/>
      <c r="S8" s="18"/>
      <c r="T8" s="18"/>
      <c r="U8" s="18"/>
      <c r="V8" s="18"/>
      <c r="W8" s="18"/>
      <c r="X8" s="18"/>
      <c r="Y8" s="18"/>
    </row>
    <row r="9" spans="1:25" ht="15.95" customHeight="1">
      <c r="A9" s="89"/>
      <c r="B9" s="60"/>
      <c r="C9" s="52" t="s">
        <v>46</v>
      </c>
      <c r="D9" s="52"/>
      <c r="E9" s="62" t="s">
        <v>37</v>
      </c>
      <c r="F9" s="76">
        <v>34895</v>
      </c>
      <c r="G9" s="76">
        <v>34585</v>
      </c>
      <c r="H9" s="76">
        <v>50307</v>
      </c>
      <c r="I9" s="76">
        <v>50375</v>
      </c>
      <c r="J9" s="76">
        <v>23799</v>
      </c>
      <c r="K9" s="76">
        <v>21267</v>
      </c>
      <c r="L9" s="76">
        <v>35305</v>
      </c>
      <c r="M9" s="76">
        <v>32874</v>
      </c>
      <c r="N9" s="63"/>
      <c r="O9" s="63"/>
      <c r="P9" s="18"/>
      <c r="Q9" s="18"/>
      <c r="R9" s="18"/>
      <c r="S9" s="18"/>
      <c r="T9" s="18"/>
      <c r="U9" s="18"/>
      <c r="V9" s="18"/>
      <c r="W9" s="18"/>
      <c r="X9" s="18"/>
      <c r="Y9" s="18"/>
    </row>
    <row r="10" spans="1:25" ht="15.95" customHeight="1">
      <c r="A10" s="89"/>
      <c r="B10" s="59"/>
      <c r="C10" s="52" t="s">
        <v>47</v>
      </c>
      <c r="D10" s="52"/>
      <c r="E10" s="62" t="s">
        <v>38</v>
      </c>
      <c r="F10" s="76">
        <v>583</v>
      </c>
      <c r="G10" s="76">
        <v>0</v>
      </c>
      <c r="H10" s="76">
        <v>115</v>
      </c>
      <c r="I10" s="76">
        <v>0</v>
      </c>
      <c r="J10" s="133">
        <v>0</v>
      </c>
      <c r="K10" s="125">
        <v>0</v>
      </c>
      <c r="L10" s="76">
        <v>0</v>
      </c>
      <c r="M10" s="76">
        <v>0</v>
      </c>
      <c r="N10" s="63"/>
      <c r="O10" s="63"/>
      <c r="P10" s="18"/>
      <c r="Q10" s="18"/>
      <c r="R10" s="18"/>
      <c r="S10" s="18"/>
      <c r="T10" s="18"/>
      <c r="U10" s="18"/>
      <c r="V10" s="18"/>
      <c r="W10" s="18"/>
      <c r="X10" s="18"/>
      <c r="Y10" s="18"/>
    </row>
    <row r="11" spans="1:25" ht="15.95" customHeight="1">
      <c r="A11" s="89"/>
      <c r="B11" s="58" t="s">
        <v>48</v>
      </c>
      <c r="C11" s="52"/>
      <c r="D11" s="52"/>
      <c r="E11" s="62" t="s">
        <v>39</v>
      </c>
      <c r="F11" s="76">
        <f>SUM(F12:F13)</f>
        <v>31361</v>
      </c>
      <c r="G11" s="76">
        <v>31158</v>
      </c>
      <c r="H11" s="76">
        <f>SUM(H12:H13)</f>
        <v>47055</v>
      </c>
      <c r="I11" s="76">
        <v>47589</v>
      </c>
      <c r="J11" s="76">
        <v>24145</v>
      </c>
      <c r="K11" s="76">
        <v>23069</v>
      </c>
      <c r="L11" s="76">
        <v>35002</v>
      </c>
      <c r="M11" s="76">
        <v>35328</v>
      </c>
      <c r="N11" s="63"/>
      <c r="O11" s="63"/>
      <c r="P11" s="18"/>
      <c r="Q11" s="18"/>
      <c r="R11" s="18"/>
      <c r="S11" s="18"/>
      <c r="T11" s="18"/>
      <c r="U11" s="18"/>
      <c r="V11" s="18"/>
      <c r="W11" s="18"/>
      <c r="X11" s="18"/>
      <c r="Y11" s="18"/>
    </row>
    <row r="12" spans="1:25" ht="15.95" customHeight="1">
      <c r="A12" s="89"/>
      <c r="B12" s="60"/>
      <c r="C12" s="52" t="s">
        <v>49</v>
      </c>
      <c r="D12" s="52"/>
      <c r="E12" s="62" t="s">
        <v>40</v>
      </c>
      <c r="F12" s="76">
        <v>31361</v>
      </c>
      <c r="G12" s="76">
        <v>31158</v>
      </c>
      <c r="H12" s="76">
        <v>47055</v>
      </c>
      <c r="I12" s="76">
        <v>47589</v>
      </c>
      <c r="J12" s="76">
        <v>24145</v>
      </c>
      <c r="K12" s="76">
        <v>23069</v>
      </c>
      <c r="L12" s="76">
        <v>35002</v>
      </c>
      <c r="M12" s="76">
        <v>35328</v>
      </c>
      <c r="N12" s="63"/>
      <c r="O12" s="63"/>
      <c r="P12" s="18"/>
      <c r="Q12" s="18"/>
      <c r="R12" s="18"/>
      <c r="S12" s="18"/>
      <c r="T12" s="18"/>
      <c r="U12" s="18"/>
      <c r="V12" s="18"/>
      <c r="W12" s="18"/>
      <c r="X12" s="18"/>
      <c r="Y12" s="18"/>
    </row>
    <row r="13" spans="1:25" ht="15.95" customHeight="1">
      <c r="A13" s="89"/>
      <c r="B13" s="59"/>
      <c r="C13" s="52" t="s">
        <v>50</v>
      </c>
      <c r="D13" s="52"/>
      <c r="E13" s="62" t="s">
        <v>41</v>
      </c>
      <c r="F13" s="76">
        <v>0</v>
      </c>
      <c r="G13" s="76">
        <v>0</v>
      </c>
      <c r="H13" s="125">
        <v>0</v>
      </c>
      <c r="I13" s="125">
        <v>0</v>
      </c>
      <c r="J13" s="125">
        <v>0</v>
      </c>
      <c r="K13" s="125">
        <v>0</v>
      </c>
      <c r="L13" s="76">
        <v>0</v>
      </c>
      <c r="M13" s="76">
        <v>0</v>
      </c>
      <c r="N13" s="63"/>
      <c r="O13" s="63"/>
      <c r="P13" s="18"/>
      <c r="Q13" s="18"/>
      <c r="R13" s="18"/>
      <c r="S13" s="18"/>
      <c r="T13" s="18"/>
      <c r="U13" s="18"/>
      <c r="V13" s="18"/>
      <c r="W13" s="18"/>
      <c r="X13" s="18"/>
      <c r="Y13" s="18"/>
    </row>
    <row r="14" spans="1:25" ht="15.95" customHeight="1">
      <c r="A14" s="89"/>
      <c r="B14" s="52" t="s">
        <v>51</v>
      </c>
      <c r="C14" s="52"/>
      <c r="D14" s="52"/>
      <c r="E14" s="62" t="s">
        <v>87</v>
      </c>
      <c r="F14" s="76">
        <f t="shared" ref="F14:M15" si="0">F9-F12</f>
        <v>3534</v>
      </c>
      <c r="G14" s="76">
        <f t="shared" si="0"/>
        <v>3427</v>
      </c>
      <c r="H14" s="76">
        <f t="shared" si="0"/>
        <v>3252</v>
      </c>
      <c r="I14" s="76">
        <f t="shared" si="0"/>
        <v>2786</v>
      </c>
      <c r="J14" s="76">
        <f t="shared" si="0"/>
        <v>-346</v>
      </c>
      <c r="K14" s="76">
        <f t="shared" si="0"/>
        <v>-1802</v>
      </c>
      <c r="L14" s="76">
        <f t="shared" si="0"/>
        <v>303</v>
      </c>
      <c r="M14" s="76">
        <f t="shared" si="0"/>
        <v>-2454</v>
      </c>
      <c r="N14" s="63">
        <f t="shared" ref="F14:O14" si="1">N9-N12</f>
        <v>0</v>
      </c>
      <c r="O14" s="63">
        <f t="shared" si="1"/>
        <v>0</v>
      </c>
      <c r="P14" s="18"/>
      <c r="Q14" s="18"/>
      <c r="R14" s="18"/>
      <c r="S14" s="18"/>
      <c r="T14" s="18"/>
      <c r="U14" s="18"/>
      <c r="V14" s="18"/>
      <c r="W14" s="18"/>
      <c r="X14" s="18"/>
      <c r="Y14" s="18"/>
    </row>
    <row r="15" spans="1:25" ht="15.95" customHeight="1">
      <c r="A15" s="89"/>
      <c r="B15" s="52" t="s">
        <v>52</v>
      </c>
      <c r="C15" s="52"/>
      <c r="D15" s="52"/>
      <c r="E15" s="62" t="s">
        <v>88</v>
      </c>
      <c r="F15" s="76">
        <f t="shared" si="0"/>
        <v>583</v>
      </c>
      <c r="G15" s="76">
        <f t="shared" si="0"/>
        <v>0</v>
      </c>
      <c r="H15" s="76">
        <f>H10-H13</f>
        <v>115</v>
      </c>
      <c r="I15" s="76">
        <f t="shared" si="0"/>
        <v>0</v>
      </c>
      <c r="J15" s="76">
        <f t="shared" si="0"/>
        <v>0</v>
      </c>
      <c r="K15" s="76">
        <f t="shared" si="0"/>
        <v>0</v>
      </c>
      <c r="L15" s="76">
        <f t="shared" si="0"/>
        <v>0</v>
      </c>
      <c r="M15" s="76">
        <f t="shared" si="0"/>
        <v>0</v>
      </c>
      <c r="N15" s="63">
        <f t="shared" ref="F15:O15" si="2">N10-N13</f>
        <v>0</v>
      </c>
      <c r="O15" s="63">
        <f t="shared" si="2"/>
        <v>0</v>
      </c>
      <c r="P15" s="18"/>
      <c r="Q15" s="18"/>
      <c r="R15" s="18"/>
      <c r="S15" s="18"/>
      <c r="T15" s="18"/>
      <c r="U15" s="18"/>
      <c r="V15" s="18"/>
      <c r="W15" s="18"/>
      <c r="X15" s="18"/>
      <c r="Y15" s="18"/>
    </row>
    <row r="16" spans="1:25" ht="15.95" customHeight="1">
      <c r="A16" s="89"/>
      <c r="B16" s="52" t="s">
        <v>53</v>
      </c>
      <c r="C16" s="52"/>
      <c r="D16" s="52"/>
      <c r="E16" s="62" t="s">
        <v>89</v>
      </c>
      <c r="F16" s="76">
        <f t="shared" ref="F16:M16" si="3">F8-F11</f>
        <v>4117</v>
      </c>
      <c r="G16" s="76">
        <f t="shared" si="3"/>
        <v>3427</v>
      </c>
      <c r="H16" s="76">
        <f t="shared" si="3"/>
        <v>3367</v>
      </c>
      <c r="I16" s="76">
        <f t="shared" si="3"/>
        <v>2786</v>
      </c>
      <c r="J16" s="76">
        <f t="shared" si="3"/>
        <v>-346</v>
      </c>
      <c r="K16" s="76">
        <f t="shared" si="3"/>
        <v>-1802</v>
      </c>
      <c r="L16" s="76">
        <f t="shared" si="3"/>
        <v>303</v>
      </c>
      <c r="M16" s="76">
        <f t="shared" si="3"/>
        <v>-2454</v>
      </c>
      <c r="N16" s="63">
        <f t="shared" ref="F16:O16" si="4">N8-N11</f>
        <v>0</v>
      </c>
      <c r="O16" s="63">
        <f t="shared" si="4"/>
        <v>0</v>
      </c>
      <c r="P16" s="18"/>
      <c r="Q16" s="18"/>
      <c r="R16" s="18"/>
      <c r="S16" s="18"/>
      <c r="T16" s="18"/>
      <c r="U16" s="18"/>
      <c r="V16" s="18"/>
      <c r="W16" s="18"/>
      <c r="X16" s="18"/>
      <c r="Y16" s="18"/>
    </row>
    <row r="17" spans="1:25" ht="15.95" customHeight="1">
      <c r="A17" s="89"/>
      <c r="B17" s="52" t="s">
        <v>54</v>
      </c>
      <c r="C17" s="52"/>
      <c r="D17" s="52"/>
      <c r="E17" s="50"/>
      <c r="F17" s="76">
        <v>0</v>
      </c>
      <c r="G17" s="76">
        <v>0</v>
      </c>
      <c r="H17" s="125">
        <v>0</v>
      </c>
      <c r="I17" s="125"/>
      <c r="J17" s="76">
        <v>-2163</v>
      </c>
      <c r="K17" s="76">
        <v>-5453</v>
      </c>
      <c r="L17" s="76">
        <v>312003</v>
      </c>
      <c r="M17" s="76">
        <v>316649</v>
      </c>
      <c r="N17" s="64"/>
      <c r="O17" s="65"/>
      <c r="P17" s="18"/>
      <c r="Q17" s="18"/>
      <c r="R17" s="18"/>
      <c r="S17" s="18"/>
      <c r="T17" s="18"/>
      <c r="U17" s="18"/>
      <c r="V17" s="18"/>
      <c r="W17" s="18"/>
      <c r="X17" s="18"/>
      <c r="Y17" s="18"/>
    </row>
    <row r="18" spans="1:25" ht="15.95" customHeight="1">
      <c r="A18" s="89"/>
      <c r="B18" s="52" t="s">
        <v>55</v>
      </c>
      <c r="C18" s="52"/>
      <c r="D18" s="52"/>
      <c r="E18" s="50"/>
      <c r="F18" s="126">
        <v>0</v>
      </c>
      <c r="G18" s="126">
        <v>0</v>
      </c>
      <c r="H18" s="126">
        <v>0</v>
      </c>
      <c r="I18" s="126"/>
      <c r="J18" s="126">
        <v>838</v>
      </c>
      <c r="K18" s="126">
        <v>-3058</v>
      </c>
      <c r="L18" s="126">
        <v>47722</v>
      </c>
      <c r="M18" s="126">
        <v>47669</v>
      </c>
      <c r="N18" s="65"/>
      <c r="O18" s="65"/>
      <c r="P18" s="18"/>
      <c r="Q18" s="18"/>
      <c r="R18" s="18"/>
      <c r="S18" s="18"/>
      <c r="T18" s="18"/>
      <c r="U18" s="18"/>
      <c r="V18" s="18"/>
      <c r="W18" s="18"/>
      <c r="X18" s="18"/>
      <c r="Y18" s="18"/>
    </row>
    <row r="19" spans="1:25" ht="15.95" customHeight="1">
      <c r="A19" s="89" t="s">
        <v>84</v>
      </c>
      <c r="B19" s="58" t="s">
        <v>56</v>
      </c>
      <c r="C19" s="52"/>
      <c r="D19" s="52"/>
      <c r="E19" s="62"/>
      <c r="F19" s="76">
        <v>17262</v>
      </c>
      <c r="G19" s="76">
        <v>19164</v>
      </c>
      <c r="H19" s="76">
        <v>15907</v>
      </c>
      <c r="I19" s="76">
        <v>17616</v>
      </c>
      <c r="J19" s="76">
        <v>2371</v>
      </c>
      <c r="K19" s="76">
        <v>2293</v>
      </c>
      <c r="L19" s="76">
        <v>18743</v>
      </c>
      <c r="M19" s="76">
        <v>14951</v>
      </c>
      <c r="N19" s="63"/>
      <c r="O19" s="63"/>
      <c r="P19" s="18"/>
      <c r="Q19" s="18"/>
      <c r="R19" s="18"/>
      <c r="S19" s="18"/>
      <c r="T19" s="18"/>
      <c r="U19" s="18"/>
      <c r="V19" s="18"/>
      <c r="W19" s="18"/>
      <c r="X19" s="18"/>
      <c r="Y19" s="18"/>
    </row>
    <row r="20" spans="1:25" ht="15.95" customHeight="1">
      <c r="A20" s="89"/>
      <c r="B20" s="59"/>
      <c r="C20" s="52" t="s">
        <v>57</v>
      </c>
      <c r="D20" s="52"/>
      <c r="E20" s="62"/>
      <c r="F20" s="76">
        <v>14740</v>
      </c>
      <c r="G20" s="76">
        <v>14300</v>
      </c>
      <c r="H20" s="76">
        <v>11660</v>
      </c>
      <c r="I20" s="76">
        <v>13345</v>
      </c>
      <c r="J20" s="76">
        <v>2312</v>
      </c>
      <c r="K20" s="125">
        <v>2201</v>
      </c>
      <c r="L20" s="76">
        <v>16394</v>
      </c>
      <c r="M20" s="76">
        <v>12268</v>
      </c>
      <c r="N20" s="63"/>
      <c r="O20" s="63"/>
      <c r="P20" s="18"/>
      <c r="Q20" s="18"/>
      <c r="R20" s="18"/>
      <c r="S20" s="18"/>
      <c r="T20" s="18"/>
      <c r="U20" s="18"/>
      <c r="V20" s="18"/>
      <c r="W20" s="18"/>
      <c r="X20" s="18"/>
      <c r="Y20" s="18"/>
    </row>
    <row r="21" spans="1:25" ht="15.95" customHeight="1">
      <c r="A21" s="89"/>
      <c r="B21" s="52" t="s">
        <v>58</v>
      </c>
      <c r="C21" s="52"/>
      <c r="D21" s="52"/>
      <c r="E21" s="62" t="s">
        <v>90</v>
      </c>
      <c r="F21" s="76">
        <f>F19</f>
        <v>17262</v>
      </c>
      <c r="G21" s="76">
        <v>19164</v>
      </c>
      <c r="H21" s="76">
        <f>H19</f>
        <v>15907</v>
      </c>
      <c r="I21" s="76">
        <v>17616</v>
      </c>
      <c r="J21" s="76">
        <v>2371</v>
      </c>
      <c r="K21" s="76">
        <v>2293</v>
      </c>
      <c r="L21" s="76">
        <v>18743</v>
      </c>
      <c r="M21" s="76">
        <v>14951</v>
      </c>
      <c r="N21" s="63"/>
      <c r="O21" s="63"/>
      <c r="P21" s="18"/>
      <c r="Q21" s="18"/>
      <c r="R21" s="18"/>
      <c r="S21" s="18"/>
      <c r="T21" s="18"/>
      <c r="U21" s="18"/>
      <c r="V21" s="18"/>
      <c r="W21" s="18"/>
      <c r="X21" s="18"/>
      <c r="Y21" s="18"/>
    </row>
    <row r="22" spans="1:25" ht="15.95" customHeight="1">
      <c r="A22" s="89"/>
      <c r="B22" s="58" t="s">
        <v>59</v>
      </c>
      <c r="C22" s="52"/>
      <c r="D22" s="52"/>
      <c r="E22" s="62" t="s">
        <v>91</v>
      </c>
      <c r="F22" s="76">
        <v>36000</v>
      </c>
      <c r="G22" s="76">
        <v>39141</v>
      </c>
      <c r="H22" s="76">
        <v>38479</v>
      </c>
      <c r="I22" s="76">
        <v>40090</v>
      </c>
      <c r="J22" s="76">
        <v>3841</v>
      </c>
      <c r="K22" s="76">
        <v>3758</v>
      </c>
      <c r="L22" s="76">
        <v>36346</v>
      </c>
      <c r="M22" s="76">
        <v>28170</v>
      </c>
      <c r="N22" s="63"/>
      <c r="O22" s="63"/>
      <c r="P22" s="18"/>
      <c r="Q22" s="18"/>
      <c r="R22" s="18"/>
      <c r="S22" s="18"/>
      <c r="T22" s="18"/>
      <c r="U22" s="18"/>
      <c r="V22" s="18"/>
      <c r="W22" s="18"/>
      <c r="X22" s="18"/>
      <c r="Y22" s="18"/>
    </row>
    <row r="23" spans="1:25" ht="15.95" customHeight="1">
      <c r="A23" s="89"/>
      <c r="B23" s="59" t="s">
        <v>60</v>
      </c>
      <c r="C23" s="52" t="s">
        <v>61</v>
      </c>
      <c r="D23" s="52"/>
      <c r="E23" s="62"/>
      <c r="F23" s="76">
        <v>14025</v>
      </c>
      <c r="G23" s="76">
        <v>14317</v>
      </c>
      <c r="H23" s="76">
        <v>18019</v>
      </c>
      <c r="I23" s="76">
        <v>19576</v>
      </c>
      <c r="J23" s="76">
        <v>1466</v>
      </c>
      <c r="K23" s="76">
        <v>1459</v>
      </c>
      <c r="L23" s="76">
        <v>27476</v>
      </c>
      <c r="M23" s="76">
        <v>18900</v>
      </c>
      <c r="N23" s="63"/>
      <c r="O23" s="63"/>
      <c r="P23" s="18"/>
      <c r="Q23" s="18"/>
      <c r="R23" s="18"/>
      <c r="S23" s="18"/>
      <c r="T23" s="18"/>
      <c r="U23" s="18"/>
      <c r="V23" s="18"/>
      <c r="W23" s="18"/>
      <c r="X23" s="18"/>
      <c r="Y23" s="18"/>
    </row>
    <row r="24" spans="1:25" ht="15.95" customHeight="1">
      <c r="A24" s="89"/>
      <c r="B24" s="52" t="s">
        <v>92</v>
      </c>
      <c r="C24" s="52"/>
      <c r="D24" s="52"/>
      <c r="E24" s="62" t="s">
        <v>93</v>
      </c>
      <c r="F24" s="76">
        <f t="shared" ref="F24:G24" si="5">F21-F22</f>
        <v>-18738</v>
      </c>
      <c r="G24" s="76">
        <f>G21-G22</f>
        <v>-19977</v>
      </c>
      <c r="H24" s="76">
        <f t="shared" ref="H24:M24" si="6">H21-H22</f>
        <v>-22572</v>
      </c>
      <c r="I24" s="76">
        <f t="shared" si="6"/>
        <v>-22474</v>
      </c>
      <c r="J24" s="76">
        <f t="shared" si="6"/>
        <v>-1470</v>
      </c>
      <c r="K24" s="76">
        <f t="shared" si="6"/>
        <v>-1465</v>
      </c>
      <c r="L24" s="76">
        <f t="shared" si="6"/>
        <v>-17603</v>
      </c>
      <c r="M24" s="76">
        <f t="shared" si="6"/>
        <v>-13219</v>
      </c>
      <c r="N24" s="63">
        <f t="shared" ref="F24:O24" si="7">N21-N22</f>
        <v>0</v>
      </c>
      <c r="O24" s="63">
        <f t="shared" si="7"/>
        <v>0</v>
      </c>
      <c r="P24" s="18"/>
      <c r="Q24" s="18"/>
      <c r="R24" s="18"/>
      <c r="S24" s="18"/>
      <c r="T24" s="18"/>
      <c r="U24" s="18"/>
      <c r="V24" s="18"/>
      <c r="W24" s="18"/>
      <c r="X24" s="18"/>
      <c r="Y24" s="18"/>
    </row>
    <row r="25" spans="1:25" ht="15.95" customHeight="1">
      <c r="A25" s="89"/>
      <c r="B25" s="58" t="s">
        <v>62</v>
      </c>
      <c r="C25" s="58"/>
      <c r="D25" s="58"/>
      <c r="E25" s="93" t="s">
        <v>94</v>
      </c>
      <c r="F25" s="127">
        <v>18738</v>
      </c>
      <c r="G25" s="128">
        <v>19977</v>
      </c>
      <c r="H25" s="127">
        <v>22572</v>
      </c>
      <c r="I25" s="127">
        <v>22474</v>
      </c>
      <c r="J25" s="127">
        <v>207</v>
      </c>
      <c r="K25" s="127">
        <v>199</v>
      </c>
      <c r="L25" s="127">
        <v>639</v>
      </c>
      <c r="M25" s="127">
        <v>704</v>
      </c>
      <c r="N25" s="87"/>
      <c r="O25" s="87"/>
      <c r="P25" s="18"/>
      <c r="Q25" s="18"/>
      <c r="R25" s="18"/>
      <c r="S25" s="18"/>
      <c r="T25" s="18"/>
      <c r="U25" s="18"/>
      <c r="V25" s="18"/>
      <c r="W25" s="18"/>
      <c r="X25" s="18"/>
      <c r="Y25" s="18"/>
    </row>
    <row r="26" spans="1:25" ht="15.95" customHeight="1">
      <c r="A26" s="89"/>
      <c r="B26" s="72" t="s">
        <v>63</v>
      </c>
      <c r="C26" s="72"/>
      <c r="D26" s="72"/>
      <c r="E26" s="94"/>
      <c r="F26" s="129"/>
      <c r="G26" s="130"/>
      <c r="H26" s="129"/>
      <c r="I26" s="129"/>
      <c r="J26" s="129"/>
      <c r="K26" s="129"/>
      <c r="L26" s="129"/>
      <c r="M26" s="129"/>
      <c r="N26" s="88"/>
      <c r="O26" s="88"/>
      <c r="P26" s="18"/>
      <c r="Q26" s="18"/>
      <c r="R26" s="18"/>
      <c r="S26" s="18"/>
      <c r="T26" s="18"/>
      <c r="U26" s="18"/>
      <c r="V26" s="18"/>
      <c r="W26" s="18"/>
      <c r="X26" s="18"/>
      <c r="Y26" s="18"/>
    </row>
    <row r="27" spans="1:25" ht="15.95" customHeight="1">
      <c r="A27" s="89"/>
      <c r="B27" s="52" t="s">
        <v>95</v>
      </c>
      <c r="C27" s="52"/>
      <c r="D27" s="52"/>
      <c r="E27" s="62" t="s">
        <v>96</v>
      </c>
      <c r="F27" s="76">
        <f t="shared" ref="F27:L27" si="8">F24+F25</f>
        <v>0</v>
      </c>
      <c r="G27" s="76">
        <f t="shared" si="8"/>
        <v>0</v>
      </c>
      <c r="H27" s="76">
        <f t="shared" si="8"/>
        <v>0</v>
      </c>
      <c r="I27" s="76">
        <f t="shared" si="8"/>
        <v>0</v>
      </c>
      <c r="J27" s="76">
        <f t="shared" si="8"/>
        <v>-1263</v>
      </c>
      <c r="K27" s="76">
        <f t="shared" si="8"/>
        <v>-1266</v>
      </c>
      <c r="L27" s="76">
        <f t="shared" si="8"/>
        <v>-16964</v>
      </c>
      <c r="M27" s="76">
        <f>M24+M25</f>
        <v>-12515</v>
      </c>
      <c r="N27" s="63">
        <f t="shared" ref="F27:O27" si="9">N24+N25</f>
        <v>0</v>
      </c>
      <c r="O27" s="63">
        <f t="shared" si="9"/>
        <v>0</v>
      </c>
      <c r="P27" s="18"/>
      <c r="Q27" s="18"/>
      <c r="R27" s="18"/>
      <c r="S27" s="18"/>
      <c r="T27" s="18"/>
      <c r="U27" s="18"/>
      <c r="V27" s="18"/>
      <c r="W27" s="18"/>
      <c r="X27" s="18"/>
      <c r="Y27" s="18"/>
    </row>
    <row r="28" spans="1:25" ht="15.95" customHeight="1">
      <c r="A28" s="11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</row>
    <row r="29" spans="1:25" ht="15.95" customHeight="1">
      <c r="A29" s="12"/>
      <c r="F29" s="18"/>
      <c r="G29" s="18"/>
      <c r="H29" s="18"/>
      <c r="I29" s="18"/>
      <c r="J29" s="19"/>
      <c r="K29" s="19"/>
      <c r="L29" s="18"/>
      <c r="M29" s="18"/>
      <c r="N29" s="18"/>
      <c r="O29" s="19" t="s">
        <v>100</v>
      </c>
      <c r="P29" s="18"/>
      <c r="Q29" s="18"/>
      <c r="R29" s="18"/>
      <c r="S29" s="18"/>
      <c r="T29" s="18"/>
      <c r="U29" s="18"/>
      <c r="V29" s="18"/>
      <c r="W29" s="18"/>
      <c r="X29" s="18"/>
      <c r="Y29" s="19"/>
    </row>
    <row r="30" spans="1:25" ht="15.95" customHeight="1">
      <c r="A30" s="91" t="s">
        <v>64</v>
      </c>
      <c r="B30" s="91"/>
      <c r="C30" s="91"/>
      <c r="D30" s="91"/>
      <c r="E30" s="91"/>
      <c r="F30" s="97" t="s">
        <v>258</v>
      </c>
      <c r="G30" s="97"/>
      <c r="H30" s="97" t="s">
        <v>259</v>
      </c>
      <c r="I30" s="97"/>
      <c r="J30" s="97" t="s">
        <v>260</v>
      </c>
      <c r="K30" s="97"/>
      <c r="L30" s="97"/>
      <c r="M30" s="97"/>
      <c r="N30" s="97"/>
      <c r="O30" s="97"/>
      <c r="P30" s="23"/>
      <c r="Q30" s="18"/>
      <c r="R30" s="23"/>
      <c r="S30" s="18"/>
      <c r="T30" s="23"/>
      <c r="U30" s="18"/>
      <c r="V30" s="23"/>
      <c r="W30" s="18"/>
      <c r="X30" s="23"/>
      <c r="Y30" s="18"/>
    </row>
    <row r="31" spans="1:25" ht="15.95" customHeight="1">
      <c r="A31" s="91"/>
      <c r="B31" s="91"/>
      <c r="C31" s="91"/>
      <c r="D31" s="91"/>
      <c r="E31" s="91"/>
      <c r="F31" s="50" t="s">
        <v>234</v>
      </c>
      <c r="G31" s="50" t="s">
        <v>231</v>
      </c>
      <c r="H31" s="50" t="s">
        <v>234</v>
      </c>
      <c r="I31" s="50" t="s">
        <v>231</v>
      </c>
      <c r="J31" s="50" t="s">
        <v>234</v>
      </c>
      <c r="K31" s="50" t="s">
        <v>231</v>
      </c>
      <c r="L31" s="50" t="s">
        <v>234</v>
      </c>
      <c r="M31" s="50" t="s">
        <v>231</v>
      </c>
      <c r="N31" s="50" t="s">
        <v>234</v>
      </c>
      <c r="O31" s="50" t="s">
        <v>231</v>
      </c>
      <c r="P31" s="21"/>
      <c r="Q31" s="21"/>
      <c r="R31" s="21"/>
      <c r="S31" s="21"/>
      <c r="T31" s="21"/>
      <c r="U31" s="21"/>
      <c r="V31" s="21"/>
      <c r="W31" s="21"/>
      <c r="X31" s="21"/>
      <c r="Y31" s="21"/>
    </row>
    <row r="32" spans="1:25" ht="15.95" customHeight="1">
      <c r="A32" s="89" t="s">
        <v>85</v>
      </c>
      <c r="B32" s="58" t="s">
        <v>45</v>
      </c>
      <c r="C32" s="52"/>
      <c r="D32" s="52"/>
      <c r="E32" s="62" t="s">
        <v>36</v>
      </c>
      <c r="F32" s="134">
        <v>2329</v>
      </c>
      <c r="G32" s="134">
        <v>2548</v>
      </c>
      <c r="H32" s="134">
        <v>950</v>
      </c>
      <c r="I32" s="134">
        <v>931</v>
      </c>
      <c r="J32" s="123"/>
      <c r="K32" s="80">
        <v>65</v>
      </c>
      <c r="L32" s="63"/>
      <c r="M32" s="63"/>
      <c r="N32" s="63"/>
      <c r="O32" s="63"/>
      <c r="P32" s="20"/>
      <c r="Q32" s="20"/>
      <c r="R32" s="20"/>
      <c r="S32" s="20"/>
      <c r="T32" s="22"/>
      <c r="U32" s="22"/>
      <c r="V32" s="20"/>
      <c r="W32" s="20"/>
      <c r="X32" s="22"/>
      <c r="Y32" s="22"/>
    </row>
    <row r="33" spans="1:25" ht="15.95" customHeight="1">
      <c r="A33" s="95"/>
      <c r="B33" s="60"/>
      <c r="C33" s="58" t="s">
        <v>65</v>
      </c>
      <c r="D33" s="52"/>
      <c r="E33" s="62"/>
      <c r="F33" s="134">
        <v>1989</v>
      </c>
      <c r="G33" s="134">
        <v>2166</v>
      </c>
      <c r="H33" s="134">
        <v>457</v>
      </c>
      <c r="I33" s="134">
        <v>458</v>
      </c>
      <c r="J33" s="123"/>
      <c r="K33" s="80">
        <v>4</v>
      </c>
      <c r="L33" s="63"/>
      <c r="M33" s="63"/>
      <c r="N33" s="63"/>
      <c r="O33" s="63"/>
      <c r="P33" s="20"/>
      <c r="Q33" s="20"/>
      <c r="R33" s="20"/>
      <c r="S33" s="20"/>
      <c r="T33" s="22"/>
      <c r="U33" s="22"/>
      <c r="V33" s="20"/>
      <c r="W33" s="20"/>
      <c r="X33" s="22"/>
      <c r="Y33" s="22"/>
    </row>
    <row r="34" spans="1:25" ht="15.95" customHeight="1">
      <c r="A34" s="95"/>
      <c r="B34" s="60"/>
      <c r="C34" s="59"/>
      <c r="D34" s="52" t="s">
        <v>66</v>
      </c>
      <c r="E34" s="62"/>
      <c r="F34" s="134">
        <v>1459</v>
      </c>
      <c r="G34" s="134">
        <v>1423</v>
      </c>
      <c r="H34" s="134">
        <v>283</v>
      </c>
      <c r="I34" s="134">
        <v>284</v>
      </c>
      <c r="J34" s="123"/>
      <c r="K34" s="80">
        <v>4</v>
      </c>
      <c r="L34" s="63"/>
      <c r="M34" s="63"/>
      <c r="N34" s="63"/>
      <c r="O34" s="63"/>
      <c r="P34" s="20"/>
      <c r="Q34" s="20"/>
      <c r="R34" s="20"/>
      <c r="S34" s="20"/>
      <c r="T34" s="22"/>
      <c r="U34" s="22"/>
      <c r="V34" s="20"/>
      <c r="W34" s="20"/>
      <c r="X34" s="22"/>
      <c r="Y34" s="22"/>
    </row>
    <row r="35" spans="1:25" ht="15.95" customHeight="1">
      <c r="A35" s="95"/>
      <c r="B35" s="59"/>
      <c r="C35" s="52" t="s">
        <v>67</v>
      </c>
      <c r="D35" s="52"/>
      <c r="E35" s="62"/>
      <c r="F35" s="134">
        <v>340</v>
      </c>
      <c r="G35" s="134">
        <v>381</v>
      </c>
      <c r="H35" s="134">
        <v>493</v>
      </c>
      <c r="I35" s="134">
        <v>472</v>
      </c>
      <c r="J35" s="124"/>
      <c r="K35" s="65">
        <v>61</v>
      </c>
      <c r="L35" s="63"/>
      <c r="M35" s="63"/>
      <c r="N35" s="63"/>
      <c r="O35" s="63"/>
      <c r="P35" s="20"/>
      <c r="Q35" s="20"/>
      <c r="R35" s="20"/>
      <c r="S35" s="20"/>
      <c r="T35" s="22"/>
      <c r="U35" s="22"/>
      <c r="V35" s="20"/>
      <c r="W35" s="20"/>
      <c r="X35" s="22"/>
      <c r="Y35" s="22"/>
    </row>
    <row r="36" spans="1:25" ht="15.95" customHeight="1">
      <c r="A36" s="95"/>
      <c r="B36" s="58" t="s">
        <v>48</v>
      </c>
      <c r="C36" s="52"/>
      <c r="D36" s="52"/>
      <c r="E36" s="62" t="s">
        <v>37</v>
      </c>
      <c r="F36" s="134">
        <v>2296</v>
      </c>
      <c r="G36" s="134">
        <v>2672</v>
      </c>
      <c r="H36" s="134">
        <v>950</v>
      </c>
      <c r="I36" s="134">
        <v>931</v>
      </c>
      <c r="J36" s="123"/>
      <c r="K36" s="80">
        <v>49</v>
      </c>
      <c r="L36" s="63"/>
      <c r="M36" s="63"/>
      <c r="N36" s="63"/>
      <c r="O36" s="63"/>
      <c r="P36" s="20"/>
      <c r="Q36" s="20"/>
      <c r="R36" s="20"/>
      <c r="S36" s="20"/>
      <c r="T36" s="20"/>
      <c r="U36" s="20"/>
      <c r="V36" s="20"/>
      <c r="W36" s="20"/>
      <c r="X36" s="22"/>
      <c r="Y36" s="22"/>
    </row>
    <row r="37" spans="1:25" ht="15.95" customHeight="1">
      <c r="A37" s="95"/>
      <c r="B37" s="60"/>
      <c r="C37" s="52" t="s">
        <v>68</v>
      </c>
      <c r="D37" s="52"/>
      <c r="E37" s="62"/>
      <c r="F37" s="134">
        <v>2064</v>
      </c>
      <c r="G37" s="134">
        <v>2608</v>
      </c>
      <c r="H37" s="134">
        <v>910</v>
      </c>
      <c r="I37" s="134">
        <v>893</v>
      </c>
      <c r="J37" s="123"/>
      <c r="K37" s="80">
        <v>46</v>
      </c>
      <c r="L37" s="63"/>
      <c r="M37" s="63"/>
      <c r="N37" s="63"/>
      <c r="O37" s="63"/>
      <c r="P37" s="20"/>
      <c r="Q37" s="20"/>
      <c r="R37" s="20"/>
      <c r="S37" s="20"/>
      <c r="T37" s="20"/>
      <c r="U37" s="20"/>
      <c r="V37" s="20"/>
      <c r="W37" s="20"/>
      <c r="X37" s="22"/>
      <c r="Y37" s="22"/>
    </row>
    <row r="38" spans="1:25" ht="15.95" customHeight="1">
      <c r="A38" s="95"/>
      <c r="B38" s="59"/>
      <c r="C38" s="52" t="s">
        <v>69</v>
      </c>
      <c r="D38" s="52"/>
      <c r="E38" s="62"/>
      <c r="F38" s="134">
        <v>233</v>
      </c>
      <c r="G38" s="134">
        <v>65</v>
      </c>
      <c r="H38" s="134">
        <v>40</v>
      </c>
      <c r="I38" s="134">
        <v>38</v>
      </c>
      <c r="J38" s="123"/>
      <c r="K38" s="65">
        <v>3</v>
      </c>
      <c r="L38" s="63"/>
      <c r="M38" s="63"/>
      <c r="N38" s="63"/>
      <c r="O38" s="63"/>
      <c r="P38" s="20"/>
      <c r="Q38" s="20"/>
      <c r="R38" s="22"/>
      <c r="S38" s="22"/>
      <c r="T38" s="20"/>
      <c r="U38" s="20"/>
      <c r="V38" s="20"/>
      <c r="W38" s="20"/>
      <c r="X38" s="22"/>
      <c r="Y38" s="22"/>
    </row>
    <row r="39" spans="1:25" ht="15.95" customHeight="1">
      <c r="A39" s="95"/>
      <c r="B39" s="28" t="s">
        <v>70</v>
      </c>
      <c r="C39" s="28"/>
      <c r="D39" s="28"/>
      <c r="E39" s="62" t="s">
        <v>97</v>
      </c>
      <c r="F39" s="134">
        <f t="shared" ref="F39:K39" si="10">F32-F36</f>
        <v>33</v>
      </c>
      <c r="G39" s="134">
        <f t="shared" si="10"/>
        <v>-124</v>
      </c>
      <c r="H39" s="134">
        <f t="shared" si="10"/>
        <v>0</v>
      </c>
      <c r="I39" s="134">
        <f t="shared" si="10"/>
        <v>0</v>
      </c>
      <c r="J39" s="123">
        <f t="shared" si="10"/>
        <v>0</v>
      </c>
      <c r="K39" s="80">
        <f t="shared" si="10"/>
        <v>16</v>
      </c>
      <c r="L39" s="63">
        <f t="shared" ref="F39:O39" si="11">L32-L36</f>
        <v>0</v>
      </c>
      <c r="M39" s="63">
        <f t="shared" si="11"/>
        <v>0</v>
      </c>
      <c r="N39" s="63">
        <f t="shared" si="11"/>
        <v>0</v>
      </c>
      <c r="O39" s="63">
        <f t="shared" si="11"/>
        <v>0</v>
      </c>
      <c r="P39" s="20"/>
      <c r="Q39" s="20"/>
      <c r="R39" s="20"/>
      <c r="S39" s="20"/>
      <c r="T39" s="20"/>
      <c r="U39" s="20"/>
      <c r="V39" s="20"/>
      <c r="W39" s="20"/>
      <c r="X39" s="22"/>
      <c r="Y39" s="22"/>
    </row>
    <row r="40" spans="1:25" ht="15.95" customHeight="1">
      <c r="A40" s="89" t="s">
        <v>86</v>
      </c>
      <c r="B40" s="58" t="s">
        <v>71</v>
      </c>
      <c r="C40" s="52"/>
      <c r="D40" s="52"/>
      <c r="E40" s="62" t="s">
        <v>39</v>
      </c>
      <c r="F40" s="134">
        <v>5218</v>
      </c>
      <c r="G40" s="134">
        <v>2819</v>
      </c>
      <c r="H40" s="134">
        <v>314</v>
      </c>
      <c r="I40" s="134">
        <v>241</v>
      </c>
      <c r="J40" s="123"/>
      <c r="K40" s="80">
        <v>119</v>
      </c>
      <c r="L40" s="63"/>
      <c r="M40" s="63"/>
      <c r="N40" s="63"/>
      <c r="O40" s="63"/>
      <c r="P40" s="20"/>
      <c r="Q40" s="20"/>
      <c r="R40" s="20"/>
      <c r="S40" s="20"/>
      <c r="T40" s="22"/>
      <c r="U40" s="22"/>
      <c r="V40" s="22"/>
      <c r="W40" s="22"/>
      <c r="X40" s="20"/>
      <c r="Y40" s="20"/>
    </row>
    <row r="41" spans="1:25" ht="15.95" customHeight="1">
      <c r="A41" s="90"/>
      <c r="B41" s="59"/>
      <c r="C41" s="52" t="s">
        <v>72</v>
      </c>
      <c r="D41" s="52"/>
      <c r="E41" s="62"/>
      <c r="F41" s="126">
        <v>2818</v>
      </c>
      <c r="G41" s="126">
        <v>1533</v>
      </c>
      <c r="H41" s="126">
        <v>0</v>
      </c>
      <c r="I41" s="126">
        <v>0</v>
      </c>
      <c r="J41" s="123"/>
      <c r="K41" s="80">
        <v>58</v>
      </c>
      <c r="L41" s="63"/>
      <c r="M41" s="63"/>
      <c r="N41" s="63"/>
      <c r="O41" s="63"/>
      <c r="P41" s="22"/>
      <c r="Q41" s="22"/>
      <c r="R41" s="22"/>
      <c r="S41" s="22"/>
      <c r="T41" s="22"/>
      <c r="U41" s="22"/>
      <c r="V41" s="22"/>
      <c r="W41" s="22"/>
      <c r="X41" s="20"/>
      <c r="Y41" s="20"/>
    </row>
    <row r="42" spans="1:25" ht="15.95" customHeight="1">
      <c r="A42" s="90"/>
      <c r="B42" s="58" t="s">
        <v>59</v>
      </c>
      <c r="C42" s="52"/>
      <c r="D42" s="52"/>
      <c r="E42" s="62" t="s">
        <v>40</v>
      </c>
      <c r="F42" s="134">
        <v>5300</v>
      </c>
      <c r="G42" s="134">
        <v>2969</v>
      </c>
      <c r="H42" s="134">
        <v>314</v>
      </c>
      <c r="I42" s="134">
        <v>561</v>
      </c>
      <c r="J42" s="123"/>
      <c r="K42" s="80">
        <v>135</v>
      </c>
      <c r="L42" s="63"/>
      <c r="M42" s="63"/>
      <c r="N42" s="63"/>
      <c r="O42" s="63"/>
      <c r="P42" s="20"/>
      <c r="Q42" s="20"/>
      <c r="R42" s="20"/>
      <c r="S42" s="20"/>
      <c r="T42" s="22"/>
      <c r="U42" s="22"/>
      <c r="V42" s="20"/>
      <c r="W42" s="20"/>
      <c r="X42" s="20"/>
      <c r="Y42" s="20"/>
    </row>
    <row r="43" spans="1:25" ht="15.95" customHeight="1">
      <c r="A43" s="90"/>
      <c r="B43" s="59"/>
      <c r="C43" s="52" t="s">
        <v>73</v>
      </c>
      <c r="D43" s="52"/>
      <c r="E43" s="62"/>
      <c r="F43" s="134">
        <v>697</v>
      </c>
      <c r="G43" s="134">
        <v>551</v>
      </c>
      <c r="H43" s="134">
        <v>296</v>
      </c>
      <c r="I43" s="134">
        <v>223</v>
      </c>
      <c r="J43" s="124"/>
      <c r="K43" s="65">
        <v>19</v>
      </c>
      <c r="L43" s="63"/>
      <c r="M43" s="63"/>
      <c r="N43" s="63"/>
      <c r="O43" s="63"/>
      <c r="P43" s="20"/>
      <c r="Q43" s="20"/>
      <c r="R43" s="22"/>
      <c r="S43" s="20"/>
      <c r="T43" s="22"/>
      <c r="U43" s="22"/>
      <c r="V43" s="20"/>
      <c r="W43" s="20"/>
      <c r="X43" s="22"/>
      <c r="Y43" s="22"/>
    </row>
    <row r="44" spans="1:25" ht="15.95" customHeight="1">
      <c r="A44" s="90"/>
      <c r="B44" s="52" t="s">
        <v>70</v>
      </c>
      <c r="C44" s="52"/>
      <c r="D44" s="52"/>
      <c r="E44" s="62" t="s">
        <v>98</v>
      </c>
      <c r="F44" s="126">
        <f>F40-F42</f>
        <v>-82</v>
      </c>
      <c r="G44" s="126">
        <f t="shared" ref="G44:K44" si="12">G40-G42</f>
        <v>-150</v>
      </c>
      <c r="H44" s="126">
        <f>H40-H42</f>
        <v>0</v>
      </c>
      <c r="I44" s="126">
        <f t="shared" si="12"/>
        <v>-320</v>
      </c>
      <c r="J44" s="124">
        <f t="shared" si="12"/>
        <v>0</v>
      </c>
      <c r="K44" s="65">
        <f t="shared" si="12"/>
        <v>-16</v>
      </c>
      <c r="L44" s="65">
        <f t="shared" ref="F44:O44" si="13">L40-L42</f>
        <v>0</v>
      </c>
      <c r="M44" s="65">
        <f t="shared" si="13"/>
        <v>0</v>
      </c>
      <c r="N44" s="65">
        <f t="shared" si="13"/>
        <v>0</v>
      </c>
      <c r="O44" s="65">
        <f t="shared" si="13"/>
        <v>0</v>
      </c>
      <c r="P44" s="22"/>
      <c r="Q44" s="22"/>
      <c r="R44" s="20"/>
      <c r="S44" s="20"/>
      <c r="T44" s="22"/>
      <c r="U44" s="22"/>
      <c r="V44" s="20"/>
      <c r="W44" s="20"/>
      <c r="X44" s="20"/>
      <c r="Y44" s="20"/>
    </row>
    <row r="45" spans="1:25" ht="15.95" customHeight="1">
      <c r="A45" s="89" t="s">
        <v>78</v>
      </c>
      <c r="B45" s="28" t="s">
        <v>74</v>
      </c>
      <c r="C45" s="28"/>
      <c r="D45" s="28"/>
      <c r="E45" s="62" t="s">
        <v>99</v>
      </c>
      <c r="F45" s="134">
        <f>F39+F44</f>
        <v>-49</v>
      </c>
      <c r="G45" s="134">
        <f t="shared" ref="G45:K45" si="14">G39+G44</f>
        <v>-274</v>
      </c>
      <c r="H45" s="134">
        <f t="shared" si="14"/>
        <v>0</v>
      </c>
      <c r="I45" s="134">
        <f t="shared" si="14"/>
        <v>-320</v>
      </c>
      <c r="J45" s="123">
        <f t="shared" si="14"/>
        <v>0</v>
      </c>
      <c r="K45" s="80">
        <f t="shared" si="14"/>
        <v>0</v>
      </c>
      <c r="L45" s="63">
        <f t="shared" ref="F45:O45" si="15">L39+L44</f>
        <v>0</v>
      </c>
      <c r="M45" s="63">
        <f t="shared" si="15"/>
        <v>0</v>
      </c>
      <c r="N45" s="63">
        <f t="shared" si="15"/>
        <v>0</v>
      </c>
      <c r="O45" s="63">
        <f t="shared" si="15"/>
        <v>0</v>
      </c>
      <c r="P45" s="20"/>
      <c r="Q45" s="20"/>
      <c r="R45" s="20"/>
      <c r="S45" s="20"/>
      <c r="T45" s="20"/>
      <c r="U45" s="20"/>
      <c r="V45" s="20"/>
      <c r="W45" s="20"/>
      <c r="X45" s="20"/>
      <c r="Y45" s="20"/>
    </row>
    <row r="46" spans="1:25" ht="15.95" customHeight="1">
      <c r="A46" s="90"/>
      <c r="B46" s="52" t="s">
        <v>75</v>
      </c>
      <c r="C46" s="52"/>
      <c r="D46" s="52"/>
      <c r="E46" s="52"/>
      <c r="F46" s="126">
        <v>0</v>
      </c>
      <c r="G46" s="126">
        <v>0</v>
      </c>
      <c r="H46" s="126">
        <v>0</v>
      </c>
      <c r="I46" s="126">
        <v>0</v>
      </c>
      <c r="J46" s="124"/>
      <c r="K46" s="65">
        <v>0</v>
      </c>
      <c r="L46" s="63"/>
      <c r="M46" s="63"/>
      <c r="N46" s="65"/>
      <c r="O46" s="65"/>
      <c r="P46" s="22"/>
      <c r="Q46" s="22"/>
      <c r="R46" s="22"/>
      <c r="S46" s="22"/>
      <c r="T46" s="22"/>
      <c r="U46" s="22"/>
      <c r="V46" s="22"/>
      <c r="W46" s="22"/>
      <c r="X46" s="22"/>
      <c r="Y46" s="22"/>
    </row>
    <row r="47" spans="1:25" ht="15.95" customHeight="1">
      <c r="A47" s="90"/>
      <c r="B47" s="52" t="s">
        <v>76</v>
      </c>
      <c r="C47" s="52"/>
      <c r="D47" s="52"/>
      <c r="E47" s="52"/>
      <c r="F47" s="134">
        <v>0</v>
      </c>
      <c r="G47" s="134">
        <v>0</v>
      </c>
      <c r="H47" s="134">
        <v>0</v>
      </c>
      <c r="I47" s="134">
        <v>0</v>
      </c>
      <c r="J47" s="123"/>
      <c r="K47" s="80">
        <v>0</v>
      </c>
      <c r="L47" s="63"/>
      <c r="M47" s="63"/>
      <c r="N47" s="63"/>
      <c r="O47" s="63"/>
      <c r="P47" s="20"/>
      <c r="Q47" s="20"/>
      <c r="R47" s="20"/>
      <c r="S47" s="20"/>
      <c r="T47" s="20"/>
      <c r="U47" s="20"/>
      <c r="V47" s="20"/>
      <c r="W47" s="20"/>
      <c r="X47" s="20"/>
      <c r="Y47" s="20"/>
    </row>
    <row r="48" spans="1:25" ht="15.95" customHeight="1">
      <c r="A48" s="90"/>
      <c r="B48" s="52" t="s">
        <v>77</v>
      </c>
      <c r="C48" s="52"/>
      <c r="D48" s="52"/>
      <c r="E48" s="52"/>
      <c r="F48" s="134">
        <v>0</v>
      </c>
      <c r="G48" s="134">
        <v>0</v>
      </c>
      <c r="H48" s="134">
        <v>0</v>
      </c>
      <c r="I48" s="134">
        <v>0</v>
      </c>
      <c r="J48" s="123"/>
      <c r="K48" s="80">
        <v>0</v>
      </c>
      <c r="L48" s="63"/>
      <c r="M48" s="63"/>
      <c r="N48" s="63"/>
      <c r="O48" s="63"/>
      <c r="P48" s="20"/>
      <c r="Q48" s="20"/>
      <c r="R48" s="20"/>
      <c r="S48" s="20"/>
      <c r="T48" s="20"/>
      <c r="U48" s="20"/>
      <c r="V48" s="20"/>
      <c r="W48" s="20"/>
      <c r="X48" s="20"/>
      <c r="Y48" s="20"/>
    </row>
    <row r="49" spans="1:1" ht="15.95" customHeight="1">
      <c r="A49" s="11" t="s">
        <v>82</v>
      </c>
    </row>
    <row r="50" spans="1:1" ht="15.95" customHeight="1">
      <c r="A50" s="11"/>
    </row>
  </sheetData>
  <mergeCells count="28">
    <mergeCell ref="N6:O6"/>
    <mergeCell ref="F30:G30"/>
    <mergeCell ref="H30:I30"/>
    <mergeCell ref="J30:K30"/>
    <mergeCell ref="L30:M30"/>
    <mergeCell ref="N30:O30"/>
    <mergeCell ref="F6:G6"/>
    <mergeCell ref="H6:I6"/>
    <mergeCell ref="J6:K6"/>
    <mergeCell ref="L6:M6"/>
    <mergeCell ref="N25:N26"/>
    <mergeCell ref="O25:O26"/>
    <mergeCell ref="J25:J26"/>
    <mergeCell ref="K25:K26"/>
    <mergeCell ref="L25:L26"/>
    <mergeCell ref="M25:M26"/>
    <mergeCell ref="I25:I26"/>
    <mergeCell ref="A45:A48"/>
    <mergeCell ref="A30:E31"/>
    <mergeCell ref="A6:E7"/>
    <mergeCell ref="A8:A18"/>
    <mergeCell ref="A19:A27"/>
    <mergeCell ref="E25:E26"/>
    <mergeCell ref="F25:F26"/>
    <mergeCell ref="A32:A39"/>
    <mergeCell ref="G25:G26"/>
    <mergeCell ref="H25:H26"/>
    <mergeCell ref="A40:A44"/>
  </mergeCells>
  <phoneticPr fontId="7"/>
  <printOptions horizontalCentered="1" gridLinesSet="0"/>
  <pageMargins left="0.78740157480314965" right="0.36" top="0.28000000000000003" bottom="0.23" header="0.19685039370078741" footer="0.19685039370078741"/>
  <pageSetup paperSize="9" scale="75" firstPageNumber="3" orientation="landscape" useFirstPageNumber="1" horizontalDpi="4294967292" r:id="rId1"/>
  <headerFooter alignWithMargins="0">
    <oddHeader>&amp;R&amp;"明朝,斜体"&amp;9指定都市－2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X42"/>
  <sheetViews>
    <sheetView view="pageBreakPreview" zoomScaleNormal="100" zoomScaleSheetLayoutView="100" workbookViewId="0">
      <pane xSplit="5" ySplit="8" topLeftCell="F9" activePane="bottomRight" state="frozen"/>
      <selection activeCell="G46" sqref="G46"/>
      <selection pane="topRight" activeCell="G46" sqref="G46"/>
      <selection pane="bottomLeft" activeCell="G46" sqref="G46"/>
      <selection pane="bottomRight" activeCell="F31" sqref="F31"/>
    </sheetView>
  </sheetViews>
  <sheetFormatPr defaultRowHeight="13.5"/>
  <cols>
    <col min="1" max="2" width="3.625" style="1" customWidth="1"/>
    <col min="3" max="4" width="1.625" style="1" customWidth="1"/>
    <col min="5" max="5" width="32.625" style="1" customWidth="1"/>
    <col min="6" max="6" width="15.625" style="1" customWidth="1"/>
    <col min="7" max="7" width="10.625" style="1" customWidth="1"/>
    <col min="8" max="8" width="15.625" style="1" customWidth="1"/>
    <col min="9" max="24" width="10.625" style="1" customWidth="1"/>
    <col min="25" max="16384" width="9" style="1"/>
  </cols>
  <sheetData>
    <row r="1" spans="1:24" ht="33.950000000000003" customHeight="1">
      <c r="A1" s="83" t="s">
        <v>0</v>
      </c>
      <c r="B1" s="83"/>
      <c r="C1" s="83"/>
      <c r="D1" s="83"/>
      <c r="E1" s="105" t="s">
        <v>253</v>
      </c>
      <c r="F1" s="2"/>
    </row>
    <row r="3" spans="1:24" ht="14.25">
      <c r="A3" s="10" t="s">
        <v>105</v>
      </c>
    </row>
    <row r="5" spans="1:24" ht="14.25">
      <c r="A5" s="9" t="s">
        <v>238</v>
      </c>
      <c r="E5" s="3"/>
    </row>
    <row r="6" spans="1:24" ht="14.25">
      <c r="A6" s="3"/>
      <c r="G6" s="85" t="s">
        <v>106</v>
      </c>
      <c r="H6" s="86"/>
      <c r="I6" s="86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</row>
    <row r="7" spans="1:24" ht="27" customHeight="1">
      <c r="A7" s="8"/>
      <c r="B7" s="4"/>
      <c r="C7" s="4"/>
      <c r="D7" s="4"/>
      <c r="E7" s="56"/>
      <c r="F7" s="48" t="s">
        <v>239</v>
      </c>
      <c r="G7" s="48"/>
      <c r="H7" s="48" t="s">
        <v>241</v>
      </c>
      <c r="I7" s="66" t="s">
        <v>20</v>
      </c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</row>
    <row r="8" spans="1:24" ht="17.100000000000001" customHeight="1">
      <c r="A8" s="5"/>
      <c r="B8" s="6"/>
      <c r="C8" s="6"/>
      <c r="D8" s="6"/>
      <c r="E8" s="57"/>
      <c r="F8" s="50" t="s">
        <v>230</v>
      </c>
      <c r="G8" s="50" t="s">
        <v>1</v>
      </c>
      <c r="H8" s="50" t="s">
        <v>230</v>
      </c>
      <c r="I8" s="51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</row>
    <row r="9" spans="1:24" ht="18" customHeight="1">
      <c r="A9" s="84" t="s">
        <v>79</v>
      </c>
      <c r="B9" s="84" t="s">
        <v>80</v>
      </c>
      <c r="C9" s="58" t="s">
        <v>2</v>
      </c>
      <c r="D9" s="52"/>
      <c r="E9" s="52"/>
      <c r="F9" s="103">
        <v>311852</v>
      </c>
      <c r="G9" s="54">
        <f t="shared" ref="G9:G22" si="0">F9/$F$22*100</f>
        <v>32.380258188980712</v>
      </c>
      <c r="H9" s="53">
        <v>301943</v>
      </c>
      <c r="I9" s="54">
        <f t="shared" ref="I9:I40" si="1">(F9/H9-1)*100</f>
        <v>3.2817452300599737</v>
      </c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</row>
    <row r="10" spans="1:24" ht="18" customHeight="1">
      <c r="A10" s="84"/>
      <c r="B10" s="84"/>
      <c r="C10" s="60"/>
      <c r="D10" s="58" t="s">
        <v>21</v>
      </c>
      <c r="E10" s="52"/>
      <c r="F10" s="103">
        <v>149938</v>
      </c>
      <c r="G10" s="54">
        <f t="shared" si="0"/>
        <v>15.568382284992207</v>
      </c>
      <c r="H10" s="53">
        <v>149122</v>
      </c>
      <c r="I10" s="54">
        <f t="shared" si="1"/>
        <v>0.54720296133368151</v>
      </c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</row>
    <row r="11" spans="1:24" ht="18" customHeight="1">
      <c r="A11" s="84"/>
      <c r="B11" s="84"/>
      <c r="C11" s="47"/>
      <c r="D11" s="47"/>
      <c r="E11" s="28" t="s">
        <v>22</v>
      </c>
      <c r="F11" s="103">
        <v>115508</v>
      </c>
      <c r="G11" s="54">
        <f t="shared" si="0"/>
        <v>11.993441962510371</v>
      </c>
      <c r="H11" s="53">
        <f>112979</f>
        <v>112979</v>
      </c>
      <c r="I11" s="54">
        <f t="shared" si="1"/>
        <v>2.2384690960266962</v>
      </c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</row>
    <row r="12" spans="1:24" ht="18" customHeight="1">
      <c r="A12" s="84"/>
      <c r="B12" s="84"/>
      <c r="C12" s="47"/>
      <c r="D12" s="27"/>
      <c r="E12" s="28" t="s">
        <v>23</v>
      </c>
      <c r="F12" s="103">
        <v>26630</v>
      </c>
      <c r="G12" s="54">
        <f t="shared" si="0"/>
        <v>2.7650496888670149</v>
      </c>
      <c r="H12" s="53">
        <v>28365</v>
      </c>
      <c r="I12" s="54">
        <f t="shared" si="1"/>
        <v>-6.1166931077031528</v>
      </c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</row>
    <row r="13" spans="1:24" ht="18" customHeight="1">
      <c r="A13" s="84"/>
      <c r="B13" s="84"/>
      <c r="C13" s="59"/>
      <c r="D13" s="52" t="s">
        <v>24</v>
      </c>
      <c r="E13" s="52"/>
      <c r="F13" s="103">
        <v>114101</v>
      </c>
      <c r="G13" s="54">
        <f t="shared" si="0"/>
        <v>11.847350152062159</v>
      </c>
      <c r="H13" s="53">
        <v>108241</v>
      </c>
      <c r="I13" s="54">
        <f t="shared" si="1"/>
        <v>5.4138450309956454</v>
      </c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</row>
    <row r="14" spans="1:24" ht="18" customHeight="1">
      <c r="A14" s="84"/>
      <c r="B14" s="84"/>
      <c r="C14" s="52" t="s">
        <v>3</v>
      </c>
      <c r="D14" s="52"/>
      <c r="E14" s="52"/>
      <c r="F14" s="103">
        <v>3446</v>
      </c>
      <c r="G14" s="54">
        <f t="shared" si="0"/>
        <v>0.35780552864572784</v>
      </c>
      <c r="H14" s="53">
        <v>3450</v>
      </c>
      <c r="I14" s="54">
        <f t="shared" si="1"/>
        <v>-0.1159420289855051</v>
      </c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</row>
    <row r="15" spans="1:24" ht="18" customHeight="1">
      <c r="A15" s="84"/>
      <c r="B15" s="84"/>
      <c r="C15" s="52" t="s">
        <v>4</v>
      </c>
      <c r="D15" s="52"/>
      <c r="E15" s="52"/>
      <c r="F15" s="103">
        <v>61562</v>
      </c>
      <c r="G15" s="54">
        <f t="shared" si="0"/>
        <v>6.3921137418712419</v>
      </c>
      <c r="H15" s="53">
        <v>71582</v>
      </c>
      <c r="I15" s="54">
        <f t="shared" si="1"/>
        <v>-13.997932441116479</v>
      </c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</row>
    <row r="16" spans="1:24" ht="18" customHeight="1">
      <c r="A16" s="84"/>
      <c r="B16" s="84"/>
      <c r="C16" s="52" t="s">
        <v>25</v>
      </c>
      <c r="D16" s="52"/>
      <c r="E16" s="52"/>
      <c r="F16" s="103">
        <v>19333</v>
      </c>
      <c r="G16" s="54">
        <f t="shared" si="0"/>
        <v>2.0073866179070974</v>
      </c>
      <c r="H16" s="53">
        <v>17965</v>
      </c>
      <c r="I16" s="54">
        <f t="shared" si="1"/>
        <v>7.6148065683272925</v>
      </c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</row>
    <row r="17" spans="1:24" ht="18" customHeight="1">
      <c r="A17" s="84"/>
      <c r="B17" s="84"/>
      <c r="C17" s="52" t="s">
        <v>5</v>
      </c>
      <c r="D17" s="52"/>
      <c r="E17" s="52"/>
      <c r="F17" s="103">
        <v>199057</v>
      </c>
      <c r="G17" s="54">
        <f t="shared" si="0"/>
        <v>20.668512801982779</v>
      </c>
      <c r="H17" s="53">
        <v>221509</v>
      </c>
      <c r="I17" s="54">
        <f t="shared" si="1"/>
        <v>-10.135931271415611</v>
      </c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</row>
    <row r="18" spans="1:24" ht="18" customHeight="1">
      <c r="A18" s="84"/>
      <c r="B18" s="84"/>
      <c r="C18" s="52" t="s">
        <v>26</v>
      </c>
      <c r="D18" s="52"/>
      <c r="E18" s="52"/>
      <c r="F18" s="103">
        <v>48148</v>
      </c>
      <c r="G18" s="54">
        <f t="shared" si="0"/>
        <v>4.9993095163187773</v>
      </c>
      <c r="H18" s="53">
        <v>42645</v>
      </c>
      <c r="I18" s="54">
        <f t="shared" si="1"/>
        <v>12.904209168718484</v>
      </c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</row>
    <row r="19" spans="1:24" ht="18" customHeight="1">
      <c r="A19" s="84"/>
      <c r="B19" s="84"/>
      <c r="C19" s="52" t="s">
        <v>27</v>
      </c>
      <c r="D19" s="52"/>
      <c r="E19" s="52"/>
      <c r="F19" s="103">
        <v>11174</v>
      </c>
      <c r="G19" s="54">
        <f t="shared" si="0"/>
        <v>1.1602202487194901</v>
      </c>
      <c r="H19" s="53">
        <v>7220</v>
      </c>
      <c r="I19" s="54">
        <f t="shared" si="1"/>
        <v>54.764542936288095</v>
      </c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</row>
    <row r="20" spans="1:24" ht="18" customHeight="1">
      <c r="A20" s="84"/>
      <c r="B20" s="84"/>
      <c r="C20" s="52" t="s">
        <v>6</v>
      </c>
      <c r="D20" s="52"/>
      <c r="E20" s="52"/>
      <c r="F20" s="103">
        <v>62970</v>
      </c>
      <c r="G20" s="54">
        <f t="shared" si="0"/>
        <v>6.5383093844519697</v>
      </c>
      <c r="H20" s="53">
        <v>72023</v>
      </c>
      <c r="I20" s="54">
        <f t="shared" si="1"/>
        <v>-12.569595823556368</v>
      </c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</row>
    <row r="21" spans="1:24" ht="18" customHeight="1">
      <c r="A21" s="84"/>
      <c r="B21" s="84"/>
      <c r="C21" s="52" t="s">
        <v>7</v>
      </c>
      <c r="D21" s="52"/>
      <c r="E21" s="52"/>
      <c r="F21" s="104">
        <f>963093-SUM(F9,F14:F20)</f>
        <v>245551</v>
      </c>
      <c r="G21" s="54">
        <f t="shared" si="0"/>
        <v>25.496083971122207</v>
      </c>
      <c r="H21" s="53">
        <f>1056769-SUM(H14:H20,H9)</f>
        <v>318432</v>
      </c>
      <c r="I21" s="54">
        <f t="shared" si="1"/>
        <v>-22.887461059190027</v>
      </c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</row>
    <row r="22" spans="1:24" ht="18" customHeight="1">
      <c r="A22" s="84"/>
      <c r="B22" s="84"/>
      <c r="C22" s="52" t="s">
        <v>8</v>
      </c>
      <c r="D22" s="52"/>
      <c r="E22" s="52"/>
      <c r="F22" s="104">
        <f>SUM(F9,F14:F21)</f>
        <v>963093</v>
      </c>
      <c r="G22" s="54">
        <f t="shared" si="0"/>
        <v>100</v>
      </c>
      <c r="H22" s="53">
        <f>SUM(H9,H14:H21)</f>
        <v>1056769</v>
      </c>
      <c r="I22" s="54">
        <f t="shared" si="1"/>
        <v>-8.8643781185859911</v>
      </c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</row>
    <row r="23" spans="1:24" ht="18" customHeight="1">
      <c r="A23" s="84"/>
      <c r="B23" s="84" t="s">
        <v>81</v>
      </c>
      <c r="C23" s="61" t="s">
        <v>9</v>
      </c>
      <c r="D23" s="28"/>
      <c r="E23" s="28"/>
      <c r="F23" s="104">
        <f>SUM(F24:F26)</f>
        <v>497119</v>
      </c>
      <c r="G23" s="54">
        <f t="shared" ref="G23:G40" si="2">F23/$F$40*100</f>
        <v>52.518765417751744</v>
      </c>
      <c r="H23" s="53">
        <f>SUM(H24:H26)</f>
        <v>511662</v>
      </c>
      <c r="I23" s="54">
        <f t="shared" si="1"/>
        <v>-2.8423060536057032</v>
      </c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</row>
    <row r="24" spans="1:24" ht="18" customHeight="1">
      <c r="A24" s="84"/>
      <c r="B24" s="84"/>
      <c r="C24" s="60"/>
      <c r="D24" s="28" t="s">
        <v>10</v>
      </c>
      <c r="E24" s="28"/>
      <c r="F24" s="103">
        <v>160787</v>
      </c>
      <c r="G24" s="54">
        <f t="shared" si="2"/>
        <v>16.986545948201638</v>
      </c>
      <c r="H24" s="53">
        <v>161723</v>
      </c>
      <c r="I24" s="54">
        <f t="shared" si="1"/>
        <v>-0.578767398576574</v>
      </c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</row>
    <row r="25" spans="1:24" ht="18" customHeight="1">
      <c r="A25" s="84"/>
      <c r="B25" s="84"/>
      <c r="C25" s="60"/>
      <c r="D25" s="28" t="s">
        <v>28</v>
      </c>
      <c r="E25" s="28"/>
      <c r="F25" s="103">
        <v>245057</v>
      </c>
      <c r="G25" s="54">
        <f t="shared" si="2"/>
        <v>25.889356667071645</v>
      </c>
      <c r="H25" s="53">
        <v>259110</v>
      </c>
      <c r="I25" s="54">
        <f t="shared" si="1"/>
        <v>-5.423565281154719</v>
      </c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</row>
    <row r="26" spans="1:24" ht="18" customHeight="1">
      <c r="A26" s="84"/>
      <c r="B26" s="84"/>
      <c r="C26" s="59"/>
      <c r="D26" s="28" t="s">
        <v>11</v>
      </c>
      <c r="E26" s="28"/>
      <c r="F26" s="103">
        <v>91275</v>
      </c>
      <c r="G26" s="54">
        <f t="shared" si="2"/>
        <v>9.6428628024784615</v>
      </c>
      <c r="H26" s="53">
        <v>90829</v>
      </c>
      <c r="I26" s="54">
        <f t="shared" si="1"/>
        <v>0.49103259972036462</v>
      </c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</row>
    <row r="27" spans="1:24" ht="18" customHeight="1">
      <c r="A27" s="84"/>
      <c r="B27" s="84"/>
      <c r="C27" s="61" t="s">
        <v>12</v>
      </c>
      <c r="D27" s="28"/>
      <c r="E27" s="28"/>
      <c r="F27" s="104">
        <f>SUM(F28:F33)</f>
        <v>383965</v>
      </c>
      <c r="G27" s="54">
        <f t="shared" si="2"/>
        <v>40.56446799182298</v>
      </c>
      <c r="H27" s="53">
        <f>SUM(H28:H33)</f>
        <v>479126</v>
      </c>
      <c r="I27" s="54">
        <f t="shared" si="1"/>
        <v>-19.861372582577442</v>
      </c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</row>
    <row r="28" spans="1:24" ht="18" customHeight="1">
      <c r="A28" s="84"/>
      <c r="B28" s="84"/>
      <c r="C28" s="60"/>
      <c r="D28" s="28" t="s">
        <v>13</v>
      </c>
      <c r="E28" s="28"/>
      <c r="F28" s="103">
        <v>78558</v>
      </c>
      <c r="G28" s="54">
        <f t="shared" si="2"/>
        <v>8.2993592554051272</v>
      </c>
      <c r="H28" s="53">
        <v>79356</v>
      </c>
      <c r="I28" s="54">
        <f t="shared" si="1"/>
        <v>-1.0055950400725822</v>
      </c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</row>
    <row r="29" spans="1:24" ht="18" customHeight="1">
      <c r="A29" s="84"/>
      <c r="B29" s="84"/>
      <c r="C29" s="60"/>
      <c r="D29" s="28" t="s">
        <v>29</v>
      </c>
      <c r="E29" s="28"/>
      <c r="F29" s="103">
        <v>8741</v>
      </c>
      <c r="G29" s="54">
        <f t="shared" si="2"/>
        <v>0.92345399897523128</v>
      </c>
      <c r="H29" s="53">
        <f>8938+1</f>
        <v>8939</v>
      </c>
      <c r="I29" s="54">
        <f t="shared" si="1"/>
        <v>-2.2150128649737089</v>
      </c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</row>
    <row r="30" spans="1:24" ht="18" customHeight="1">
      <c r="A30" s="84"/>
      <c r="B30" s="84"/>
      <c r="C30" s="60"/>
      <c r="D30" s="28" t="s">
        <v>30</v>
      </c>
      <c r="E30" s="28"/>
      <c r="F30" s="103">
        <v>61863</v>
      </c>
      <c r="G30" s="54">
        <f t="shared" si="2"/>
        <v>6.5355948677044653</v>
      </c>
      <c r="H30" s="53">
        <v>60476</v>
      </c>
      <c r="I30" s="54">
        <f t="shared" si="1"/>
        <v>2.2934717904623314</v>
      </c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</row>
    <row r="31" spans="1:24" ht="18" customHeight="1">
      <c r="A31" s="84"/>
      <c r="B31" s="84"/>
      <c r="C31" s="60"/>
      <c r="D31" s="28" t="s">
        <v>31</v>
      </c>
      <c r="E31" s="28"/>
      <c r="F31" s="103">
        <v>63159</v>
      </c>
      <c r="G31" s="54">
        <f t="shared" si="2"/>
        <v>6.6725124266418749</v>
      </c>
      <c r="H31" s="53">
        <v>81459</v>
      </c>
      <c r="I31" s="54">
        <f t="shared" si="1"/>
        <v>-22.465289286634992</v>
      </c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</row>
    <row r="32" spans="1:24" ht="18" customHeight="1">
      <c r="A32" s="84"/>
      <c r="B32" s="84"/>
      <c r="C32" s="60"/>
      <c r="D32" s="28" t="s">
        <v>14</v>
      </c>
      <c r="E32" s="28"/>
      <c r="F32" s="103">
        <v>15695</v>
      </c>
      <c r="G32" s="54">
        <f t="shared" si="2"/>
        <v>1.6581181230884627</v>
      </c>
      <c r="H32" s="53">
        <v>22610</v>
      </c>
      <c r="I32" s="54">
        <f t="shared" si="1"/>
        <v>-30.583812472357362</v>
      </c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</row>
    <row r="33" spans="1:24" ht="18" customHeight="1">
      <c r="A33" s="84"/>
      <c r="B33" s="84"/>
      <c r="C33" s="59"/>
      <c r="D33" s="28" t="s">
        <v>32</v>
      </c>
      <c r="E33" s="28"/>
      <c r="F33" s="103">
        <v>155949</v>
      </c>
      <c r="G33" s="54">
        <f t="shared" si="2"/>
        <v>16.475429320007816</v>
      </c>
      <c r="H33" s="53">
        <v>226286</v>
      </c>
      <c r="I33" s="54">
        <f t="shared" si="1"/>
        <v>-31.083230955516473</v>
      </c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</row>
    <row r="34" spans="1:24" ht="18" customHeight="1">
      <c r="A34" s="84"/>
      <c r="B34" s="84"/>
      <c r="C34" s="61" t="s">
        <v>15</v>
      </c>
      <c r="D34" s="28"/>
      <c r="E34" s="28"/>
      <c r="F34" s="104">
        <f>SUM(F35,F38)</f>
        <v>65471</v>
      </c>
      <c r="G34" s="54">
        <f t="shared" si="2"/>
        <v>6.9167665904252784</v>
      </c>
      <c r="H34" s="53">
        <f>H35+H38</f>
        <v>63375</v>
      </c>
      <c r="I34" s="54">
        <f t="shared" si="1"/>
        <v>3.3072978303747558</v>
      </c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</row>
    <row r="35" spans="1:24" ht="18" customHeight="1">
      <c r="A35" s="84"/>
      <c r="B35" s="84"/>
      <c r="C35" s="60"/>
      <c r="D35" s="61" t="s">
        <v>16</v>
      </c>
      <c r="E35" s="28"/>
      <c r="F35" s="103">
        <v>65156</v>
      </c>
      <c r="G35" s="54">
        <f t="shared" si="2"/>
        <v>6.8834880170724366</v>
      </c>
      <c r="H35" s="53">
        <v>62698</v>
      </c>
      <c r="I35" s="54">
        <f t="shared" si="1"/>
        <v>3.9203802354142114</v>
      </c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</row>
    <row r="36" spans="1:24" ht="18" customHeight="1">
      <c r="A36" s="84"/>
      <c r="B36" s="84"/>
      <c r="C36" s="60"/>
      <c r="D36" s="60"/>
      <c r="E36" s="55" t="s">
        <v>102</v>
      </c>
      <c r="F36" s="103">
        <v>18414</v>
      </c>
      <c r="G36" s="54">
        <f t="shared" si="2"/>
        <v>1.9453703165690319</v>
      </c>
      <c r="H36" s="53">
        <v>27430</v>
      </c>
      <c r="I36" s="54">
        <f t="shared" si="1"/>
        <v>-32.869121399927096</v>
      </c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</row>
    <row r="37" spans="1:24" ht="18" customHeight="1">
      <c r="A37" s="84"/>
      <c r="B37" s="84"/>
      <c r="C37" s="60"/>
      <c r="D37" s="59"/>
      <c r="E37" s="28" t="s">
        <v>33</v>
      </c>
      <c r="F37" s="103">
        <v>46742</v>
      </c>
      <c r="G37" s="54">
        <f t="shared" si="2"/>
        <v>4.9381177005034047</v>
      </c>
      <c r="H37" s="53">
        <v>35268</v>
      </c>
      <c r="I37" s="54">
        <f t="shared" si="1"/>
        <v>32.533741635476908</v>
      </c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</row>
    <row r="38" spans="1:24" ht="18" customHeight="1">
      <c r="A38" s="84"/>
      <c r="B38" s="84"/>
      <c r="C38" s="60"/>
      <c r="D38" s="52" t="s">
        <v>34</v>
      </c>
      <c r="E38" s="52"/>
      <c r="F38" s="103">
        <v>315</v>
      </c>
      <c r="G38" s="54">
        <f t="shared" si="2"/>
        <v>3.3278573352842677E-2</v>
      </c>
      <c r="H38" s="53">
        <f>676+1</f>
        <v>677</v>
      </c>
      <c r="I38" s="54">
        <f t="shared" si="1"/>
        <v>-53.471196454948299</v>
      </c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3"/>
    </row>
    <row r="39" spans="1:24" ht="18" customHeight="1">
      <c r="A39" s="84"/>
      <c r="B39" s="84"/>
      <c r="C39" s="59"/>
      <c r="D39" s="52" t="s">
        <v>35</v>
      </c>
      <c r="E39" s="52"/>
      <c r="F39" s="103">
        <v>0</v>
      </c>
      <c r="G39" s="54">
        <f t="shared" si="2"/>
        <v>0</v>
      </c>
      <c r="H39" s="53">
        <v>0</v>
      </c>
      <c r="I39" s="54" t="e">
        <f t="shared" si="1"/>
        <v>#DIV/0!</v>
      </c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</row>
    <row r="40" spans="1:24" ht="18" customHeight="1">
      <c r="A40" s="84"/>
      <c r="B40" s="84"/>
      <c r="C40" s="28" t="s">
        <v>17</v>
      </c>
      <c r="D40" s="28"/>
      <c r="E40" s="28"/>
      <c r="F40" s="104">
        <f>SUM(F23,F27,F34)</f>
        <v>946555</v>
      </c>
      <c r="G40" s="54">
        <f t="shared" si="2"/>
        <v>100</v>
      </c>
      <c r="H40" s="53">
        <f>SUM(H23,H27,H34)</f>
        <v>1054163</v>
      </c>
      <c r="I40" s="54">
        <f t="shared" si="1"/>
        <v>-10.207909023557082</v>
      </c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</row>
    <row r="41" spans="1:24" ht="18" customHeight="1">
      <c r="A41" s="24" t="s">
        <v>18</v>
      </c>
    </row>
    <row r="42" spans="1:24" ht="18" customHeight="1">
      <c r="A42" s="25" t="s">
        <v>19</v>
      </c>
    </row>
  </sheetData>
  <mergeCells count="5">
    <mergeCell ref="B23:B40"/>
    <mergeCell ref="A9:A40"/>
    <mergeCell ref="B9:B22"/>
    <mergeCell ref="G6:I6"/>
    <mergeCell ref="A1:D1"/>
  </mergeCells>
  <phoneticPr fontId="15"/>
  <printOptions horizontalCentered="1" verticalCentered="1" gridLinesSet="0"/>
  <pageMargins left="0" right="0" top="0.43307086614173229" bottom="0.19685039370078741" header="0.19685039370078741" footer="0.31496062992125984"/>
  <pageSetup paperSize="9" orientation="portrait" useFirstPageNumber="1" horizontalDpi="4294967292" r:id="rId1"/>
  <headerFooter alignWithMargins="0">
    <oddHeader>&amp;R&amp;"明朝,斜体"&amp;9指定都市－3-1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36"/>
  <sheetViews>
    <sheetView view="pageBreakPreview" zoomScale="85" zoomScaleNormal="100" zoomScaleSheetLayoutView="85" workbookViewId="0">
      <pane xSplit="4" ySplit="6" topLeftCell="E7" activePane="bottomRight" state="frozen"/>
      <selection activeCell="G46" sqref="G46"/>
      <selection pane="topRight" activeCell="G46" sqref="G46"/>
      <selection pane="bottomLeft" activeCell="G46" sqref="G46"/>
      <selection pane="bottomRight" activeCell="L39" sqref="L39"/>
    </sheetView>
  </sheetViews>
  <sheetFormatPr defaultRowHeight="13.5"/>
  <cols>
    <col min="1" max="1" width="5.375" style="1" customWidth="1"/>
    <col min="2" max="2" width="3.125" style="1" customWidth="1"/>
    <col min="3" max="3" width="34.75" style="1" customWidth="1"/>
    <col min="4" max="9" width="11.875" style="1" customWidth="1"/>
    <col min="10" max="16384" width="9" style="1"/>
  </cols>
  <sheetData>
    <row r="1" spans="1:9" ht="33.950000000000003" customHeight="1">
      <c r="A1" s="34" t="s">
        <v>0</v>
      </c>
      <c r="B1" s="34"/>
      <c r="C1" s="105" t="s">
        <v>253</v>
      </c>
      <c r="D1" s="35"/>
      <c r="E1" s="35"/>
    </row>
    <row r="4" spans="1:9">
      <c r="A4" s="9" t="s">
        <v>107</v>
      </c>
    </row>
    <row r="5" spans="1:9">
      <c r="I5" s="36" t="s">
        <v>108</v>
      </c>
    </row>
    <row r="6" spans="1:9" s="30" customFormat="1" ht="29.25" customHeight="1">
      <c r="A6" s="67" t="s">
        <v>109</v>
      </c>
      <c r="B6" s="48"/>
      <c r="C6" s="48"/>
      <c r="D6" s="48"/>
      <c r="E6" s="26" t="s">
        <v>226</v>
      </c>
      <c r="F6" s="26" t="s">
        <v>227</v>
      </c>
      <c r="G6" s="26" t="s">
        <v>228</v>
      </c>
      <c r="H6" s="26" t="s">
        <v>232</v>
      </c>
      <c r="I6" s="26" t="s">
        <v>242</v>
      </c>
    </row>
    <row r="7" spans="1:9" ht="27" customHeight="1">
      <c r="A7" s="84" t="s">
        <v>110</v>
      </c>
      <c r="B7" s="58" t="s">
        <v>111</v>
      </c>
      <c r="C7" s="52"/>
      <c r="D7" s="62" t="s">
        <v>112</v>
      </c>
      <c r="E7" s="111">
        <v>769548</v>
      </c>
      <c r="F7" s="111">
        <v>768585</v>
      </c>
      <c r="G7" s="111">
        <v>1070395</v>
      </c>
      <c r="H7" s="112">
        <v>1056769</v>
      </c>
      <c r="I7" s="111">
        <v>963093</v>
      </c>
    </row>
    <row r="8" spans="1:9" ht="27" customHeight="1">
      <c r="A8" s="84"/>
      <c r="B8" s="72"/>
      <c r="C8" s="52" t="s">
        <v>113</v>
      </c>
      <c r="D8" s="62" t="s">
        <v>37</v>
      </c>
      <c r="E8" s="113">
        <v>397474</v>
      </c>
      <c r="F8" s="113">
        <v>406243</v>
      </c>
      <c r="G8" s="113">
        <v>398582</v>
      </c>
      <c r="H8" s="108">
        <v>432357</v>
      </c>
      <c r="I8" s="68">
        <v>428156</v>
      </c>
    </row>
    <row r="9" spans="1:9" ht="27" customHeight="1">
      <c r="A9" s="84"/>
      <c r="B9" s="52" t="s">
        <v>114</v>
      </c>
      <c r="C9" s="52"/>
      <c r="D9" s="62"/>
      <c r="E9" s="113">
        <v>765910</v>
      </c>
      <c r="F9" s="113">
        <v>765989</v>
      </c>
      <c r="G9" s="113">
        <v>1062841</v>
      </c>
      <c r="H9" s="108">
        <v>1054163</v>
      </c>
      <c r="I9" s="68">
        <v>946555</v>
      </c>
    </row>
    <row r="10" spans="1:9" ht="27" customHeight="1">
      <c r="A10" s="84"/>
      <c r="B10" s="52" t="s">
        <v>115</v>
      </c>
      <c r="C10" s="52"/>
      <c r="D10" s="62"/>
      <c r="E10" s="113">
        <v>3638</v>
      </c>
      <c r="F10" s="113">
        <v>2596</v>
      </c>
      <c r="G10" s="113">
        <f>G7-G9</f>
        <v>7554</v>
      </c>
      <c r="H10" s="108">
        <f>H7-H9</f>
        <v>2606</v>
      </c>
      <c r="I10" s="114">
        <f>I7-I9</f>
        <v>16538</v>
      </c>
    </row>
    <row r="11" spans="1:9" ht="27" customHeight="1">
      <c r="A11" s="84"/>
      <c r="B11" s="52" t="s">
        <v>116</v>
      </c>
      <c r="C11" s="52"/>
      <c r="D11" s="62"/>
      <c r="E11" s="113">
        <v>3292</v>
      </c>
      <c r="F11" s="113">
        <v>2185</v>
      </c>
      <c r="G11" s="113">
        <v>7871</v>
      </c>
      <c r="H11" s="108">
        <v>2218</v>
      </c>
      <c r="I11" s="68">
        <v>8832</v>
      </c>
    </row>
    <row r="12" spans="1:9" ht="27" customHeight="1">
      <c r="A12" s="84"/>
      <c r="B12" s="52" t="s">
        <v>117</v>
      </c>
      <c r="C12" s="52"/>
      <c r="D12" s="62"/>
      <c r="E12" s="113">
        <v>346</v>
      </c>
      <c r="F12" s="113">
        <v>411</v>
      </c>
      <c r="G12" s="113">
        <v>-317</v>
      </c>
      <c r="H12" s="108">
        <v>388</v>
      </c>
      <c r="I12" s="68">
        <v>7707</v>
      </c>
    </row>
    <row r="13" spans="1:9" ht="27" customHeight="1">
      <c r="A13" s="84"/>
      <c r="B13" s="52" t="s">
        <v>118</v>
      </c>
      <c r="C13" s="52"/>
      <c r="D13" s="62"/>
      <c r="E13" s="113">
        <v>-13</v>
      </c>
      <c r="F13" s="113">
        <v>65</v>
      </c>
      <c r="G13" s="113">
        <v>-728</v>
      </c>
      <c r="H13" s="108">
        <v>705</v>
      </c>
      <c r="I13" s="68">
        <v>7319</v>
      </c>
    </row>
    <row r="14" spans="1:9" ht="27" customHeight="1">
      <c r="A14" s="84"/>
      <c r="B14" s="52" t="s">
        <v>119</v>
      </c>
      <c r="C14" s="52"/>
      <c r="D14" s="62"/>
      <c r="E14" s="113">
        <v>0</v>
      </c>
      <c r="F14" s="113">
        <v>0</v>
      </c>
      <c r="G14" s="113">
        <v>0</v>
      </c>
      <c r="H14" s="108">
        <v>0</v>
      </c>
      <c r="I14" s="68">
        <v>0</v>
      </c>
    </row>
    <row r="15" spans="1:9" ht="27" customHeight="1">
      <c r="A15" s="84"/>
      <c r="B15" s="52" t="s">
        <v>120</v>
      </c>
      <c r="C15" s="52"/>
      <c r="D15" s="62"/>
      <c r="E15" s="113">
        <v>-13</v>
      </c>
      <c r="F15" s="113">
        <v>-3856</v>
      </c>
      <c r="G15" s="113">
        <v>-1159</v>
      </c>
      <c r="H15" s="108">
        <v>10156</v>
      </c>
      <c r="I15" s="68">
        <v>6893</v>
      </c>
    </row>
    <row r="16" spans="1:9" ht="27" customHeight="1">
      <c r="A16" s="84"/>
      <c r="B16" s="52" t="s">
        <v>121</v>
      </c>
      <c r="C16" s="52"/>
      <c r="D16" s="62" t="s">
        <v>38</v>
      </c>
      <c r="E16" s="113">
        <v>40739</v>
      </c>
      <c r="F16" s="113">
        <v>36620</v>
      </c>
      <c r="G16" s="113">
        <v>34818</v>
      </c>
      <c r="H16" s="108">
        <v>47594</v>
      </c>
      <c r="I16" s="68">
        <v>49601</v>
      </c>
    </row>
    <row r="17" spans="1:9" ht="27" customHeight="1">
      <c r="A17" s="84"/>
      <c r="B17" s="52" t="s">
        <v>122</v>
      </c>
      <c r="C17" s="52"/>
      <c r="D17" s="62" t="s">
        <v>39</v>
      </c>
      <c r="E17" s="113">
        <v>93690</v>
      </c>
      <c r="F17" s="113">
        <v>84091</v>
      </c>
      <c r="G17" s="113">
        <v>131683</v>
      </c>
      <c r="H17" s="108">
        <v>132694</v>
      </c>
      <c r="I17" s="68">
        <v>112997</v>
      </c>
    </row>
    <row r="18" spans="1:9" ht="27" customHeight="1">
      <c r="A18" s="84"/>
      <c r="B18" s="52" t="s">
        <v>123</v>
      </c>
      <c r="C18" s="52"/>
      <c r="D18" s="62" t="s">
        <v>40</v>
      </c>
      <c r="E18" s="113">
        <v>1344696</v>
      </c>
      <c r="F18" s="113">
        <v>1354951</v>
      </c>
      <c r="G18" s="113">
        <v>1367869</v>
      </c>
      <c r="H18" s="108">
        <v>1358075</v>
      </c>
      <c r="I18" s="68">
        <v>1338128</v>
      </c>
    </row>
    <row r="19" spans="1:9" ht="27" customHeight="1">
      <c r="A19" s="84"/>
      <c r="B19" s="52" t="s">
        <v>124</v>
      </c>
      <c r="C19" s="52"/>
      <c r="D19" s="62" t="s">
        <v>125</v>
      </c>
      <c r="E19" s="113">
        <f>E17+E18-E16</f>
        <v>1397647</v>
      </c>
      <c r="F19" s="113">
        <f>F17+F18-F16</f>
        <v>1402422</v>
      </c>
      <c r="G19" s="113">
        <f>G17+G18-G16</f>
        <v>1464734</v>
      </c>
      <c r="H19" s="115">
        <f>H17+H18-H16</f>
        <v>1443175</v>
      </c>
      <c r="I19" s="116">
        <f>I17+I18-I16</f>
        <v>1401524</v>
      </c>
    </row>
    <row r="20" spans="1:9" ht="27" customHeight="1">
      <c r="A20" s="84"/>
      <c r="B20" s="52" t="s">
        <v>126</v>
      </c>
      <c r="C20" s="52"/>
      <c r="D20" s="62" t="s">
        <v>127</v>
      </c>
      <c r="E20" s="117">
        <f>E18/E8</f>
        <v>3.3831043036777246</v>
      </c>
      <c r="F20" s="117">
        <f>F18/F8</f>
        <v>3.3353214701545628</v>
      </c>
      <c r="G20" s="117">
        <f>G18/G8</f>
        <v>3.4318383670110544</v>
      </c>
      <c r="H20" s="118">
        <f>H18/H8</f>
        <v>3.1410963624967332</v>
      </c>
      <c r="I20" s="119">
        <f>I18/I8</f>
        <v>3.1253281514214444</v>
      </c>
    </row>
    <row r="21" spans="1:9" ht="27" customHeight="1">
      <c r="A21" s="84"/>
      <c r="B21" s="52" t="s">
        <v>128</v>
      </c>
      <c r="C21" s="52"/>
      <c r="D21" s="62" t="s">
        <v>129</v>
      </c>
      <c r="E21" s="117">
        <f>E19/E8</f>
        <v>3.51632308025179</v>
      </c>
      <c r="F21" s="117">
        <f>F19/F8</f>
        <v>3.4521751759414929</v>
      </c>
      <c r="G21" s="117">
        <f>G19/G8</f>
        <v>3.674862387162491</v>
      </c>
      <c r="H21" s="118">
        <f>H19/H8</f>
        <v>3.3379244466956703</v>
      </c>
      <c r="I21" s="119">
        <f>I19/I8</f>
        <v>3.2733956782107456</v>
      </c>
    </row>
    <row r="22" spans="1:9" ht="27" customHeight="1">
      <c r="A22" s="84"/>
      <c r="B22" s="52" t="s">
        <v>130</v>
      </c>
      <c r="C22" s="52"/>
      <c r="D22" s="62" t="s">
        <v>131</v>
      </c>
      <c r="E22" s="113">
        <f>E18/E24*1000000</f>
        <v>911545.21167882218</v>
      </c>
      <c r="F22" s="113">
        <f>F18/F24*1000000</f>
        <v>918496.8915720965</v>
      </c>
      <c r="G22" s="113">
        <f>G18/G24*1000000</f>
        <v>934513.56574980367</v>
      </c>
      <c r="H22" s="115">
        <f>H18/H24*1000000</f>
        <v>927822.40902137908</v>
      </c>
      <c r="I22" s="116">
        <f>I18/I24*1000000</f>
        <v>914194.83057928307</v>
      </c>
    </row>
    <row r="23" spans="1:9" ht="27" customHeight="1">
      <c r="A23" s="84"/>
      <c r="B23" s="52" t="s">
        <v>132</v>
      </c>
      <c r="C23" s="52"/>
      <c r="D23" s="62" t="s">
        <v>133</v>
      </c>
      <c r="E23" s="113">
        <f>E19/E24*1000000</f>
        <v>947439.74137445993</v>
      </c>
      <c r="F23" s="113">
        <f>F19/F24*1000000</f>
        <v>950676.62791667203</v>
      </c>
      <c r="G23" s="113">
        <f>G19/G24*1000000</f>
        <v>1000690.7044570592</v>
      </c>
      <c r="H23" s="115">
        <f>H19/H24*1000000</f>
        <v>985961.82474416262</v>
      </c>
      <c r="I23" s="116">
        <f>I19/I24*1000000</f>
        <v>957506.30412994802</v>
      </c>
    </row>
    <row r="24" spans="1:9" ht="27" customHeight="1">
      <c r="A24" s="84"/>
      <c r="B24" s="69" t="s">
        <v>134</v>
      </c>
      <c r="C24" s="70"/>
      <c r="D24" s="62" t="s">
        <v>135</v>
      </c>
      <c r="E24" s="81">
        <v>1475183</v>
      </c>
      <c r="F24" s="81">
        <v>1475183</v>
      </c>
      <c r="G24" s="113">
        <v>1463723</v>
      </c>
      <c r="H24" s="108">
        <v>1463723</v>
      </c>
      <c r="I24" s="68">
        <v>1463723</v>
      </c>
    </row>
    <row r="25" spans="1:9" ht="27" customHeight="1">
      <c r="A25" s="84"/>
      <c r="B25" s="28" t="s">
        <v>136</v>
      </c>
      <c r="C25" s="28"/>
      <c r="D25" s="28"/>
      <c r="E25" s="113">
        <v>401859</v>
      </c>
      <c r="F25" s="113">
        <v>402017</v>
      </c>
      <c r="G25" s="113">
        <v>405034</v>
      </c>
      <c r="H25" s="102">
        <v>424383</v>
      </c>
      <c r="I25" s="76">
        <v>412908</v>
      </c>
    </row>
    <row r="26" spans="1:9" ht="27" customHeight="1">
      <c r="A26" s="84"/>
      <c r="B26" s="28" t="s">
        <v>137</v>
      </c>
      <c r="C26" s="28"/>
      <c r="D26" s="28"/>
      <c r="E26" s="120">
        <v>0.80400000000000005</v>
      </c>
      <c r="F26" s="120">
        <v>0.8</v>
      </c>
      <c r="G26" s="120">
        <v>0.81299999999999994</v>
      </c>
      <c r="H26" s="109">
        <v>0.80500000000000005</v>
      </c>
      <c r="I26" s="121">
        <v>0.80800000000000005</v>
      </c>
    </row>
    <row r="27" spans="1:9" ht="27" customHeight="1">
      <c r="A27" s="84"/>
      <c r="B27" s="28" t="s">
        <v>138</v>
      </c>
      <c r="C27" s="28"/>
      <c r="D27" s="28"/>
      <c r="E27" s="122">
        <v>0.09</v>
      </c>
      <c r="F27" s="122">
        <v>0.1</v>
      </c>
      <c r="G27" s="122">
        <v>-0.08</v>
      </c>
      <c r="H27" s="110">
        <v>0.09</v>
      </c>
      <c r="I27" s="71">
        <v>1.87</v>
      </c>
    </row>
    <row r="28" spans="1:9" ht="27" customHeight="1">
      <c r="A28" s="84"/>
      <c r="B28" s="28" t="s">
        <v>139</v>
      </c>
      <c r="C28" s="28"/>
      <c r="D28" s="28"/>
      <c r="E28" s="122">
        <v>97.7</v>
      </c>
      <c r="F28" s="122">
        <v>98.9</v>
      </c>
      <c r="G28" s="122">
        <v>99.7</v>
      </c>
      <c r="H28" s="110">
        <v>94.8</v>
      </c>
      <c r="I28" s="71">
        <v>99.2</v>
      </c>
    </row>
    <row r="29" spans="1:9" ht="27" customHeight="1">
      <c r="A29" s="84"/>
      <c r="B29" s="28" t="s">
        <v>140</v>
      </c>
      <c r="C29" s="28"/>
      <c r="D29" s="28"/>
      <c r="E29" s="122">
        <v>50.2</v>
      </c>
      <c r="F29" s="122">
        <v>51.7</v>
      </c>
      <c r="G29" s="122">
        <v>48.9</v>
      </c>
      <c r="H29" s="110">
        <v>55.8</v>
      </c>
      <c r="I29" s="71">
        <v>55.7</v>
      </c>
    </row>
    <row r="30" spans="1:9" ht="27" customHeight="1">
      <c r="A30" s="84"/>
      <c r="B30" s="84" t="s">
        <v>141</v>
      </c>
      <c r="C30" s="28" t="s">
        <v>142</v>
      </c>
      <c r="D30" s="28"/>
      <c r="E30" s="122">
        <v>0</v>
      </c>
      <c r="F30" s="122">
        <v>0</v>
      </c>
      <c r="G30" s="122">
        <v>7.0000000000000007E-2</v>
      </c>
      <c r="H30" s="110">
        <v>0</v>
      </c>
      <c r="I30" s="71">
        <v>0</v>
      </c>
    </row>
    <row r="31" spans="1:9" ht="27" customHeight="1">
      <c r="A31" s="84"/>
      <c r="B31" s="84"/>
      <c r="C31" s="28" t="s">
        <v>143</v>
      </c>
      <c r="D31" s="28"/>
      <c r="E31" s="122">
        <v>0</v>
      </c>
      <c r="F31" s="122">
        <v>0</v>
      </c>
      <c r="G31" s="122">
        <v>0</v>
      </c>
      <c r="H31" s="110">
        <v>0</v>
      </c>
      <c r="I31" s="71">
        <v>0</v>
      </c>
    </row>
    <row r="32" spans="1:9" ht="27" customHeight="1">
      <c r="A32" s="84"/>
      <c r="B32" s="84"/>
      <c r="C32" s="28" t="s">
        <v>144</v>
      </c>
      <c r="D32" s="28"/>
      <c r="E32" s="122">
        <v>11.4</v>
      </c>
      <c r="F32" s="122">
        <v>10.4</v>
      </c>
      <c r="G32" s="122">
        <v>11.4</v>
      </c>
      <c r="H32" s="110">
        <v>11.8</v>
      </c>
      <c r="I32" s="71">
        <v>11.9</v>
      </c>
    </row>
    <row r="33" spans="1:9" ht="27" customHeight="1">
      <c r="A33" s="84"/>
      <c r="B33" s="84"/>
      <c r="C33" s="28" t="s">
        <v>145</v>
      </c>
      <c r="D33" s="28"/>
      <c r="E33" s="122">
        <v>191.2</v>
      </c>
      <c r="F33" s="122">
        <v>191.1</v>
      </c>
      <c r="G33" s="122">
        <v>193.4</v>
      </c>
      <c r="H33" s="110">
        <v>170.4</v>
      </c>
      <c r="I33" s="71">
        <v>148.6</v>
      </c>
    </row>
    <row r="34" spans="1:9" ht="27" customHeight="1">
      <c r="A34" s="1" t="s">
        <v>243</v>
      </c>
      <c r="E34" s="37"/>
      <c r="F34" s="37"/>
      <c r="G34" s="37"/>
      <c r="H34" s="37"/>
      <c r="I34" s="38"/>
    </row>
    <row r="35" spans="1:9" ht="27" customHeight="1">
      <c r="A35" s="11" t="s">
        <v>146</v>
      </c>
    </row>
    <row r="36" spans="1:9">
      <c r="A36" s="39"/>
    </row>
  </sheetData>
  <mergeCells count="2">
    <mergeCell ref="A7:A33"/>
    <mergeCell ref="B30:B33"/>
  </mergeCells>
  <phoneticPr fontId="15"/>
  <pageMargins left="0.31496062992125984" right="0.19685039370078741" top="0.98425196850393704" bottom="0.98425196850393704" header="0.51181102362204722" footer="0.51181102362204722"/>
  <pageSetup paperSize="9" scale="85" firstPageNumber="2" orientation="portrait" useFirstPageNumber="1" horizontalDpi="4294967292" r:id="rId1"/>
  <headerFooter alignWithMargins="0">
    <oddHeader>&amp;R&amp;"明朝,斜体"&amp;9指定都市－3-2</oddHead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Y50"/>
  <sheetViews>
    <sheetView view="pageBreakPreview" zoomScaleNormal="100" zoomScaleSheetLayoutView="100" workbookViewId="0">
      <pane xSplit="5" ySplit="7" topLeftCell="F26" activePane="bottomRight" state="frozen"/>
      <selection activeCell="G46" sqref="G46"/>
      <selection pane="topRight" activeCell="G46" sqref="G46"/>
      <selection pane="bottomLeft" activeCell="G46" sqref="G46"/>
      <selection pane="bottomRight" activeCell="L30" sqref="L30:M30"/>
    </sheetView>
  </sheetViews>
  <sheetFormatPr defaultRowHeight="13.5"/>
  <cols>
    <col min="1" max="1" width="3.625" style="1" customWidth="1"/>
    <col min="2" max="3" width="1.625" style="1" customWidth="1"/>
    <col min="4" max="4" width="22.625" style="1" customWidth="1"/>
    <col min="5" max="5" width="10.625" style="1" customWidth="1"/>
    <col min="6" max="21" width="13.625" style="1" customWidth="1"/>
    <col min="22" max="25" width="12" style="1" customWidth="1"/>
    <col min="26" max="16384" width="9" style="1"/>
  </cols>
  <sheetData>
    <row r="1" spans="1:25" ht="33.950000000000003" customHeight="1">
      <c r="A1" s="17" t="s">
        <v>0</v>
      </c>
      <c r="B1" s="13"/>
      <c r="C1" s="13"/>
      <c r="D1" s="106" t="s">
        <v>253</v>
      </c>
      <c r="E1" s="14"/>
      <c r="F1" s="14"/>
      <c r="G1" s="14"/>
    </row>
    <row r="2" spans="1:25" ht="15" customHeight="1"/>
    <row r="3" spans="1:25" ht="15" customHeight="1">
      <c r="A3" s="15" t="s">
        <v>147</v>
      </c>
      <c r="B3" s="15"/>
      <c r="C3" s="15"/>
      <c r="D3" s="15"/>
    </row>
    <row r="4" spans="1:25" ht="15" customHeight="1">
      <c r="A4" s="15"/>
      <c r="B4" s="15"/>
      <c r="C4" s="15"/>
      <c r="D4" s="15"/>
    </row>
    <row r="5" spans="1:25" ht="15.95" customHeight="1">
      <c r="A5" s="12" t="s">
        <v>244</v>
      </c>
      <c r="B5" s="12"/>
      <c r="C5" s="12"/>
      <c r="D5" s="12"/>
      <c r="K5" s="16"/>
      <c r="O5" s="16" t="s">
        <v>43</v>
      </c>
    </row>
    <row r="6" spans="1:25" ht="15.95" customHeight="1">
      <c r="A6" s="92" t="s">
        <v>44</v>
      </c>
      <c r="B6" s="91"/>
      <c r="C6" s="91"/>
      <c r="D6" s="91"/>
      <c r="E6" s="91"/>
      <c r="F6" s="96" t="s">
        <v>254</v>
      </c>
      <c r="G6" s="96"/>
      <c r="H6" s="96" t="s">
        <v>255</v>
      </c>
      <c r="I6" s="96"/>
      <c r="J6" s="96" t="s">
        <v>256</v>
      </c>
      <c r="K6" s="96"/>
      <c r="L6" s="96" t="s">
        <v>257</v>
      </c>
      <c r="M6" s="96"/>
      <c r="N6" s="96"/>
      <c r="O6" s="96"/>
    </row>
    <row r="7" spans="1:25" ht="15.95" customHeight="1">
      <c r="A7" s="91"/>
      <c r="B7" s="91"/>
      <c r="C7" s="91"/>
      <c r="D7" s="91"/>
      <c r="E7" s="91"/>
      <c r="F7" s="50" t="s">
        <v>239</v>
      </c>
      <c r="G7" s="73" t="s">
        <v>240</v>
      </c>
      <c r="H7" s="50" t="s">
        <v>239</v>
      </c>
      <c r="I7" s="73" t="s">
        <v>240</v>
      </c>
      <c r="J7" s="50" t="s">
        <v>239</v>
      </c>
      <c r="K7" s="73" t="s">
        <v>240</v>
      </c>
      <c r="L7" s="50" t="s">
        <v>239</v>
      </c>
      <c r="M7" s="73" t="s">
        <v>240</v>
      </c>
      <c r="N7" s="50" t="s">
        <v>239</v>
      </c>
      <c r="O7" s="73" t="s">
        <v>240</v>
      </c>
    </row>
    <row r="8" spans="1:25" ht="15.95" customHeight="1">
      <c r="A8" s="89" t="s">
        <v>83</v>
      </c>
      <c r="B8" s="58" t="s">
        <v>45</v>
      </c>
      <c r="C8" s="52"/>
      <c r="D8" s="52"/>
      <c r="E8" s="62" t="s">
        <v>36</v>
      </c>
      <c r="F8" s="76">
        <f>SUM(F9:F10)</f>
        <v>34199</v>
      </c>
      <c r="G8" s="76">
        <v>34215</v>
      </c>
      <c r="H8" s="76">
        <f>SUM(H9:H10)</f>
        <v>50008</v>
      </c>
      <c r="I8" s="76">
        <v>49402</v>
      </c>
      <c r="J8" s="76">
        <v>19715</v>
      </c>
      <c r="K8" s="76">
        <v>16997</v>
      </c>
      <c r="L8" s="76">
        <v>30063</v>
      </c>
      <c r="M8" s="76">
        <f>26647+246</f>
        <v>26893</v>
      </c>
      <c r="N8" s="63"/>
      <c r="O8" s="63"/>
      <c r="P8" s="18"/>
      <c r="Q8" s="18"/>
      <c r="R8" s="18"/>
      <c r="S8" s="18"/>
      <c r="T8" s="18"/>
      <c r="U8" s="18"/>
      <c r="V8" s="18"/>
      <c r="W8" s="18"/>
      <c r="X8" s="18"/>
      <c r="Y8" s="18"/>
    </row>
    <row r="9" spans="1:25" ht="15.95" customHeight="1">
      <c r="A9" s="89"/>
      <c r="B9" s="60"/>
      <c r="C9" s="52" t="s">
        <v>46</v>
      </c>
      <c r="D9" s="52"/>
      <c r="E9" s="62" t="s">
        <v>37</v>
      </c>
      <c r="F9" s="76">
        <v>34199</v>
      </c>
      <c r="G9" s="76">
        <v>34215</v>
      </c>
      <c r="H9" s="76">
        <v>50008</v>
      </c>
      <c r="I9" s="76">
        <v>49402</v>
      </c>
      <c r="J9" s="76">
        <v>19715</v>
      </c>
      <c r="K9" s="76">
        <v>16997</v>
      </c>
      <c r="L9" s="76">
        <v>30063</v>
      </c>
      <c r="M9" s="76">
        <v>26647</v>
      </c>
      <c r="N9" s="63"/>
      <c r="O9" s="63"/>
      <c r="P9" s="18"/>
      <c r="Q9" s="18"/>
      <c r="R9" s="18"/>
      <c r="S9" s="18"/>
      <c r="T9" s="18"/>
      <c r="U9" s="18"/>
      <c r="V9" s="18"/>
      <c r="W9" s="18"/>
      <c r="X9" s="18"/>
      <c r="Y9" s="18"/>
    </row>
    <row r="10" spans="1:25" ht="15.95" customHeight="1">
      <c r="A10" s="89"/>
      <c r="B10" s="59"/>
      <c r="C10" s="52" t="s">
        <v>47</v>
      </c>
      <c r="D10" s="52"/>
      <c r="E10" s="62" t="s">
        <v>38</v>
      </c>
      <c r="F10" s="76">
        <v>0</v>
      </c>
      <c r="G10" s="76">
        <v>0</v>
      </c>
      <c r="H10" s="76">
        <v>0</v>
      </c>
      <c r="I10" s="76">
        <v>0</v>
      </c>
      <c r="J10" s="125">
        <v>0</v>
      </c>
      <c r="K10" s="125">
        <v>0</v>
      </c>
      <c r="L10" s="76">
        <v>0</v>
      </c>
      <c r="M10" s="76">
        <v>246</v>
      </c>
      <c r="N10" s="63"/>
      <c r="O10" s="63"/>
      <c r="P10" s="18"/>
      <c r="Q10" s="18"/>
      <c r="R10" s="18"/>
      <c r="S10" s="18"/>
      <c r="T10" s="18"/>
      <c r="U10" s="18"/>
      <c r="V10" s="18"/>
      <c r="W10" s="18"/>
      <c r="X10" s="18"/>
      <c r="Y10" s="18"/>
    </row>
    <row r="11" spans="1:25" ht="15.95" customHeight="1">
      <c r="A11" s="89"/>
      <c r="B11" s="58" t="s">
        <v>48</v>
      </c>
      <c r="C11" s="52"/>
      <c r="D11" s="52"/>
      <c r="E11" s="62" t="s">
        <v>39</v>
      </c>
      <c r="F11" s="76">
        <f>SUM(F12:F13)</f>
        <v>30632</v>
      </c>
      <c r="G11" s="76">
        <v>30301</v>
      </c>
      <c r="H11" s="76">
        <f>SUM(H12:H13)</f>
        <v>46604</v>
      </c>
      <c r="I11" s="76">
        <v>45762</v>
      </c>
      <c r="J11" s="76">
        <v>20506</v>
      </c>
      <c r="K11" s="76">
        <v>20538</v>
      </c>
      <c r="L11" s="76">
        <v>30741</v>
      </c>
      <c r="M11" s="76">
        <v>30444</v>
      </c>
      <c r="N11" s="63"/>
      <c r="O11" s="63"/>
      <c r="P11" s="18"/>
      <c r="Q11" s="18"/>
      <c r="R11" s="18"/>
      <c r="S11" s="18"/>
      <c r="T11" s="18"/>
      <c r="U11" s="18"/>
      <c r="V11" s="18"/>
      <c r="W11" s="18"/>
      <c r="X11" s="18"/>
      <c r="Y11" s="18"/>
    </row>
    <row r="12" spans="1:25" ht="15.95" customHeight="1">
      <c r="A12" s="89"/>
      <c r="B12" s="60"/>
      <c r="C12" s="52" t="s">
        <v>49</v>
      </c>
      <c r="D12" s="52"/>
      <c r="E12" s="62" t="s">
        <v>40</v>
      </c>
      <c r="F12" s="76">
        <v>30632</v>
      </c>
      <c r="G12" s="76">
        <v>30301</v>
      </c>
      <c r="H12" s="76">
        <v>46604</v>
      </c>
      <c r="I12" s="76">
        <v>45762</v>
      </c>
      <c r="J12" s="76">
        <v>20506</v>
      </c>
      <c r="K12" s="76">
        <v>20538</v>
      </c>
      <c r="L12" s="76">
        <v>30741</v>
      </c>
      <c r="M12" s="76">
        <v>30444</v>
      </c>
      <c r="N12" s="63"/>
      <c r="O12" s="63"/>
      <c r="P12" s="18"/>
      <c r="Q12" s="18"/>
      <c r="R12" s="18"/>
      <c r="S12" s="18"/>
      <c r="T12" s="18"/>
      <c r="U12" s="18"/>
      <c r="V12" s="18"/>
      <c r="W12" s="18"/>
      <c r="X12" s="18"/>
      <c r="Y12" s="18"/>
    </row>
    <row r="13" spans="1:25" ht="15.95" customHeight="1">
      <c r="A13" s="89"/>
      <c r="B13" s="59"/>
      <c r="C13" s="52" t="s">
        <v>50</v>
      </c>
      <c r="D13" s="52"/>
      <c r="E13" s="62" t="s">
        <v>41</v>
      </c>
      <c r="F13" s="76">
        <v>0</v>
      </c>
      <c r="G13" s="76">
        <v>0</v>
      </c>
      <c r="H13" s="125">
        <v>0</v>
      </c>
      <c r="I13" s="125"/>
      <c r="J13" s="125">
        <v>0</v>
      </c>
      <c r="K13" s="125">
        <v>0</v>
      </c>
      <c r="L13" s="76">
        <v>0</v>
      </c>
      <c r="M13" s="76">
        <v>0</v>
      </c>
      <c r="N13" s="63"/>
      <c r="O13" s="63"/>
      <c r="P13" s="18"/>
      <c r="Q13" s="18"/>
      <c r="R13" s="18"/>
      <c r="S13" s="18"/>
      <c r="T13" s="18"/>
      <c r="U13" s="18"/>
      <c r="V13" s="18"/>
      <c r="W13" s="18"/>
      <c r="X13" s="18"/>
      <c r="Y13" s="18"/>
    </row>
    <row r="14" spans="1:25" ht="15.95" customHeight="1">
      <c r="A14" s="89"/>
      <c r="B14" s="52" t="s">
        <v>51</v>
      </c>
      <c r="C14" s="52"/>
      <c r="D14" s="52"/>
      <c r="E14" s="62" t="s">
        <v>148</v>
      </c>
      <c r="F14" s="76">
        <f>F9-F12</f>
        <v>3567</v>
      </c>
      <c r="G14" s="76">
        <f>G9-G12</f>
        <v>3914</v>
      </c>
      <c r="H14" s="76">
        <f t="shared" ref="F14:M15" si="0">H9-H12</f>
        <v>3404</v>
      </c>
      <c r="I14" s="76">
        <f t="shared" si="0"/>
        <v>3640</v>
      </c>
      <c r="J14" s="76">
        <f t="shared" si="0"/>
        <v>-791</v>
      </c>
      <c r="K14" s="76">
        <f t="shared" si="0"/>
        <v>-3541</v>
      </c>
      <c r="L14" s="76">
        <f t="shared" si="0"/>
        <v>-678</v>
      </c>
      <c r="M14" s="76">
        <f t="shared" si="0"/>
        <v>-3797</v>
      </c>
      <c r="N14" s="63">
        <f t="shared" ref="F14:O15" si="1">N9-N12</f>
        <v>0</v>
      </c>
      <c r="O14" s="63">
        <f t="shared" si="1"/>
        <v>0</v>
      </c>
      <c r="P14" s="18"/>
      <c r="Q14" s="18"/>
      <c r="R14" s="18"/>
      <c r="S14" s="18"/>
      <c r="T14" s="18"/>
      <c r="U14" s="18"/>
      <c r="V14" s="18"/>
      <c r="W14" s="18"/>
      <c r="X14" s="18"/>
      <c r="Y14" s="18"/>
    </row>
    <row r="15" spans="1:25" ht="15.95" customHeight="1">
      <c r="A15" s="89"/>
      <c r="B15" s="52" t="s">
        <v>52</v>
      </c>
      <c r="C15" s="52"/>
      <c r="D15" s="52"/>
      <c r="E15" s="62" t="s">
        <v>149</v>
      </c>
      <c r="F15" s="76">
        <f t="shared" si="0"/>
        <v>0</v>
      </c>
      <c r="G15" s="76">
        <f t="shared" si="0"/>
        <v>0</v>
      </c>
      <c r="H15" s="76">
        <f t="shared" si="0"/>
        <v>0</v>
      </c>
      <c r="I15" s="76">
        <f t="shared" si="0"/>
        <v>0</v>
      </c>
      <c r="J15" s="76">
        <f t="shared" si="0"/>
        <v>0</v>
      </c>
      <c r="K15" s="76">
        <f t="shared" si="0"/>
        <v>0</v>
      </c>
      <c r="L15" s="76">
        <f t="shared" si="0"/>
        <v>0</v>
      </c>
      <c r="M15" s="76">
        <f t="shared" si="0"/>
        <v>246</v>
      </c>
      <c r="N15" s="63">
        <f t="shared" si="1"/>
        <v>0</v>
      </c>
      <c r="O15" s="63">
        <f t="shared" si="1"/>
        <v>0</v>
      </c>
      <c r="P15" s="18"/>
      <c r="Q15" s="18"/>
      <c r="R15" s="18"/>
      <c r="S15" s="18"/>
      <c r="T15" s="18"/>
      <c r="U15" s="18"/>
      <c r="V15" s="18"/>
      <c r="W15" s="18"/>
      <c r="X15" s="18"/>
      <c r="Y15" s="18"/>
    </row>
    <row r="16" spans="1:25" ht="15.95" customHeight="1">
      <c r="A16" s="89"/>
      <c r="B16" s="52" t="s">
        <v>53</v>
      </c>
      <c r="C16" s="52"/>
      <c r="D16" s="52"/>
      <c r="E16" s="62" t="s">
        <v>150</v>
      </c>
      <c r="F16" s="76">
        <f t="shared" ref="F16:M16" si="2">F8-F11</f>
        <v>3567</v>
      </c>
      <c r="G16" s="76">
        <f t="shared" si="2"/>
        <v>3914</v>
      </c>
      <c r="H16" s="76">
        <f t="shared" si="2"/>
        <v>3404</v>
      </c>
      <c r="I16" s="76">
        <f t="shared" si="2"/>
        <v>3640</v>
      </c>
      <c r="J16" s="76">
        <f t="shared" si="2"/>
        <v>-791</v>
      </c>
      <c r="K16" s="76">
        <f t="shared" si="2"/>
        <v>-3541</v>
      </c>
      <c r="L16" s="76">
        <f t="shared" si="2"/>
        <v>-678</v>
      </c>
      <c r="M16" s="76">
        <f t="shared" si="2"/>
        <v>-3551</v>
      </c>
      <c r="N16" s="63">
        <f t="shared" ref="F16:O16" si="3">N8-N11</f>
        <v>0</v>
      </c>
      <c r="O16" s="63">
        <f t="shared" si="3"/>
        <v>0</v>
      </c>
      <c r="P16" s="18"/>
      <c r="Q16" s="18"/>
      <c r="R16" s="18"/>
      <c r="S16" s="18"/>
      <c r="T16" s="18"/>
      <c r="U16" s="18"/>
      <c r="V16" s="18"/>
      <c r="W16" s="18"/>
      <c r="X16" s="18"/>
      <c r="Y16" s="18"/>
    </row>
    <row r="17" spans="1:25" ht="15.95" customHeight="1">
      <c r="A17" s="89"/>
      <c r="B17" s="52" t="s">
        <v>54</v>
      </c>
      <c r="C17" s="52"/>
      <c r="D17" s="52"/>
      <c r="E17" s="50"/>
      <c r="F17" s="125">
        <v>0</v>
      </c>
      <c r="G17" s="125">
        <v>0</v>
      </c>
      <c r="H17" s="125">
        <v>0</v>
      </c>
      <c r="I17" s="125"/>
      <c r="J17" s="76">
        <v>-2236</v>
      </c>
      <c r="K17" s="76">
        <v>-1445</v>
      </c>
      <c r="L17" s="76">
        <v>312444</v>
      </c>
      <c r="M17" s="76">
        <v>311766</v>
      </c>
      <c r="N17" s="64"/>
      <c r="O17" s="65"/>
      <c r="P17" s="18"/>
      <c r="Q17" s="18"/>
      <c r="R17" s="18"/>
      <c r="S17" s="18"/>
      <c r="T17" s="18"/>
      <c r="U17" s="18"/>
      <c r="V17" s="18"/>
      <c r="W17" s="18"/>
      <c r="X17" s="18"/>
      <c r="Y17" s="18"/>
    </row>
    <row r="18" spans="1:25" ht="15.95" customHeight="1">
      <c r="A18" s="89"/>
      <c r="B18" s="52" t="s">
        <v>55</v>
      </c>
      <c r="C18" s="52"/>
      <c r="D18" s="52"/>
      <c r="E18" s="50"/>
      <c r="F18" s="126">
        <v>0</v>
      </c>
      <c r="G18" s="126">
        <v>0</v>
      </c>
      <c r="H18" s="126">
        <v>0</v>
      </c>
      <c r="I18" s="126"/>
      <c r="J18" s="126">
        <v>-680</v>
      </c>
      <c r="K18" s="126">
        <v>-419</v>
      </c>
      <c r="L18" s="126">
        <v>43393</v>
      </c>
      <c r="M18" s="126">
        <v>41700</v>
      </c>
      <c r="N18" s="65"/>
      <c r="O18" s="65"/>
      <c r="P18" s="18"/>
      <c r="Q18" s="18"/>
      <c r="R18" s="18"/>
      <c r="S18" s="18"/>
      <c r="T18" s="18"/>
      <c r="U18" s="18"/>
      <c r="V18" s="18"/>
      <c r="W18" s="18"/>
      <c r="X18" s="18"/>
      <c r="Y18" s="18"/>
    </row>
    <row r="19" spans="1:25" ht="15.95" customHeight="1">
      <c r="A19" s="89" t="s">
        <v>84</v>
      </c>
      <c r="B19" s="58" t="s">
        <v>56</v>
      </c>
      <c r="C19" s="52"/>
      <c r="D19" s="52"/>
      <c r="E19" s="62"/>
      <c r="F19" s="76">
        <v>22694</v>
      </c>
      <c r="G19" s="76">
        <v>19689</v>
      </c>
      <c r="H19" s="76">
        <v>22963</v>
      </c>
      <c r="I19" s="76">
        <v>22367</v>
      </c>
      <c r="J19" s="76">
        <v>1774</v>
      </c>
      <c r="K19" s="76">
        <v>1809</v>
      </c>
      <c r="L19" s="76">
        <v>23855</v>
      </c>
      <c r="M19" s="76">
        <v>30107</v>
      </c>
      <c r="N19" s="63"/>
      <c r="O19" s="63"/>
      <c r="P19" s="18"/>
      <c r="Q19" s="18"/>
      <c r="R19" s="18"/>
      <c r="S19" s="18"/>
      <c r="T19" s="18"/>
      <c r="U19" s="18"/>
      <c r="V19" s="18"/>
      <c r="W19" s="18"/>
      <c r="X19" s="18"/>
      <c r="Y19" s="18"/>
    </row>
    <row r="20" spans="1:25" ht="15.95" customHeight="1">
      <c r="A20" s="89"/>
      <c r="B20" s="59"/>
      <c r="C20" s="52" t="s">
        <v>57</v>
      </c>
      <c r="D20" s="52"/>
      <c r="E20" s="62"/>
      <c r="F20" s="76">
        <v>11370</v>
      </c>
      <c r="G20" s="76">
        <v>12720</v>
      </c>
      <c r="H20" s="76">
        <v>16878</v>
      </c>
      <c r="I20" s="76">
        <v>16543</v>
      </c>
      <c r="J20" s="76">
        <v>1506</v>
      </c>
      <c r="K20" s="125">
        <v>1755</v>
      </c>
      <c r="L20" s="76">
        <v>20169</v>
      </c>
      <c r="M20" s="76">
        <v>25868</v>
      </c>
      <c r="N20" s="63"/>
      <c r="O20" s="63"/>
      <c r="P20" s="18"/>
      <c r="Q20" s="18"/>
      <c r="R20" s="18"/>
      <c r="S20" s="18"/>
      <c r="T20" s="18"/>
      <c r="U20" s="18"/>
      <c r="V20" s="18"/>
      <c r="W20" s="18"/>
      <c r="X20" s="18"/>
      <c r="Y20" s="18"/>
    </row>
    <row r="21" spans="1:25" ht="15.95" customHeight="1">
      <c r="A21" s="89"/>
      <c r="B21" s="52" t="s">
        <v>58</v>
      </c>
      <c r="C21" s="52"/>
      <c r="D21" s="52"/>
      <c r="E21" s="62" t="s">
        <v>151</v>
      </c>
      <c r="F21" s="76">
        <f>F19</f>
        <v>22694</v>
      </c>
      <c r="G21" s="76">
        <v>19689</v>
      </c>
      <c r="H21" s="76">
        <f>H19</f>
        <v>22963</v>
      </c>
      <c r="I21" s="76">
        <v>22367</v>
      </c>
      <c r="J21" s="76">
        <v>1774</v>
      </c>
      <c r="K21" s="76">
        <v>1809</v>
      </c>
      <c r="L21" s="76">
        <v>23855</v>
      </c>
      <c r="M21" s="76">
        <v>30107</v>
      </c>
      <c r="N21" s="63"/>
      <c r="O21" s="63"/>
      <c r="P21" s="18"/>
      <c r="Q21" s="18"/>
      <c r="R21" s="18"/>
      <c r="S21" s="18"/>
      <c r="T21" s="18"/>
      <c r="U21" s="18"/>
      <c r="V21" s="18"/>
      <c r="W21" s="18"/>
      <c r="X21" s="18"/>
      <c r="Y21" s="18"/>
    </row>
    <row r="22" spans="1:25" ht="15.95" customHeight="1">
      <c r="A22" s="89"/>
      <c r="B22" s="58" t="s">
        <v>59</v>
      </c>
      <c r="C22" s="52"/>
      <c r="D22" s="52"/>
      <c r="E22" s="62" t="s">
        <v>152</v>
      </c>
      <c r="F22" s="76">
        <v>39277</v>
      </c>
      <c r="G22" s="76">
        <v>35895</v>
      </c>
      <c r="H22" s="76">
        <v>49085</v>
      </c>
      <c r="I22" s="76">
        <v>45241</v>
      </c>
      <c r="J22" s="76">
        <v>2995</v>
      </c>
      <c r="K22" s="76">
        <v>2939</v>
      </c>
      <c r="L22" s="76">
        <v>36211</v>
      </c>
      <c r="M22" s="76">
        <v>42203</v>
      </c>
      <c r="N22" s="63"/>
      <c r="O22" s="63"/>
      <c r="P22" s="18"/>
      <c r="Q22" s="18"/>
      <c r="R22" s="18"/>
      <c r="S22" s="18"/>
      <c r="T22" s="18"/>
      <c r="U22" s="18"/>
      <c r="V22" s="18"/>
      <c r="W22" s="18"/>
      <c r="X22" s="18"/>
      <c r="Y22" s="18"/>
    </row>
    <row r="23" spans="1:25" ht="15.95" customHeight="1">
      <c r="A23" s="89"/>
      <c r="B23" s="59" t="s">
        <v>60</v>
      </c>
      <c r="C23" s="52" t="s">
        <v>61</v>
      </c>
      <c r="D23" s="52"/>
      <c r="E23" s="62"/>
      <c r="F23" s="76">
        <v>13696</v>
      </c>
      <c r="G23" s="76">
        <v>13568</v>
      </c>
      <c r="H23" s="76">
        <v>24553</v>
      </c>
      <c r="I23" s="76">
        <v>24425</v>
      </c>
      <c r="J23" s="76">
        <v>1362</v>
      </c>
      <c r="K23" s="76">
        <v>1289</v>
      </c>
      <c r="L23" s="76">
        <v>24281</v>
      </c>
      <c r="M23" s="76">
        <v>28240</v>
      </c>
      <c r="N23" s="63"/>
      <c r="O23" s="63"/>
      <c r="P23" s="18"/>
      <c r="Q23" s="18"/>
      <c r="R23" s="18"/>
      <c r="S23" s="18"/>
      <c r="T23" s="18"/>
      <c r="U23" s="18"/>
      <c r="V23" s="18"/>
      <c r="W23" s="18"/>
      <c r="X23" s="18"/>
      <c r="Y23" s="18"/>
    </row>
    <row r="24" spans="1:25" ht="15.95" customHeight="1">
      <c r="A24" s="89"/>
      <c r="B24" s="52" t="s">
        <v>153</v>
      </c>
      <c r="C24" s="52"/>
      <c r="D24" s="52"/>
      <c r="E24" s="62" t="s">
        <v>154</v>
      </c>
      <c r="F24" s="76">
        <f>F21-F22</f>
        <v>-16583</v>
      </c>
      <c r="G24" s="76">
        <f>G21-G22</f>
        <v>-16206</v>
      </c>
      <c r="H24" s="76">
        <f t="shared" ref="H24:M24" si="4">H21-H22</f>
        <v>-26122</v>
      </c>
      <c r="I24" s="76">
        <f t="shared" si="4"/>
        <v>-22874</v>
      </c>
      <c r="J24" s="76">
        <f t="shared" si="4"/>
        <v>-1221</v>
      </c>
      <c r="K24" s="76">
        <f t="shared" si="4"/>
        <v>-1130</v>
      </c>
      <c r="L24" s="76">
        <f t="shared" si="4"/>
        <v>-12356</v>
      </c>
      <c r="M24" s="76">
        <f t="shared" si="4"/>
        <v>-12096</v>
      </c>
      <c r="N24" s="63">
        <f t="shared" ref="G24:O24" si="5">N21-N22</f>
        <v>0</v>
      </c>
      <c r="O24" s="63">
        <f t="shared" si="5"/>
        <v>0</v>
      </c>
      <c r="P24" s="18"/>
      <c r="Q24" s="18"/>
      <c r="R24" s="18"/>
      <c r="S24" s="18"/>
      <c r="T24" s="18"/>
      <c r="U24" s="18"/>
      <c r="V24" s="18"/>
      <c r="W24" s="18"/>
      <c r="X24" s="18"/>
      <c r="Y24" s="18"/>
    </row>
    <row r="25" spans="1:25" ht="15.95" customHeight="1">
      <c r="A25" s="89"/>
      <c r="B25" s="58" t="s">
        <v>62</v>
      </c>
      <c r="C25" s="58"/>
      <c r="D25" s="58"/>
      <c r="E25" s="93" t="s">
        <v>155</v>
      </c>
      <c r="F25" s="127">
        <v>16583</v>
      </c>
      <c r="G25" s="127">
        <v>16206</v>
      </c>
      <c r="H25" s="127">
        <v>25112</v>
      </c>
      <c r="I25" s="131">
        <v>22357</v>
      </c>
      <c r="J25" s="127">
        <v>1387</v>
      </c>
      <c r="K25" s="127">
        <v>872</v>
      </c>
      <c r="L25" s="127">
        <v>0</v>
      </c>
      <c r="M25" s="127">
        <v>0</v>
      </c>
      <c r="N25" s="87"/>
      <c r="O25" s="87"/>
      <c r="P25" s="18"/>
      <c r="Q25" s="18"/>
      <c r="R25" s="18"/>
      <c r="S25" s="18"/>
      <c r="T25" s="18"/>
      <c r="U25" s="18"/>
      <c r="V25" s="18"/>
      <c r="W25" s="18"/>
      <c r="X25" s="18"/>
      <c r="Y25" s="18"/>
    </row>
    <row r="26" spans="1:25" ht="15.95" customHeight="1">
      <c r="A26" s="89"/>
      <c r="B26" s="72" t="s">
        <v>63</v>
      </c>
      <c r="C26" s="72"/>
      <c r="D26" s="72"/>
      <c r="E26" s="94"/>
      <c r="F26" s="129"/>
      <c r="G26" s="129"/>
      <c r="H26" s="129"/>
      <c r="I26" s="132"/>
      <c r="J26" s="129"/>
      <c r="K26" s="129"/>
      <c r="L26" s="129"/>
      <c r="M26" s="129"/>
      <c r="N26" s="88"/>
      <c r="O26" s="88"/>
      <c r="P26" s="18"/>
      <c r="Q26" s="18"/>
      <c r="R26" s="18"/>
      <c r="S26" s="18"/>
      <c r="T26" s="18"/>
      <c r="U26" s="18"/>
      <c r="V26" s="18"/>
      <c r="W26" s="18"/>
      <c r="X26" s="18"/>
      <c r="Y26" s="18"/>
    </row>
    <row r="27" spans="1:25" ht="15.95" customHeight="1">
      <c r="A27" s="89"/>
      <c r="B27" s="52" t="s">
        <v>156</v>
      </c>
      <c r="C27" s="52"/>
      <c r="D27" s="52"/>
      <c r="E27" s="62" t="s">
        <v>157</v>
      </c>
      <c r="F27" s="76">
        <f t="shared" ref="F27:M27" si="6">F24+F25</f>
        <v>0</v>
      </c>
      <c r="G27" s="76">
        <f t="shared" si="6"/>
        <v>0</v>
      </c>
      <c r="H27" s="76">
        <f>H24+H25</f>
        <v>-1010</v>
      </c>
      <c r="I27" s="104">
        <f t="shared" si="6"/>
        <v>-517</v>
      </c>
      <c r="J27" s="76">
        <f t="shared" si="6"/>
        <v>166</v>
      </c>
      <c r="K27" s="76">
        <f t="shared" si="6"/>
        <v>-258</v>
      </c>
      <c r="L27" s="76">
        <f t="shared" si="6"/>
        <v>-12356</v>
      </c>
      <c r="M27" s="76">
        <f t="shared" si="6"/>
        <v>-12096</v>
      </c>
      <c r="N27" s="63">
        <f t="shared" ref="F27:O27" si="7">N24+N25</f>
        <v>0</v>
      </c>
      <c r="O27" s="63">
        <f t="shared" si="7"/>
        <v>0</v>
      </c>
      <c r="P27" s="18"/>
      <c r="Q27" s="18"/>
      <c r="R27" s="18"/>
      <c r="S27" s="18"/>
      <c r="T27" s="18"/>
      <c r="U27" s="18"/>
      <c r="V27" s="18"/>
      <c r="W27" s="18"/>
      <c r="X27" s="18"/>
      <c r="Y27" s="18"/>
    </row>
    <row r="28" spans="1:25" ht="15.95" customHeight="1">
      <c r="A28" s="11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</row>
    <row r="29" spans="1:25" ht="15.95" customHeight="1">
      <c r="A29" s="12"/>
      <c r="F29" s="18"/>
      <c r="G29" s="18"/>
      <c r="H29" s="18"/>
      <c r="I29" s="18"/>
      <c r="J29" s="19"/>
      <c r="K29" s="19"/>
      <c r="L29" s="18"/>
      <c r="M29" s="18"/>
      <c r="N29" s="18"/>
      <c r="O29" s="19" t="s">
        <v>158</v>
      </c>
      <c r="P29" s="18"/>
      <c r="Q29" s="18"/>
      <c r="R29" s="18"/>
      <c r="S29" s="18"/>
      <c r="T29" s="18"/>
      <c r="U29" s="18"/>
      <c r="V29" s="18"/>
      <c r="W29" s="18"/>
      <c r="X29" s="18"/>
      <c r="Y29" s="19"/>
    </row>
    <row r="30" spans="1:25" ht="15.95" customHeight="1">
      <c r="A30" s="91" t="s">
        <v>64</v>
      </c>
      <c r="B30" s="91"/>
      <c r="C30" s="91"/>
      <c r="D30" s="91"/>
      <c r="E30" s="91"/>
      <c r="F30" s="97" t="s">
        <v>261</v>
      </c>
      <c r="G30" s="97"/>
      <c r="H30" s="97" t="s">
        <v>262</v>
      </c>
      <c r="I30" s="97"/>
      <c r="J30" s="97" t="s">
        <v>263</v>
      </c>
      <c r="K30" s="97"/>
      <c r="L30" s="97"/>
      <c r="M30" s="97"/>
      <c r="N30" s="97"/>
      <c r="O30" s="97"/>
      <c r="P30" s="23"/>
      <c r="Q30" s="18"/>
      <c r="R30" s="23"/>
      <c r="S30" s="18"/>
      <c r="T30" s="23"/>
      <c r="U30" s="18"/>
      <c r="V30" s="23"/>
      <c r="W30" s="18"/>
      <c r="X30" s="23"/>
      <c r="Y30" s="18"/>
    </row>
    <row r="31" spans="1:25" ht="15.95" customHeight="1">
      <c r="A31" s="91"/>
      <c r="B31" s="91"/>
      <c r="C31" s="91"/>
      <c r="D31" s="91"/>
      <c r="E31" s="91"/>
      <c r="F31" s="50" t="s">
        <v>239</v>
      </c>
      <c r="G31" s="73" t="s">
        <v>240</v>
      </c>
      <c r="H31" s="50" t="s">
        <v>239</v>
      </c>
      <c r="I31" s="73" t="s">
        <v>240</v>
      </c>
      <c r="J31" s="50" t="s">
        <v>239</v>
      </c>
      <c r="K31" s="73" t="s">
        <v>240</v>
      </c>
      <c r="L31" s="50" t="s">
        <v>239</v>
      </c>
      <c r="M31" s="73" t="s">
        <v>240</v>
      </c>
      <c r="N31" s="50" t="s">
        <v>239</v>
      </c>
      <c r="O31" s="73" t="s">
        <v>240</v>
      </c>
      <c r="P31" s="21"/>
      <c r="Q31" s="21"/>
      <c r="R31" s="21"/>
      <c r="S31" s="21"/>
      <c r="T31" s="21"/>
      <c r="U31" s="21"/>
      <c r="V31" s="21"/>
      <c r="W31" s="21"/>
      <c r="X31" s="21"/>
      <c r="Y31" s="21"/>
    </row>
    <row r="32" spans="1:25" ht="15.95" customHeight="1">
      <c r="A32" s="89" t="s">
        <v>85</v>
      </c>
      <c r="B32" s="58" t="s">
        <v>45</v>
      </c>
      <c r="C32" s="52"/>
      <c r="D32" s="52"/>
      <c r="E32" s="62" t="s">
        <v>36</v>
      </c>
      <c r="F32" s="134">
        <v>2447</v>
      </c>
      <c r="G32" s="134">
        <v>2556</v>
      </c>
      <c r="H32" s="134">
        <v>757</v>
      </c>
      <c r="I32" s="134">
        <v>661</v>
      </c>
      <c r="J32" s="134">
        <v>40</v>
      </c>
      <c r="K32" s="134">
        <v>36</v>
      </c>
      <c r="L32" s="63"/>
      <c r="M32" s="63"/>
      <c r="N32" s="63"/>
      <c r="O32" s="63"/>
      <c r="P32" s="20"/>
      <c r="Q32" s="20"/>
      <c r="R32" s="20"/>
      <c r="S32" s="20"/>
      <c r="T32" s="22"/>
      <c r="U32" s="22"/>
      <c r="V32" s="20"/>
      <c r="W32" s="20"/>
      <c r="X32" s="22"/>
      <c r="Y32" s="22"/>
    </row>
    <row r="33" spans="1:25" ht="15.95" customHeight="1">
      <c r="A33" s="95"/>
      <c r="B33" s="60"/>
      <c r="C33" s="58" t="s">
        <v>65</v>
      </c>
      <c r="D33" s="52"/>
      <c r="E33" s="62"/>
      <c r="F33" s="134">
        <v>1910</v>
      </c>
      <c r="G33" s="134">
        <v>1794</v>
      </c>
      <c r="H33" s="134">
        <v>396</v>
      </c>
      <c r="I33" s="134">
        <v>322</v>
      </c>
      <c r="J33" s="134">
        <v>4</v>
      </c>
      <c r="K33" s="134">
        <v>4</v>
      </c>
      <c r="L33" s="63"/>
      <c r="M33" s="63"/>
      <c r="N33" s="63"/>
      <c r="O33" s="63"/>
      <c r="P33" s="20"/>
      <c r="Q33" s="20"/>
      <c r="R33" s="20"/>
      <c r="S33" s="20"/>
      <c r="T33" s="22"/>
      <c r="U33" s="22"/>
      <c r="V33" s="20"/>
      <c r="W33" s="20"/>
      <c r="X33" s="22"/>
      <c r="Y33" s="22"/>
    </row>
    <row r="34" spans="1:25" ht="15.95" customHeight="1">
      <c r="A34" s="95"/>
      <c r="B34" s="60"/>
      <c r="C34" s="59"/>
      <c r="D34" s="52" t="s">
        <v>66</v>
      </c>
      <c r="E34" s="62"/>
      <c r="F34" s="134">
        <v>1493</v>
      </c>
      <c r="G34" s="134">
        <v>1443</v>
      </c>
      <c r="H34" s="134">
        <v>277</v>
      </c>
      <c r="I34" s="134">
        <v>233</v>
      </c>
      <c r="J34" s="134">
        <v>4</v>
      </c>
      <c r="K34" s="134">
        <v>4</v>
      </c>
      <c r="L34" s="63"/>
      <c r="M34" s="63"/>
      <c r="N34" s="63"/>
      <c r="O34" s="63"/>
      <c r="P34" s="20"/>
      <c r="Q34" s="20"/>
      <c r="R34" s="20"/>
      <c r="S34" s="20"/>
      <c r="T34" s="22"/>
      <c r="U34" s="22"/>
      <c r="V34" s="20"/>
      <c r="W34" s="20"/>
      <c r="X34" s="22"/>
      <c r="Y34" s="22"/>
    </row>
    <row r="35" spans="1:25" ht="15.95" customHeight="1">
      <c r="A35" s="95"/>
      <c r="B35" s="59"/>
      <c r="C35" s="52" t="s">
        <v>67</v>
      </c>
      <c r="D35" s="52"/>
      <c r="E35" s="62"/>
      <c r="F35" s="134">
        <v>538</v>
      </c>
      <c r="G35" s="134">
        <v>762</v>
      </c>
      <c r="H35" s="134">
        <v>361</v>
      </c>
      <c r="I35" s="134">
        <v>339</v>
      </c>
      <c r="J35" s="126">
        <v>36</v>
      </c>
      <c r="K35" s="126">
        <v>32</v>
      </c>
      <c r="L35" s="63"/>
      <c r="M35" s="63"/>
      <c r="N35" s="63"/>
      <c r="O35" s="63"/>
      <c r="P35" s="20"/>
      <c r="Q35" s="20"/>
      <c r="R35" s="20"/>
      <c r="S35" s="20"/>
      <c r="T35" s="22"/>
      <c r="U35" s="22"/>
      <c r="V35" s="20"/>
      <c r="W35" s="20"/>
      <c r="X35" s="22"/>
      <c r="Y35" s="22"/>
    </row>
    <row r="36" spans="1:25" ht="15.95" customHeight="1">
      <c r="A36" s="95"/>
      <c r="B36" s="58" t="s">
        <v>48</v>
      </c>
      <c r="C36" s="52"/>
      <c r="D36" s="52"/>
      <c r="E36" s="62" t="s">
        <v>37</v>
      </c>
      <c r="F36" s="134">
        <v>2155</v>
      </c>
      <c r="G36" s="134">
        <v>2126</v>
      </c>
      <c r="H36" s="134">
        <v>757</v>
      </c>
      <c r="I36" s="134">
        <v>661</v>
      </c>
      <c r="J36" s="134">
        <v>26</v>
      </c>
      <c r="K36" s="134">
        <v>21</v>
      </c>
      <c r="L36" s="63"/>
      <c r="M36" s="63"/>
      <c r="N36" s="63"/>
      <c r="O36" s="63"/>
      <c r="P36" s="20"/>
      <c r="Q36" s="20"/>
      <c r="R36" s="20"/>
      <c r="S36" s="20"/>
      <c r="T36" s="20"/>
      <c r="U36" s="20"/>
      <c r="V36" s="20"/>
      <c r="W36" s="20"/>
      <c r="X36" s="22"/>
      <c r="Y36" s="22"/>
    </row>
    <row r="37" spans="1:25" ht="15.95" customHeight="1">
      <c r="A37" s="95"/>
      <c r="B37" s="60"/>
      <c r="C37" s="52" t="s">
        <v>68</v>
      </c>
      <c r="D37" s="52"/>
      <c r="E37" s="62"/>
      <c r="F37" s="134">
        <v>2137</v>
      </c>
      <c r="G37" s="134">
        <v>2104</v>
      </c>
      <c r="H37" s="134">
        <v>720</v>
      </c>
      <c r="I37" s="134">
        <v>633</v>
      </c>
      <c r="J37" s="134">
        <v>23</v>
      </c>
      <c r="K37" s="134">
        <v>18</v>
      </c>
      <c r="L37" s="63"/>
      <c r="M37" s="63"/>
      <c r="N37" s="63"/>
      <c r="O37" s="63"/>
      <c r="P37" s="20"/>
      <c r="Q37" s="20"/>
      <c r="R37" s="20"/>
      <c r="S37" s="20"/>
      <c r="T37" s="20"/>
      <c r="U37" s="20"/>
      <c r="V37" s="20"/>
      <c r="W37" s="20"/>
      <c r="X37" s="22"/>
      <c r="Y37" s="22"/>
    </row>
    <row r="38" spans="1:25" ht="15.95" customHeight="1">
      <c r="A38" s="95"/>
      <c r="B38" s="59"/>
      <c r="C38" s="52" t="s">
        <v>69</v>
      </c>
      <c r="D38" s="52"/>
      <c r="E38" s="62"/>
      <c r="F38" s="134">
        <v>18</v>
      </c>
      <c r="G38" s="134">
        <v>22</v>
      </c>
      <c r="H38" s="134">
        <v>37</v>
      </c>
      <c r="I38" s="134">
        <v>27</v>
      </c>
      <c r="J38" s="134">
        <v>3</v>
      </c>
      <c r="K38" s="126">
        <v>3</v>
      </c>
      <c r="L38" s="63"/>
      <c r="M38" s="63"/>
      <c r="N38" s="63"/>
      <c r="O38" s="63"/>
      <c r="P38" s="20"/>
      <c r="Q38" s="20"/>
      <c r="R38" s="22"/>
      <c r="S38" s="22"/>
      <c r="T38" s="20"/>
      <c r="U38" s="20"/>
      <c r="V38" s="20"/>
      <c r="W38" s="20"/>
      <c r="X38" s="22"/>
      <c r="Y38" s="22"/>
    </row>
    <row r="39" spans="1:25" ht="15.95" customHeight="1">
      <c r="A39" s="95"/>
      <c r="B39" s="28" t="s">
        <v>70</v>
      </c>
      <c r="C39" s="28"/>
      <c r="D39" s="28"/>
      <c r="E39" s="62" t="s">
        <v>159</v>
      </c>
      <c r="F39" s="134">
        <f t="shared" ref="F39:K39" si="8">F32-F36</f>
        <v>292</v>
      </c>
      <c r="G39" s="134">
        <f t="shared" si="8"/>
        <v>430</v>
      </c>
      <c r="H39" s="134">
        <f t="shared" si="8"/>
        <v>0</v>
      </c>
      <c r="I39" s="134">
        <f t="shared" si="8"/>
        <v>0</v>
      </c>
      <c r="J39" s="134">
        <f t="shared" si="8"/>
        <v>14</v>
      </c>
      <c r="K39" s="134">
        <f t="shared" si="8"/>
        <v>15</v>
      </c>
      <c r="L39" s="63">
        <f t="shared" ref="F39:O39" si="9">L32-L36</f>
        <v>0</v>
      </c>
      <c r="M39" s="63">
        <f t="shared" si="9"/>
        <v>0</v>
      </c>
      <c r="N39" s="63">
        <f t="shared" si="9"/>
        <v>0</v>
      </c>
      <c r="O39" s="63">
        <f t="shared" si="9"/>
        <v>0</v>
      </c>
      <c r="P39" s="20"/>
      <c r="Q39" s="20"/>
      <c r="R39" s="20"/>
      <c r="S39" s="20"/>
      <c r="T39" s="20"/>
      <c r="U39" s="20"/>
      <c r="V39" s="20"/>
      <c r="W39" s="20"/>
      <c r="X39" s="22"/>
      <c r="Y39" s="22"/>
    </row>
    <row r="40" spans="1:25" ht="15.95" customHeight="1">
      <c r="A40" s="89" t="s">
        <v>86</v>
      </c>
      <c r="B40" s="58" t="s">
        <v>71</v>
      </c>
      <c r="C40" s="52"/>
      <c r="D40" s="52"/>
      <c r="E40" s="62" t="s">
        <v>39</v>
      </c>
      <c r="F40" s="134">
        <v>6884</v>
      </c>
      <c r="G40" s="134">
        <v>6545</v>
      </c>
      <c r="H40" s="134">
        <v>123</v>
      </c>
      <c r="I40" s="134">
        <v>1517</v>
      </c>
      <c r="J40" s="134">
        <v>12</v>
      </c>
      <c r="K40" s="134">
        <v>12</v>
      </c>
      <c r="L40" s="63"/>
      <c r="M40" s="63"/>
      <c r="N40" s="63"/>
      <c r="O40" s="63"/>
      <c r="P40" s="20"/>
      <c r="Q40" s="20"/>
      <c r="R40" s="20"/>
      <c r="S40" s="20"/>
      <c r="T40" s="22"/>
      <c r="U40" s="22"/>
      <c r="V40" s="22"/>
      <c r="W40" s="22"/>
      <c r="X40" s="20"/>
      <c r="Y40" s="20"/>
    </row>
    <row r="41" spans="1:25" ht="15.95" customHeight="1">
      <c r="A41" s="90"/>
      <c r="B41" s="59"/>
      <c r="C41" s="52" t="s">
        <v>72</v>
      </c>
      <c r="D41" s="52"/>
      <c r="E41" s="62"/>
      <c r="F41" s="126">
        <v>4165</v>
      </c>
      <c r="G41" s="126">
        <v>4101</v>
      </c>
      <c r="H41" s="126">
        <v>0</v>
      </c>
      <c r="I41" s="126">
        <v>54</v>
      </c>
      <c r="J41" s="134">
        <v>4</v>
      </c>
      <c r="K41" s="134">
        <v>8</v>
      </c>
      <c r="L41" s="63"/>
      <c r="M41" s="63"/>
      <c r="N41" s="63"/>
      <c r="O41" s="63"/>
      <c r="P41" s="22"/>
      <c r="Q41" s="22"/>
      <c r="R41" s="22"/>
      <c r="S41" s="22"/>
      <c r="T41" s="22"/>
      <c r="U41" s="22"/>
      <c r="V41" s="22"/>
      <c r="W41" s="22"/>
      <c r="X41" s="20"/>
      <c r="Y41" s="20"/>
    </row>
    <row r="42" spans="1:25" ht="15.95" customHeight="1">
      <c r="A42" s="90"/>
      <c r="B42" s="58" t="s">
        <v>59</v>
      </c>
      <c r="C42" s="52"/>
      <c r="D42" s="52"/>
      <c r="E42" s="62" t="s">
        <v>40</v>
      </c>
      <c r="F42" s="134">
        <v>7116</v>
      </c>
      <c r="G42" s="134">
        <v>6771</v>
      </c>
      <c r="H42" s="134">
        <v>757</v>
      </c>
      <c r="I42" s="134">
        <v>609</v>
      </c>
      <c r="J42" s="134">
        <v>26</v>
      </c>
      <c r="K42" s="134">
        <v>26</v>
      </c>
      <c r="L42" s="63"/>
      <c r="M42" s="63"/>
      <c r="N42" s="63"/>
      <c r="O42" s="63"/>
      <c r="P42" s="20"/>
      <c r="Q42" s="20"/>
      <c r="R42" s="20"/>
      <c r="S42" s="20"/>
      <c r="T42" s="22"/>
      <c r="U42" s="22"/>
      <c r="V42" s="20"/>
      <c r="W42" s="20"/>
      <c r="X42" s="20"/>
      <c r="Y42" s="20"/>
    </row>
    <row r="43" spans="1:25" ht="15.95" customHeight="1">
      <c r="A43" s="90"/>
      <c r="B43" s="59"/>
      <c r="C43" s="52" t="s">
        <v>73</v>
      </c>
      <c r="D43" s="52"/>
      <c r="E43" s="62"/>
      <c r="F43" s="134">
        <v>738</v>
      </c>
      <c r="G43" s="134">
        <v>896</v>
      </c>
      <c r="H43" s="134">
        <v>123</v>
      </c>
      <c r="I43" s="134">
        <v>235</v>
      </c>
      <c r="J43" s="126">
        <v>18</v>
      </c>
      <c r="K43" s="126">
        <v>18</v>
      </c>
      <c r="L43" s="63"/>
      <c r="M43" s="63"/>
      <c r="N43" s="63"/>
      <c r="O43" s="63"/>
      <c r="P43" s="20"/>
      <c r="Q43" s="20"/>
      <c r="R43" s="22"/>
      <c r="S43" s="20"/>
      <c r="T43" s="22"/>
      <c r="U43" s="22"/>
      <c r="V43" s="20"/>
      <c r="W43" s="20"/>
      <c r="X43" s="22"/>
      <c r="Y43" s="22"/>
    </row>
    <row r="44" spans="1:25" ht="15.95" customHeight="1">
      <c r="A44" s="90"/>
      <c r="B44" s="52" t="s">
        <v>70</v>
      </c>
      <c r="C44" s="52"/>
      <c r="D44" s="52"/>
      <c r="E44" s="62" t="s">
        <v>160</v>
      </c>
      <c r="F44" s="126">
        <f t="shared" ref="F44:K44" si="10">F40-F42</f>
        <v>-232</v>
      </c>
      <c r="G44" s="126">
        <f t="shared" si="10"/>
        <v>-226</v>
      </c>
      <c r="H44" s="126">
        <f t="shared" si="10"/>
        <v>-634</v>
      </c>
      <c r="I44" s="126">
        <f t="shared" si="10"/>
        <v>908</v>
      </c>
      <c r="J44" s="126">
        <f t="shared" si="10"/>
        <v>-14</v>
      </c>
      <c r="K44" s="126">
        <f t="shared" si="10"/>
        <v>-14</v>
      </c>
      <c r="L44" s="65">
        <f t="shared" ref="F44:O44" si="11">L40-L42</f>
        <v>0</v>
      </c>
      <c r="M44" s="65">
        <f t="shared" si="11"/>
        <v>0</v>
      </c>
      <c r="N44" s="65">
        <f t="shared" si="11"/>
        <v>0</v>
      </c>
      <c r="O44" s="65">
        <f t="shared" si="11"/>
        <v>0</v>
      </c>
      <c r="P44" s="22"/>
      <c r="Q44" s="22"/>
      <c r="R44" s="20"/>
      <c r="S44" s="20"/>
      <c r="T44" s="22"/>
      <c r="U44" s="22"/>
      <c r="V44" s="20"/>
      <c r="W44" s="20"/>
      <c r="X44" s="20"/>
      <c r="Y44" s="20"/>
    </row>
    <row r="45" spans="1:25" ht="15.95" customHeight="1">
      <c r="A45" s="89" t="s">
        <v>78</v>
      </c>
      <c r="B45" s="28" t="s">
        <v>74</v>
      </c>
      <c r="C45" s="28"/>
      <c r="D45" s="28"/>
      <c r="E45" s="62" t="s">
        <v>161</v>
      </c>
      <c r="F45" s="134">
        <f t="shared" ref="F45:K45" si="12">F39+F44</f>
        <v>60</v>
      </c>
      <c r="G45" s="134">
        <f>G39+G44</f>
        <v>204</v>
      </c>
      <c r="H45" s="134">
        <f t="shared" ref="H45" si="13">H39+H44</f>
        <v>-634</v>
      </c>
      <c r="I45" s="134">
        <f t="shared" si="12"/>
        <v>908</v>
      </c>
      <c r="J45" s="134">
        <f t="shared" si="12"/>
        <v>0</v>
      </c>
      <c r="K45" s="134">
        <f t="shared" si="12"/>
        <v>1</v>
      </c>
      <c r="L45" s="63">
        <f t="shared" ref="F45:O45" si="14">L39+L44</f>
        <v>0</v>
      </c>
      <c r="M45" s="63">
        <f t="shared" si="14"/>
        <v>0</v>
      </c>
      <c r="N45" s="63">
        <f t="shared" si="14"/>
        <v>0</v>
      </c>
      <c r="O45" s="63">
        <f t="shared" si="14"/>
        <v>0</v>
      </c>
      <c r="P45" s="20"/>
      <c r="Q45" s="20"/>
      <c r="R45" s="20"/>
      <c r="S45" s="20"/>
      <c r="T45" s="20"/>
      <c r="U45" s="20"/>
      <c r="V45" s="20"/>
      <c r="W45" s="20"/>
      <c r="X45" s="20"/>
      <c r="Y45" s="20"/>
    </row>
    <row r="46" spans="1:25" ht="15.95" customHeight="1">
      <c r="A46" s="90"/>
      <c r="B46" s="52" t="s">
        <v>75</v>
      </c>
      <c r="C46" s="52"/>
      <c r="D46" s="52"/>
      <c r="E46" s="52"/>
      <c r="F46" s="126"/>
      <c r="G46" s="126"/>
      <c r="H46" s="126">
        <v>0</v>
      </c>
      <c r="I46" s="126">
        <v>0</v>
      </c>
      <c r="J46" s="126"/>
      <c r="K46" s="126"/>
      <c r="L46" s="63"/>
      <c r="M46" s="63"/>
      <c r="N46" s="65"/>
      <c r="O46" s="65"/>
      <c r="P46" s="22"/>
      <c r="Q46" s="22"/>
      <c r="R46" s="22"/>
      <c r="S46" s="22"/>
      <c r="T46" s="22"/>
      <c r="U46" s="22"/>
      <c r="V46" s="22"/>
      <c r="W46" s="22"/>
      <c r="X46" s="22"/>
      <c r="Y46" s="22"/>
    </row>
    <row r="47" spans="1:25" ht="15.95" customHeight="1">
      <c r="A47" s="90"/>
      <c r="B47" s="52" t="s">
        <v>76</v>
      </c>
      <c r="C47" s="52"/>
      <c r="D47" s="52"/>
      <c r="E47" s="52"/>
      <c r="F47" s="134">
        <v>935</v>
      </c>
      <c r="G47" s="134">
        <v>875</v>
      </c>
      <c r="H47" s="134">
        <v>274</v>
      </c>
      <c r="I47" s="134">
        <v>908</v>
      </c>
      <c r="J47" s="134"/>
      <c r="K47" s="134"/>
      <c r="L47" s="63"/>
      <c r="M47" s="63"/>
      <c r="N47" s="63"/>
      <c r="O47" s="63"/>
      <c r="P47" s="20"/>
      <c r="Q47" s="20"/>
      <c r="R47" s="20"/>
      <c r="S47" s="20"/>
      <c r="T47" s="20"/>
      <c r="U47" s="20"/>
      <c r="V47" s="20"/>
      <c r="W47" s="20"/>
      <c r="X47" s="20"/>
      <c r="Y47" s="20"/>
    </row>
    <row r="48" spans="1:25" ht="15.95" customHeight="1">
      <c r="A48" s="90"/>
      <c r="B48" s="52" t="s">
        <v>77</v>
      </c>
      <c r="C48" s="52"/>
      <c r="D48" s="52"/>
      <c r="E48" s="52"/>
      <c r="F48" s="134">
        <v>935</v>
      </c>
      <c r="G48" s="134">
        <v>875</v>
      </c>
      <c r="H48" s="134">
        <v>274</v>
      </c>
      <c r="I48" s="134">
        <v>0</v>
      </c>
      <c r="J48" s="134"/>
      <c r="K48" s="134"/>
      <c r="L48" s="63"/>
      <c r="M48" s="63"/>
      <c r="N48" s="63"/>
      <c r="O48" s="63"/>
      <c r="P48" s="20"/>
      <c r="Q48" s="20"/>
      <c r="R48" s="20"/>
      <c r="S48" s="20"/>
      <c r="T48" s="20"/>
      <c r="U48" s="20"/>
      <c r="V48" s="20"/>
      <c r="W48" s="20"/>
      <c r="X48" s="20"/>
      <c r="Y48" s="20"/>
    </row>
    <row r="49" spans="1:15" ht="15.95" customHeight="1">
      <c r="A49" s="11" t="s">
        <v>162</v>
      </c>
      <c r="O49" s="4"/>
    </row>
    <row r="50" spans="1:15" ht="15.95" customHeight="1">
      <c r="A50" s="11"/>
    </row>
  </sheetData>
  <mergeCells count="28">
    <mergeCell ref="O25:O26"/>
    <mergeCell ref="A30:E31"/>
    <mergeCell ref="F30:G30"/>
    <mergeCell ref="H30:I30"/>
    <mergeCell ref="J30:K30"/>
    <mergeCell ref="L30:M30"/>
    <mergeCell ref="N30:O30"/>
    <mergeCell ref="F6:G6"/>
    <mergeCell ref="H6:I6"/>
    <mergeCell ref="A32:A39"/>
    <mergeCell ref="A40:A44"/>
    <mergeCell ref="A45:A48"/>
    <mergeCell ref="J6:K6"/>
    <mergeCell ref="L6:M6"/>
    <mergeCell ref="N6:O6"/>
    <mergeCell ref="A8:A18"/>
    <mergeCell ref="A19:A27"/>
    <mergeCell ref="E25:E26"/>
    <mergeCell ref="F25:F26"/>
    <mergeCell ref="G25:G26"/>
    <mergeCell ref="H25:H26"/>
    <mergeCell ref="I25:I26"/>
    <mergeCell ref="J25:J26"/>
    <mergeCell ref="K25:K26"/>
    <mergeCell ref="L25:L26"/>
    <mergeCell ref="M25:M26"/>
    <mergeCell ref="N25:N26"/>
    <mergeCell ref="A6:E7"/>
  </mergeCells>
  <phoneticPr fontId="15"/>
  <printOptions horizontalCentered="1" gridLinesSet="0"/>
  <pageMargins left="0.78740157480314965" right="0.35433070866141736" top="0.27559055118110237" bottom="0.23622047244094491" header="0.19685039370078741" footer="0.19685039370078741"/>
  <pageSetup paperSize="9" scale="75" firstPageNumber="3" orientation="landscape" useFirstPageNumber="1" r:id="rId1"/>
  <headerFooter alignWithMargins="0">
    <oddHeader>&amp;R&amp;"明朝,斜体"&amp;9指定都市－4</oddHead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O47"/>
  <sheetViews>
    <sheetView view="pageBreakPreview" zoomScale="85" zoomScaleNormal="100" zoomScaleSheetLayoutView="85" workbookViewId="0">
      <pane xSplit="4" ySplit="7" topLeftCell="E8" activePane="bottomRight" state="frozen"/>
      <selection activeCell="G46" sqref="G46"/>
      <selection pane="topRight" activeCell="G46" sqref="G46"/>
      <selection pane="bottomLeft" activeCell="G46" sqref="G46"/>
      <selection pane="bottomRight" activeCell="C2" sqref="C2"/>
    </sheetView>
  </sheetViews>
  <sheetFormatPr defaultRowHeight="13.5"/>
  <cols>
    <col min="1" max="2" width="3.625" style="1" customWidth="1"/>
    <col min="3" max="3" width="21.375" style="1" customWidth="1"/>
    <col min="4" max="4" width="20" style="1" customWidth="1"/>
    <col min="5" max="14" width="12.625" style="1" customWidth="1"/>
    <col min="15" max="16384" width="9" style="1"/>
  </cols>
  <sheetData>
    <row r="1" spans="1:14" ht="33.950000000000003" customHeight="1">
      <c r="A1" s="34" t="s">
        <v>0</v>
      </c>
      <c r="B1" s="34"/>
      <c r="C1" s="107" t="s">
        <v>253</v>
      </c>
      <c r="D1" s="40"/>
    </row>
    <row r="3" spans="1:14" ht="15" customHeight="1">
      <c r="A3" s="15" t="s">
        <v>163</v>
      </c>
      <c r="B3" s="15"/>
      <c r="C3" s="15"/>
      <c r="D3" s="15"/>
      <c r="E3" s="15"/>
      <c r="F3" s="15"/>
      <c r="I3" s="15"/>
      <c r="J3" s="15"/>
    </row>
    <row r="4" spans="1:14" ht="15" customHeight="1">
      <c r="A4" s="15"/>
      <c r="B4" s="15"/>
      <c r="C4" s="15"/>
      <c r="D4" s="15"/>
      <c r="E4" s="15"/>
      <c r="F4" s="15"/>
      <c r="I4" s="15"/>
      <c r="J4" s="15"/>
    </row>
    <row r="5" spans="1:14" ht="15" customHeight="1">
      <c r="A5" s="41"/>
      <c r="B5" s="41" t="s">
        <v>245</v>
      </c>
      <c r="C5" s="41"/>
      <c r="D5" s="41"/>
      <c r="H5" s="16"/>
      <c r="L5" s="16"/>
      <c r="N5" s="16" t="s">
        <v>164</v>
      </c>
    </row>
    <row r="6" spans="1:14" ht="15" customHeight="1">
      <c r="A6" s="42"/>
      <c r="B6" s="43"/>
      <c r="C6" s="43"/>
      <c r="D6" s="78"/>
      <c r="E6" s="98" t="s">
        <v>246</v>
      </c>
      <c r="F6" s="98"/>
      <c r="G6" s="98" t="s">
        <v>247</v>
      </c>
      <c r="H6" s="98"/>
      <c r="I6" s="98" t="s">
        <v>248</v>
      </c>
      <c r="J6" s="98"/>
      <c r="K6" s="98" t="s">
        <v>249</v>
      </c>
      <c r="L6" s="98"/>
      <c r="M6" s="98" t="s">
        <v>250</v>
      </c>
      <c r="N6" s="98"/>
    </row>
    <row r="7" spans="1:14" ht="15" customHeight="1">
      <c r="A7" s="44"/>
      <c r="B7" s="45"/>
      <c r="C7" s="45"/>
      <c r="D7" s="79"/>
      <c r="E7" s="82" t="s">
        <v>251</v>
      </c>
      <c r="F7" s="82" t="s">
        <v>240</v>
      </c>
      <c r="G7" s="82" t="s">
        <v>251</v>
      </c>
      <c r="H7" s="82" t="s">
        <v>240</v>
      </c>
      <c r="I7" s="82" t="s">
        <v>251</v>
      </c>
      <c r="J7" s="82" t="s">
        <v>240</v>
      </c>
      <c r="K7" s="82" t="s">
        <v>251</v>
      </c>
      <c r="L7" s="82" t="s">
        <v>240</v>
      </c>
      <c r="M7" s="82" t="s">
        <v>251</v>
      </c>
      <c r="N7" s="82" t="s">
        <v>240</v>
      </c>
    </row>
    <row r="8" spans="1:14" ht="18" customHeight="1">
      <c r="A8" s="84" t="s">
        <v>165</v>
      </c>
      <c r="B8" s="74" t="s">
        <v>166</v>
      </c>
      <c r="C8" s="75"/>
      <c r="D8" s="75"/>
      <c r="E8" s="100">
        <v>1</v>
      </c>
      <c r="F8" s="100">
        <v>1</v>
      </c>
      <c r="G8" s="100">
        <v>1</v>
      </c>
      <c r="H8" s="100">
        <v>1</v>
      </c>
      <c r="I8" s="100">
        <v>9</v>
      </c>
      <c r="J8" s="100">
        <v>9</v>
      </c>
      <c r="K8" s="100">
        <v>33</v>
      </c>
      <c r="L8" s="100">
        <v>33</v>
      </c>
      <c r="M8" s="100">
        <v>2</v>
      </c>
      <c r="N8" s="100">
        <v>2</v>
      </c>
    </row>
    <row r="9" spans="1:14" ht="18" customHeight="1">
      <c r="A9" s="84"/>
      <c r="B9" s="84" t="s">
        <v>167</v>
      </c>
      <c r="C9" s="52" t="s">
        <v>168</v>
      </c>
      <c r="D9" s="52"/>
      <c r="E9" s="100">
        <v>20</v>
      </c>
      <c r="F9" s="100">
        <v>20</v>
      </c>
      <c r="G9" s="100">
        <v>10</v>
      </c>
      <c r="H9" s="100">
        <v>10</v>
      </c>
      <c r="I9" s="100">
        <v>90</v>
      </c>
      <c r="J9" s="100">
        <v>90</v>
      </c>
      <c r="K9" s="100">
        <v>3495</v>
      </c>
      <c r="L9" s="100">
        <v>3495</v>
      </c>
      <c r="M9" s="100">
        <v>40</v>
      </c>
      <c r="N9" s="100">
        <v>40</v>
      </c>
    </row>
    <row r="10" spans="1:14" ht="18" customHeight="1">
      <c r="A10" s="84"/>
      <c r="B10" s="84"/>
      <c r="C10" s="52" t="s">
        <v>169</v>
      </c>
      <c r="D10" s="52"/>
      <c r="E10" s="100">
        <v>20</v>
      </c>
      <c r="F10" s="100">
        <v>20</v>
      </c>
      <c r="G10" s="100">
        <v>10</v>
      </c>
      <c r="H10" s="100">
        <v>10</v>
      </c>
      <c r="I10" s="100">
        <v>54</v>
      </c>
      <c r="J10" s="100">
        <v>54</v>
      </c>
      <c r="K10" s="100">
        <v>2040</v>
      </c>
      <c r="L10" s="100">
        <v>2040</v>
      </c>
      <c r="M10" s="100">
        <v>22</v>
      </c>
      <c r="N10" s="100">
        <v>22</v>
      </c>
    </row>
    <row r="11" spans="1:14" ht="18" customHeight="1">
      <c r="A11" s="84"/>
      <c r="B11" s="84"/>
      <c r="C11" s="52" t="s">
        <v>170</v>
      </c>
      <c r="D11" s="52"/>
      <c r="E11" s="100">
        <v>0</v>
      </c>
      <c r="F11" s="100">
        <v>0</v>
      </c>
      <c r="G11" s="101">
        <v>0</v>
      </c>
      <c r="H11" s="101">
        <v>0</v>
      </c>
      <c r="I11" s="100">
        <v>5</v>
      </c>
      <c r="J11" s="100">
        <v>5</v>
      </c>
      <c r="K11" s="100">
        <v>0</v>
      </c>
      <c r="L11" s="100">
        <v>0</v>
      </c>
      <c r="M11" s="100">
        <v>0</v>
      </c>
      <c r="N11" s="100">
        <v>0</v>
      </c>
    </row>
    <row r="12" spans="1:14" ht="18" customHeight="1">
      <c r="A12" s="84"/>
      <c r="B12" s="84"/>
      <c r="C12" s="52" t="s">
        <v>171</v>
      </c>
      <c r="D12" s="52"/>
      <c r="E12" s="100">
        <v>0</v>
      </c>
      <c r="F12" s="100">
        <v>0</v>
      </c>
      <c r="G12" s="100">
        <v>0</v>
      </c>
      <c r="H12" s="100">
        <v>0</v>
      </c>
      <c r="I12" s="100">
        <v>31</v>
      </c>
      <c r="J12" s="100">
        <v>31</v>
      </c>
      <c r="K12" s="100">
        <v>1455</v>
      </c>
      <c r="L12" s="100">
        <v>1455</v>
      </c>
      <c r="M12" s="100">
        <v>0</v>
      </c>
      <c r="N12" s="100">
        <v>0</v>
      </c>
    </row>
    <row r="13" spans="1:14" ht="18" customHeight="1">
      <c r="A13" s="84"/>
      <c r="B13" s="84"/>
      <c r="C13" s="52" t="s">
        <v>172</v>
      </c>
      <c r="D13" s="52"/>
      <c r="E13" s="100">
        <v>0</v>
      </c>
      <c r="F13" s="100">
        <v>0</v>
      </c>
      <c r="G13" s="100">
        <v>0</v>
      </c>
      <c r="H13" s="100">
        <v>0</v>
      </c>
      <c r="I13" s="100">
        <v>0</v>
      </c>
      <c r="J13" s="100">
        <v>0</v>
      </c>
      <c r="K13" s="100">
        <v>0</v>
      </c>
      <c r="L13" s="100">
        <v>0</v>
      </c>
      <c r="M13" s="100">
        <v>0</v>
      </c>
      <c r="N13" s="100">
        <v>0</v>
      </c>
    </row>
    <row r="14" spans="1:14" ht="18" customHeight="1">
      <c r="A14" s="84"/>
      <c r="B14" s="84"/>
      <c r="C14" s="52" t="s">
        <v>78</v>
      </c>
      <c r="D14" s="52"/>
      <c r="E14" s="100">
        <v>0</v>
      </c>
      <c r="F14" s="100">
        <v>0</v>
      </c>
      <c r="G14" s="100">
        <v>0</v>
      </c>
      <c r="H14" s="100">
        <v>0</v>
      </c>
      <c r="I14" s="100">
        <v>0</v>
      </c>
      <c r="J14" s="100">
        <v>0</v>
      </c>
      <c r="K14" s="100">
        <v>0</v>
      </c>
      <c r="L14" s="100">
        <v>0</v>
      </c>
      <c r="M14" s="100">
        <v>18</v>
      </c>
      <c r="N14" s="100">
        <v>18</v>
      </c>
    </row>
    <row r="15" spans="1:14" ht="18" customHeight="1">
      <c r="A15" s="84" t="s">
        <v>173</v>
      </c>
      <c r="B15" s="84" t="s">
        <v>174</v>
      </c>
      <c r="C15" s="52" t="s">
        <v>175</v>
      </c>
      <c r="D15" s="52"/>
      <c r="E15" s="76">
        <v>6032</v>
      </c>
      <c r="F15" s="76">
        <v>11924</v>
      </c>
      <c r="G15" s="76">
        <v>4082</v>
      </c>
      <c r="H15" s="76">
        <v>4822</v>
      </c>
      <c r="I15" s="76">
        <v>680</v>
      </c>
      <c r="J15" s="76">
        <v>766</v>
      </c>
      <c r="K15" s="76">
        <v>552</v>
      </c>
      <c r="L15" s="76">
        <v>593</v>
      </c>
      <c r="M15" s="76">
        <v>198</v>
      </c>
      <c r="N15" s="76">
        <v>229</v>
      </c>
    </row>
    <row r="16" spans="1:14" ht="18" customHeight="1">
      <c r="A16" s="84"/>
      <c r="B16" s="84"/>
      <c r="C16" s="52" t="s">
        <v>176</v>
      </c>
      <c r="D16" s="52"/>
      <c r="E16" s="76">
        <v>2</v>
      </c>
      <c r="F16" s="76">
        <v>101</v>
      </c>
      <c r="G16" s="76">
        <v>13767</v>
      </c>
      <c r="H16" s="76">
        <v>13991</v>
      </c>
      <c r="I16" s="76">
        <v>61</v>
      </c>
      <c r="J16" s="76">
        <v>62</v>
      </c>
      <c r="K16" s="76">
        <v>8429</v>
      </c>
      <c r="L16" s="76">
        <v>9000</v>
      </c>
      <c r="M16" s="76">
        <v>34</v>
      </c>
      <c r="N16" s="76">
        <v>1</v>
      </c>
    </row>
    <row r="17" spans="1:15" ht="18" customHeight="1">
      <c r="A17" s="84"/>
      <c r="B17" s="84"/>
      <c r="C17" s="52" t="s">
        <v>177</v>
      </c>
      <c r="D17" s="52"/>
      <c r="E17" s="76">
        <v>0</v>
      </c>
      <c r="F17" s="76">
        <v>0</v>
      </c>
      <c r="G17" s="76">
        <v>0</v>
      </c>
      <c r="H17" s="76">
        <v>0</v>
      </c>
      <c r="I17" s="76">
        <v>0</v>
      </c>
      <c r="J17" s="76">
        <v>0</v>
      </c>
      <c r="K17" s="76">
        <v>0</v>
      </c>
      <c r="L17" s="76">
        <v>0</v>
      </c>
      <c r="M17" s="76">
        <v>0</v>
      </c>
      <c r="N17" s="76">
        <v>0</v>
      </c>
    </row>
    <row r="18" spans="1:15" ht="18" customHeight="1">
      <c r="A18" s="84"/>
      <c r="B18" s="84"/>
      <c r="C18" s="52" t="s">
        <v>178</v>
      </c>
      <c r="D18" s="52"/>
      <c r="E18" s="76">
        <v>6034</v>
      </c>
      <c r="F18" s="76">
        <v>12026</v>
      </c>
      <c r="G18" s="76">
        <v>17849</v>
      </c>
      <c r="H18" s="76">
        <v>18813</v>
      </c>
      <c r="I18" s="76">
        <v>741</v>
      </c>
      <c r="J18" s="76">
        <v>828</v>
      </c>
      <c r="K18" s="76">
        <v>8981</v>
      </c>
      <c r="L18" s="76">
        <v>9593</v>
      </c>
      <c r="M18" s="76">
        <v>232</v>
      </c>
      <c r="N18" s="76">
        <v>230</v>
      </c>
    </row>
    <row r="19" spans="1:15" ht="18" customHeight="1">
      <c r="A19" s="84"/>
      <c r="B19" s="84" t="s">
        <v>179</v>
      </c>
      <c r="C19" s="52" t="s">
        <v>180</v>
      </c>
      <c r="D19" s="52"/>
      <c r="E19" s="76">
        <v>4</v>
      </c>
      <c r="F19" s="76">
        <v>11001</v>
      </c>
      <c r="G19" s="76">
        <v>2392</v>
      </c>
      <c r="H19" s="76">
        <v>3362</v>
      </c>
      <c r="I19" s="76">
        <v>191</v>
      </c>
      <c r="J19" s="76">
        <v>297</v>
      </c>
      <c r="K19" s="76">
        <v>635</v>
      </c>
      <c r="L19" s="76">
        <v>647</v>
      </c>
      <c r="M19" s="76">
        <v>26</v>
      </c>
      <c r="N19" s="76">
        <v>26</v>
      </c>
    </row>
    <row r="20" spans="1:15" ht="18" customHeight="1">
      <c r="A20" s="84"/>
      <c r="B20" s="84"/>
      <c r="C20" s="52" t="s">
        <v>181</v>
      </c>
      <c r="D20" s="52"/>
      <c r="E20" s="76">
        <v>5000</v>
      </c>
      <c r="F20" s="76">
        <v>0</v>
      </c>
      <c r="G20" s="76">
        <v>7550</v>
      </c>
      <c r="H20" s="76">
        <v>7921</v>
      </c>
      <c r="I20" s="76">
        <v>89</v>
      </c>
      <c r="J20" s="76">
        <v>86</v>
      </c>
      <c r="K20" s="76">
        <v>6593</v>
      </c>
      <c r="L20" s="76">
        <v>7042</v>
      </c>
      <c r="M20" s="76">
        <v>0</v>
      </c>
      <c r="N20" s="76">
        <v>0</v>
      </c>
    </row>
    <row r="21" spans="1:15" ht="18" customHeight="1">
      <c r="A21" s="84"/>
      <c r="B21" s="84"/>
      <c r="C21" s="52" t="s">
        <v>182</v>
      </c>
      <c r="D21" s="52"/>
      <c r="E21" s="76">
        <v>0</v>
      </c>
      <c r="F21" s="76">
        <v>0</v>
      </c>
      <c r="G21" s="76">
        <v>0</v>
      </c>
      <c r="H21" s="76">
        <v>0</v>
      </c>
      <c r="I21" s="76">
        <v>0</v>
      </c>
      <c r="J21" s="76">
        <v>0</v>
      </c>
      <c r="K21" s="76">
        <v>0</v>
      </c>
      <c r="L21" s="76">
        <v>0</v>
      </c>
      <c r="M21" s="76">
        <v>0</v>
      </c>
      <c r="N21" s="76">
        <v>0</v>
      </c>
    </row>
    <row r="22" spans="1:15" ht="18" customHeight="1">
      <c r="A22" s="84"/>
      <c r="B22" s="84"/>
      <c r="C22" s="28" t="s">
        <v>183</v>
      </c>
      <c r="D22" s="28"/>
      <c r="E22" s="76">
        <v>5004</v>
      </c>
      <c r="F22" s="76">
        <v>11001</v>
      </c>
      <c r="G22" s="76">
        <v>9942</v>
      </c>
      <c r="H22" s="76">
        <v>11283</v>
      </c>
      <c r="I22" s="76">
        <v>280</v>
      </c>
      <c r="J22" s="76">
        <v>383</v>
      </c>
      <c r="K22" s="76">
        <v>7228</v>
      </c>
      <c r="L22" s="76">
        <v>7689</v>
      </c>
      <c r="M22" s="76">
        <v>26</v>
      </c>
      <c r="N22" s="76">
        <v>26</v>
      </c>
    </row>
    <row r="23" spans="1:15" ht="18" customHeight="1">
      <c r="A23" s="84"/>
      <c r="B23" s="84" t="s">
        <v>184</v>
      </c>
      <c r="C23" s="52" t="s">
        <v>185</v>
      </c>
      <c r="D23" s="52"/>
      <c r="E23" s="76">
        <v>20</v>
      </c>
      <c r="F23" s="76">
        <v>20</v>
      </c>
      <c r="G23" s="76">
        <v>10</v>
      </c>
      <c r="H23" s="76">
        <v>10</v>
      </c>
      <c r="I23" s="76">
        <v>90</v>
      </c>
      <c r="J23" s="76">
        <v>3495</v>
      </c>
      <c r="K23" s="76">
        <v>3495</v>
      </c>
      <c r="L23" s="76">
        <v>3495</v>
      </c>
      <c r="M23" s="76">
        <v>40</v>
      </c>
      <c r="N23" s="76">
        <v>40</v>
      </c>
    </row>
    <row r="24" spans="1:15" ht="18" customHeight="1">
      <c r="A24" s="84"/>
      <c r="B24" s="84"/>
      <c r="C24" s="52" t="s">
        <v>186</v>
      </c>
      <c r="D24" s="52"/>
      <c r="E24" s="76">
        <v>5</v>
      </c>
      <c r="F24" s="76">
        <v>5</v>
      </c>
      <c r="G24" s="76">
        <v>7897</v>
      </c>
      <c r="H24" s="76">
        <v>7520</v>
      </c>
      <c r="I24" s="76">
        <v>371</v>
      </c>
      <c r="J24" s="76">
        <v>354</v>
      </c>
      <c r="K24" s="76">
        <v>-1742</v>
      </c>
      <c r="L24" s="76">
        <v>-1591</v>
      </c>
      <c r="M24" s="76">
        <v>195</v>
      </c>
      <c r="N24" s="76">
        <v>193</v>
      </c>
    </row>
    <row r="25" spans="1:15" ht="18" customHeight="1">
      <c r="A25" s="84"/>
      <c r="B25" s="84"/>
      <c r="C25" s="52" t="s">
        <v>187</v>
      </c>
      <c r="D25" s="52"/>
      <c r="E25" s="76">
        <v>1005</v>
      </c>
      <c r="F25" s="76">
        <v>999</v>
      </c>
      <c r="G25" s="76">
        <v>0</v>
      </c>
      <c r="H25" s="76">
        <v>0</v>
      </c>
      <c r="I25" s="76">
        <v>0</v>
      </c>
      <c r="J25" s="76">
        <v>0</v>
      </c>
      <c r="K25" s="76">
        <v>0</v>
      </c>
      <c r="L25" s="76">
        <v>0</v>
      </c>
      <c r="M25" s="76">
        <v>0</v>
      </c>
      <c r="N25" s="76">
        <v>0</v>
      </c>
    </row>
    <row r="26" spans="1:15" ht="18" customHeight="1">
      <c r="A26" s="84"/>
      <c r="B26" s="84"/>
      <c r="C26" s="52" t="s">
        <v>188</v>
      </c>
      <c r="D26" s="52"/>
      <c r="E26" s="76">
        <v>1030</v>
      </c>
      <c r="F26" s="76">
        <v>1025</v>
      </c>
      <c r="G26" s="76">
        <v>7907</v>
      </c>
      <c r="H26" s="76">
        <v>7530</v>
      </c>
      <c r="I26" s="76">
        <v>461</v>
      </c>
      <c r="J26" s="76">
        <v>444</v>
      </c>
      <c r="K26" s="76">
        <v>1753</v>
      </c>
      <c r="L26" s="76">
        <v>1904</v>
      </c>
      <c r="M26" s="76">
        <v>206</v>
      </c>
      <c r="N26" s="76">
        <v>204</v>
      </c>
    </row>
    <row r="27" spans="1:15" ht="18" customHeight="1">
      <c r="A27" s="84"/>
      <c r="B27" s="52" t="s">
        <v>189</v>
      </c>
      <c r="C27" s="52"/>
      <c r="D27" s="52"/>
      <c r="E27" s="76">
        <v>6034</v>
      </c>
      <c r="F27" s="76">
        <v>12026</v>
      </c>
      <c r="G27" s="76">
        <v>17849</v>
      </c>
      <c r="H27" s="76">
        <v>18813</v>
      </c>
      <c r="I27" s="76">
        <v>741</v>
      </c>
      <c r="J27" s="76">
        <v>828</v>
      </c>
      <c r="K27" s="76">
        <v>8981</v>
      </c>
      <c r="L27" s="76">
        <v>9593</v>
      </c>
      <c r="M27" s="76">
        <v>232</v>
      </c>
      <c r="N27" s="76">
        <v>230</v>
      </c>
    </row>
    <row r="28" spans="1:15" ht="18" customHeight="1">
      <c r="A28" s="84" t="s">
        <v>190</v>
      </c>
      <c r="B28" s="84" t="s">
        <v>191</v>
      </c>
      <c r="C28" s="52" t="s">
        <v>192</v>
      </c>
      <c r="D28" s="77" t="s">
        <v>36</v>
      </c>
      <c r="E28" s="76">
        <v>14</v>
      </c>
      <c r="F28" s="76">
        <v>19</v>
      </c>
      <c r="G28" s="76">
        <v>4926</v>
      </c>
      <c r="H28" s="76">
        <v>5507</v>
      </c>
      <c r="I28" s="76">
        <v>700</v>
      </c>
      <c r="J28" s="76">
        <v>561</v>
      </c>
      <c r="K28" s="76">
        <v>1079</v>
      </c>
      <c r="L28" s="76">
        <v>1025</v>
      </c>
      <c r="M28" s="76">
        <v>236</v>
      </c>
      <c r="N28" s="76">
        <v>240</v>
      </c>
    </row>
    <row r="29" spans="1:15" ht="18" customHeight="1">
      <c r="A29" s="84"/>
      <c r="B29" s="84"/>
      <c r="C29" s="52" t="s">
        <v>193</v>
      </c>
      <c r="D29" s="77" t="s">
        <v>37</v>
      </c>
      <c r="E29" s="76">
        <v>3</v>
      </c>
      <c r="F29" s="76">
        <v>8</v>
      </c>
      <c r="G29" s="76">
        <v>4385</v>
      </c>
      <c r="H29" s="76">
        <v>4894</v>
      </c>
      <c r="I29" s="76">
        <v>173</v>
      </c>
      <c r="J29" s="76">
        <v>123</v>
      </c>
      <c r="K29" s="76">
        <v>0</v>
      </c>
      <c r="L29" s="76">
        <v>0</v>
      </c>
      <c r="M29" s="76">
        <v>202</v>
      </c>
      <c r="N29" s="76">
        <v>205</v>
      </c>
    </row>
    <row r="30" spans="1:15" ht="18" customHeight="1">
      <c r="A30" s="84"/>
      <c r="B30" s="84"/>
      <c r="C30" s="52" t="s">
        <v>194</v>
      </c>
      <c r="D30" s="77" t="s">
        <v>195</v>
      </c>
      <c r="E30" s="76">
        <v>5</v>
      </c>
      <c r="F30" s="76">
        <v>6</v>
      </c>
      <c r="G30" s="76">
        <v>173</v>
      </c>
      <c r="H30" s="76">
        <v>188</v>
      </c>
      <c r="I30" s="76">
        <v>525</v>
      </c>
      <c r="J30" s="76">
        <v>501</v>
      </c>
      <c r="K30" s="76">
        <v>1246</v>
      </c>
      <c r="L30" s="76">
        <v>1180</v>
      </c>
      <c r="M30" s="76">
        <v>32</v>
      </c>
      <c r="N30" s="76">
        <v>32</v>
      </c>
    </row>
    <row r="31" spans="1:15" ht="18" customHeight="1">
      <c r="A31" s="84"/>
      <c r="B31" s="84"/>
      <c r="C31" s="28" t="s">
        <v>196</v>
      </c>
      <c r="D31" s="77" t="s">
        <v>197</v>
      </c>
      <c r="E31" s="76">
        <f t="shared" ref="E31:N31" si="0">E28-E29-E30</f>
        <v>6</v>
      </c>
      <c r="F31" s="76">
        <f>F28-F29-F30</f>
        <v>5</v>
      </c>
      <c r="G31" s="76">
        <f t="shared" si="0"/>
        <v>368</v>
      </c>
      <c r="H31" s="76">
        <f t="shared" si="0"/>
        <v>425</v>
      </c>
      <c r="I31" s="76">
        <f t="shared" si="0"/>
        <v>2</v>
      </c>
      <c r="J31" s="76">
        <f t="shared" si="0"/>
        <v>-63</v>
      </c>
      <c r="K31" s="76">
        <f t="shared" si="0"/>
        <v>-167</v>
      </c>
      <c r="L31" s="76">
        <f t="shared" si="0"/>
        <v>-155</v>
      </c>
      <c r="M31" s="76">
        <f t="shared" si="0"/>
        <v>2</v>
      </c>
      <c r="N31" s="76">
        <f t="shared" si="0"/>
        <v>3</v>
      </c>
      <c r="O31" s="7"/>
    </row>
    <row r="32" spans="1:15" ht="18" customHeight="1">
      <c r="A32" s="84"/>
      <c r="B32" s="84"/>
      <c r="C32" s="52" t="s">
        <v>198</v>
      </c>
      <c r="D32" s="77" t="s">
        <v>199</v>
      </c>
      <c r="E32" s="76">
        <v>0</v>
      </c>
      <c r="F32" s="76">
        <v>0</v>
      </c>
      <c r="G32" s="76">
        <v>24</v>
      </c>
      <c r="H32" s="76">
        <v>42</v>
      </c>
      <c r="I32" s="76">
        <v>15</v>
      </c>
      <c r="J32" s="76">
        <v>23</v>
      </c>
      <c r="K32" s="76">
        <v>25</v>
      </c>
      <c r="L32" s="76">
        <v>31</v>
      </c>
      <c r="M32" s="76">
        <v>0</v>
      </c>
      <c r="N32" s="76">
        <v>0</v>
      </c>
    </row>
    <row r="33" spans="1:14" ht="18" customHeight="1">
      <c r="A33" s="84"/>
      <c r="B33" s="84"/>
      <c r="C33" s="52" t="s">
        <v>200</v>
      </c>
      <c r="D33" s="77" t="s">
        <v>201</v>
      </c>
      <c r="E33" s="76">
        <v>0</v>
      </c>
      <c r="F33" s="76">
        <v>0</v>
      </c>
      <c r="G33" s="76">
        <v>16</v>
      </c>
      <c r="H33" s="76">
        <v>31</v>
      </c>
      <c r="I33" s="76">
        <v>0</v>
      </c>
      <c r="J33" s="76">
        <v>0</v>
      </c>
      <c r="K33" s="76">
        <v>9</v>
      </c>
      <c r="L33" s="76">
        <v>11</v>
      </c>
      <c r="M33" s="76">
        <v>0</v>
      </c>
      <c r="N33" s="76">
        <v>0</v>
      </c>
    </row>
    <row r="34" spans="1:14" ht="18" customHeight="1">
      <c r="A34" s="84"/>
      <c r="B34" s="84"/>
      <c r="C34" s="28" t="s">
        <v>202</v>
      </c>
      <c r="D34" s="77" t="s">
        <v>203</v>
      </c>
      <c r="E34" s="76">
        <f t="shared" ref="E34:N34" si="1">E31+E32-E33</f>
        <v>6</v>
      </c>
      <c r="F34" s="76">
        <f>F31+F32-F33</f>
        <v>5</v>
      </c>
      <c r="G34" s="76">
        <f t="shared" si="1"/>
        <v>376</v>
      </c>
      <c r="H34" s="76">
        <f t="shared" si="1"/>
        <v>436</v>
      </c>
      <c r="I34" s="76">
        <f t="shared" si="1"/>
        <v>17</v>
      </c>
      <c r="J34" s="76">
        <f t="shared" si="1"/>
        <v>-40</v>
      </c>
      <c r="K34" s="76">
        <f t="shared" si="1"/>
        <v>-151</v>
      </c>
      <c r="L34" s="76">
        <f t="shared" si="1"/>
        <v>-135</v>
      </c>
      <c r="M34" s="76">
        <f t="shared" si="1"/>
        <v>2</v>
      </c>
      <c r="N34" s="76">
        <f t="shared" si="1"/>
        <v>3</v>
      </c>
    </row>
    <row r="35" spans="1:14" ht="18" customHeight="1">
      <c r="A35" s="84"/>
      <c r="B35" s="84" t="s">
        <v>204</v>
      </c>
      <c r="C35" s="52" t="s">
        <v>205</v>
      </c>
      <c r="D35" s="77" t="s">
        <v>206</v>
      </c>
      <c r="E35" s="76">
        <v>0</v>
      </c>
      <c r="F35" s="76">
        <v>0</v>
      </c>
      <c r="G35" s="76">
        <v>0</v>
      </c>
      <c r="H35" s="76">
        <v>45</v>
      </c>
      <c r="I35" s="76">
        <v>0</v>
      </c>
      <c r="J35" s="76">
        <v>93</v>
      </c>
      <c r="K35" s="76">
        <v>0</v>
      </c>
      <c r="L35" s="76">
        <v>0</v>
      </c>
      <c r="M35" s="76">
        <v>0</v>
      </c>
      <c r="N35" s="76">
        <v>0</v>
      </c>
    </row>
    <row r="36" spans="1:14" ht="18" customHeight="1">
      <c r="A36" s="84"/>
      <c r="B36" s="84"/>
      <c r="C36" s="52" t="s">
        <v>207</v>
      </c>
      <c r="D36" s="77" t="s">
        <v>208</v>
      </c>
      <c r="E36" s="76">
        <v>0</v>
      </c>
      <c r="F36" s="76">
        <v>0</v>
      </c>
      <c r="G36" s="76">
        <v>0</v>
      </c>
      <c r="H36" s="76">
        <v>8</v>
      </c>
      <c r="I36" s="76">
        <v>0</v>
      </c>
      <c r="J36" s="76">
        <v>26</v>
      </c>
      <c r="K36" s="76">
        <v>0</v>
      </c>
      <c r="L36" s="76">
        <v>0</v>
      </c>
      <c r="M36" s="76">
        <v>0</v>
      </c>
      <c r="N36" s="76">
        <v>0</v>
      </c>
    </row>
    <row r="37" spans="1:14" ht="18" customHeight="1">
      <c r="A37" s="84"/>
      <c r="B37" s="84"/>
      <c r="C37" s="52" t="s">
        <v>209</v>
      </c>
      <c r="D37" s="77" t="s">
        <v>210</v>
      </c>
      <c r="E37" s="76">
        <f>E34+E35-E36</f>
        <v>6</v>
      </c>
      <c r="F37" s="76">
        <f t="shared" ref="F37:N37" si="2">F34+F35-F36</f>
        <v>5</v>
      </c>
      <c r="G37" s="76">
        <f t="shared" si="2"/>
        <v>376</v>
      </c>
      <c r="H37" s="76">
        <f t="shared" si="2"/>
        <v>473</v>
      </c>
      <c r="I37" s="76">
        <f>I34+I35-I36</f>
        <v>17</v>
      </c>
      <c r="J37" s="76">
        <f t="shared" si="2"/>
        <v>27</v>
      </c>
      <c r="K37" s="76">
        <f t="shared" si="2"/>
        <v>-151</v>
      </c>
      <c r="L37" s="76">
        <f t="shared" si="2"/>
        <v>-135</v>
      </c>
      <c r="M37" s="76">
        <f t="shared" si="2"/>
        <v>2</v>
      </c>
      <c r="N37" s="76">
        <f t="shared" si="2"/>
        <v>3</v>
      </c>
    </row>
    <row r="38" spans="1:14" ht="18" customHeight="1">
      <c r="A38" s="84"/>
      <c r="B38" s="84"/>
      <c r="C38" s="52" t="s">
        <v>211</v>
      </c>
      <c r="D38" s="77" t="s">
        <v>212</v>
      </c>
      <c r="E38" s="76">
        <v>0</v>
      </c>
      <c r="F38" s="76">
        <v>0</v>
      </c>
      <c r="G38" s="76">
        <v>0</v>
      </c>
      <c r="H38" s="76">
        <v>0</v>
      </c>
      <c r="I38" s="76">
        <v>0</v>
      </c>
      <c r="J38" s="76">
        <v>0</v>
      </c>
      <c r="K38" s="76">
        <v>0</v>
      </c>
      <c r="L38" s="76">
        <v>0</v>
      </c>
      <c r="M38" s="76">
        <v>0</v>
      </c>
      <c r="N38" s="76">
        <v>0</v>
      </c>
    </row>
    <row r="39" spans="1:14" ht="18" customHeight="1">
      <c r="A39" s="84"/>
      <c r="B39" s="84"/>
      <c r="C39" s="52" t="s">
        <v>213</v>
      </c>
      <c r="D39" s="77" t="s">
        <v>214</v>
      </c>
      <c r="E39" s="76">
        <v>0</v>
      </c>
      <c r="F39" s="76">
        <v>0</v>
      </c>
      <c r="G39" s="76">
        <v>0</v>
      </c>
      <c r="H39" s="76">
        <v>0</v>
      </c>
      <c r="I39" s="76">
        <v>0</v>
      </c>
      <c r="J39" s="76">
        <v>0</v>
      </c>
      <c r="K39" s="76">
        <v>0</v>
      </c>
      <c r="L39" s="76">
        <v>0</v>
      </c>
      <c r="M39" s="76">
        <v>0</v>
      </c>
      <c r="N39" s="76">
        <v>0</v>
      </c>
    </row>
    <row r="40" spans="1:14" ht="18" customHeight="1">
      <c r="A40" s="84"/>
      <c r="B40" s="84"/>
      <c r="C40" s="52" t="s">
        <v>215</v>
      </c>
      <c r="D40" s="77" t="s">
        <v>216</v>
      </c>
      <c r="E40" s="76">
        <v>0</v>
      </c>
      <c r="F40" s="76">
        <v>0</v>
      </c>
      <c r="G40" s="76">
        <v>0</v>
      </c>
      <c r="H40" s="76">
        <v>0</v>
      </c>
      <c r="I40" s="76">
        <v>0</v>
      </c>
      <c r="J40" s="76">
        <v>0</v>
      </c>
      <c r="K40" s="76">
        <v>1</v>
      </c>
      <c r="L40" s="76">
        <v>1</v>
      </c>
      <c r="M40" s="76">
        <v>0</v>
      </c>
      <c r="N40" s="76">
        <v>1</v>
      </c>
    </row>
    <row r="41" spans="1:14" ht="18" customHeight="1">
      <c r="A41" s="84"/>
      <c r="B41" s="84"/>
      <c r="C41" s="28" t="s">
        <v>217</v>
      </c>
      <c r="D41" s="77" t="s">
        <v>218</v>
      </c>
      <c r="E41" s="76">
        <f t="shared" ref="E41:N41" si="3">E34+E35-E36-E40</f>
        <v>6</v>
      </c>
      <c r="F41" s="76">
        <f>F34+F35-F36-F40</f>
        <v>5</v>
      </c>
      <c r="G41" s="76">
        <f t="shared" si="3"/>
        <v>376</v>
      </c>
      <c r="H41" s="76">
        <f t="shared" si="3"/>
        <v>473</v>
      </c>
      <c r="I41" s="76">
        <f>I34+I35-I36-I40</f>
        <v>17</v>
      </c>
      <c r="J41" s="76">
        <f t="shared" si="3"/>
        <v>27</v>
      </c>
      <c r="K41" s="76">
        <f t="shared" si="3"/>
        <v>-152</v>
      </c>
      <c r="L41" s="76">
        <f t="shared" si="3"/>
        <v>-136</v>
      </c>
      <c r="M41" s="76">
        <f t="shared" si="3"/>
        <v>2</v>
      </c>
      <c r="N41" s="76">
        <f t="shared" si="3"/>
        <v>2</v>
      </c>
    </row>
    <row r="42" spans="1:14" ht="18" customHeight="1">
      <c r="A42" s="84"/>
      <c r="B42" s="84"/>
      <c r="C42" s="99" t="s">
        <v>219</v>
      </c>
      <c r="D42" s="99"/>
      <c r="E42" s="76">
        <f t="shared" ref="E42:N42" si="4">E37+E38-E39-E40</f>
        <v>6</v>
      </c>
      <c r="F42" s="76">
        <f t="shared" si="4"/>
        <v>5</v>
      </c>
      <c r="G42" s="76">
        <f t="shared" si="4"/>
        <v>376</v>
      </c>
      <c r="H42" s="76">
        <f t="shared" si="4"/>
        <v>473</v>
      </c>
      <c r="I42" s="76">
        <f t="shared" si="4"/>
        <v>17</v>
      </c>
      <c r="J42" s="76">
        <f t="shared" si="4"/>
        <v>27</v>
      </c>
      <c r="K42" s="76">
        <f t="shared" si="4"/>
        <v>-152</v>
      </c>
      <c r="L42" s="76">
        <f t="shared" si="4"/>
        <v>-136</v>
      </c>
      <c r="M42" s="76">
        <f t="shared" si="4"/>
        <v>2</v>
      </c>
      <c r="N42" s="76">
        <f t="shared" si="4"/>
        <v>2</v>
      </c>
    </row>
    <row r="43" spans="1:14" ht="18" customHeight="1">
      <c r="A43" s="84"/>
      <c r="B43" s="84"/>
      <c r="C43" s="52" t="s">
        <v>220</v>
      </c>
      <c r="D43" s="77" t="s">
        <v>221</v>
      </c>
      <c r="E43" s="76">
        <v>0</v>
      </c>
      <c r="F43" s="76">
        <v>0</v>
      </c>
      <c r="G43" s="76">
        <v>0</v>
      </c>
      <c r="H43" s="76">
        <v>0</v>
      </c>
      <c r="I43" s="76">
        <v>0</v>
      </c>
      <c r="J43" s="76">
        <v>0</v>
      </c>
      <c r="K43" s="76">
        <v>0</v>
      </c>
      <c r="L43" s="76">
        <v>0</v>
      </c>
      <c r="M43" s="76">
        <v>0</v>
      </c>
      <c r="N43" s="76">
        <v>0</v>
      </c>
    </row>
    <row r="44" spans="1:14" ht="18" customHeight="1">
      <c r="A44" s="84"/>
      <c r="B44" s="84"/>
      <c r="C44" s="28" t="s">
        <v>222</v>
      </c>
      <c r="D44" s="62" t="s">
        <v>223</v>
      </c>
      <c r="E44" s="76">
        <f t="shared" ref="E44:N44" si="5">E41+E43</f>
        <v>6</v>
      </c>
      <c r="F44" s="76">
        <f>F41+F43</f>
        <v>5</v>
      </c>
      <c r="G44" s="76">
        <f t="shared" si="5"/>
        <v>376</v>
      </c>
      <c r="H44" s="76">
        <f t="shared" si="5"/>
        <v>473</v>
      </c>
      <c r="I44" s="76">
        <f t="shared" si="5"/>
        <v>17</v>
      </c>
      <c r="J44" s="76">
        <f t="shared" si="5"/>
        <v>27</v>
      </c>
      <c r="K44" s="76">
        <f t="shared" si="5"/>
        <v>-152</v>
      </c>
      <c r="L44" s="76">
        <f t="shared" si="5"/>
        <v>-136</v>
      </c>
      <c r="M44" s="76">
        <f t="shared" si="5"/>
        <v>2</v>
      </c>
      <c r="N44" s="76">
        <f t="shared" si="5"/>
        <v>2</v>
      </c>
    </row>
    <row r="45" spans="1:14" ht="14.1" customHeight="1">
      <c r="A45" s="11" t="s">
        <v>224</v>
      </c>
    </row>
    <row r="46" spans="1:14" ht="14.1" customHeight="1">
      <c r="A46" s="11" t="s">
        <v>225</v>
      </c>
    </row>
    <row r="47" spans="1:14">
      <c r="A47" s="46"/>
    </row>
  </sheetData>
  <mergeCells count="15">
    <mergeCell ref="C42:D42"/>
    <mergeCell ref="A15:A27"/>
    <mergeCell ref="B15:B18"/>
    <mergeCell ref="B19:B22"/>
    <mergeCell ref="B23:B26"/>
    <mergeCell ref="A28:A44"/>
    <mergeCell ref="B28:B34"/>
    <mergeCell ref="B35:B44"/>
    <mergeCell ref="E6:F6"/>
    <mergeCell ref="G6:H6"/>
    <mergeCell ref="K6:L6"/>
    <mergeCell ref="M6:N6"/>
    <mergeCell ref="A8:A14"/>
    <mergeCell ref="B9:B14"/>
    <mergeCell ref="I6:J6"/>
  </mergeCells>
  <phoneticPr fontId="15"/>
  <printOptions horizontalCentered="1" gridLinesSet="0"/>
  <pageMargins left="0.39370078740157483" right="0.39370078740157483" top="0.19685039370078741" bottom="0.19685039370078741" header="0.27559055118110237" footer="0.23622047244094491"/>
  <pageSetup paperSize="9" scale="76" firstPageNumber="5" orientation="landscape" useFirstPageNumber="1" horizontalDpi="4294967292" r:id="rId1"/>
  <headerFooter alignWithMargins="0">
    <oddHeader>&amp;R&amp;"明朝,斜体"&amp;9指定都市－5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8</vt:i4>
      </vt:variant>
    </vt:vector>
  </HeadingPairs>
  <TitlesOfParts>
    <vt:vector size="14" baseType="lpstr">
      <vt:lpstr>1.普通会計予算（R5-6年度）</vt:lpstr>
      <vt:lpstr>2.公営企業会計予算（R5-6年度）</vt:lpstr>
      <vt:lpstr>3.(1)普通会計決算（R3-4年度）</vt:lpstr>
      <vt:lpstr>3.(2)財政指標等（H30‐R4年度）</vt:lpstr>
      <vt:lpstr>4.公営企業会計決算（R3-4年度）</vt:lpstr>
      <vt:lpstr>5.三セク決算（R3-4年度）</vt:lpstr>
      <vt:lpstr>'1.普通会計予算（R5-6年度）'!Print_Area</vt:lpstr>
      <vt:lpstr>'2.公営企業会計予算（R5-6年度）'!Print_Area</vt:lpstr>
      <vt:lpstr>'3.(1)普通会計決算（R3-4年度）'!Print_Area</vt:lpstr>
      <vt:lpstr>'3.(2)財政指標等（H30‐R4年度）'!Print_Area</vt:lpstr>
      <vt:lpstr>'4.公営企業会計決算（R3-4年度）'!Print_Area</vt:lpstr>
      <vt:lpstr>'5.三セク決算（R3-4年度）'!Print_Area</vt:lpstr>
      <vt:lpstr>'2.公営企業会計予算（R5-6年度）'!Print_Titles</vt:lpstr>
      <vt:lpstr>'4.公営企業会計決算（R3-4年度）'!Print_Titles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調査統計係</dc:creator>
  <cp:lastModifiedBy>Kyoto</cp:lastModifiedBy>
  <cp:lastPrinted>2022-07-07T08:41:34Z</cp:lastPrinted>
  <dcterms:created xsi:type="dcterms:W3CDTF">1999-07-06T05:17:05Z</dcterms:created>
  <dcterms:modified xsi:type="dcterms:W3CDTF">2024-08-20T00:22:16Z</dcterms:modified>
</cp:coreProperties>
</file>