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6年度\03 HP更新\02指定都市（Excel）\"/>
    </mc:Choice>
  </mc:AlternateContent>
  <xr:revisionPtr revIDLastSave="0" documentId="13_ncr:1_{276B5592-33E6-4D72-B53C-50754BEDB97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.普通会計予算（R5-6年度）" sheetId="2" r:id="rId1"/>
    <sheet name="2.公営企業会計予算（R5-6年度）" sheetId="13" r:id="rId2"/>
    <sheet name="3.(1)普通会計決算（R3-4年度）" sheetId="7" r:id="rId3"/>
    <sheet name="3.(2)財政指標等（H30‐R4年度）" sheetId="8" r:id="rId4"/>
    <sheet name="4.公営企業会計決算（R3-4年度）" sheetId="12" r:id="rId5"/>
    <sheet name="5.三セク決算（R3-4年度）" sheetId="11" r:id="rId6"/>
  </sheets>
  <definedNames>
    <definedName name="_xlnm.Print_Area" localSheetId="0">'1.普通会計予算（R5-6年度）'!$A$1:$I$42</definedName>
    <definedName name="_xlnm.Print_Area" localSheetId="1">'2.公営企業会計予算（R5-6年度）'!$A$1:$U$50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'4.公営企業会計決算（R3-4年度）'!$A$1:$W$49</definedName>
    <definedName name="_xlnm.Print_Area" localSheetId="5">'5.三セク決算（R3-4年度）'!$A$1:$V$46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91029"/>
</workbook>
</file>

<file path=xl/calcChain.xml><?xml version="1.0" encoding="utf-8"?>
<calcChain xmlns="http://schemas.openxmlformats.org/spreadsheetml/2006/main">
  <c r="L39" i="12" l="1"/>
  <c r="M44" i="13" l="1"/>
  <c r="N42" i="13"/>
  <c r="N40" i="13"/>
  <c r="N37" i="13"/>
  <c r="N36" i="13" s="1"/>
  <c r="N32" i="13" s="1"/>
  <c r="N35" i="13" s="1"/>
  <c r="N33" i="13"/>
  <c r="L42" i="13" l="1"/>
  <c r="L40" i="13"/>
  <c r="L37" i="13"/>
  <c r="L36" i="13" s="1"/>
  <c r="L35" i="13" l="1"/>
  <c r="L33" i="13"/>
  <c r="L32" i="13" s="1"/>
  <c r="I44" i="13" l="1"/>
  <c r="G44" i="13"/>
  <c r="F44" i="13"/>
  <c r="I39" i="13"/>
  <c r="I45" i="13" s="1"/>
  <c r="G39" i="13"/>
  <c r="G45" i="13" s="1"/>
  <c r="F39" i="13"/>
  <c r="F45" i="13" s="1"/>
  <c r="H35" i="13"/>
  <c r="N39" i="12" l="1"/>
  <c r="M24" i="12"/>
  <c r="M27" i="12" s="1"/>
  <c r="L24" i="12"/>
  <c r="L27" i="12" s="1"/>
  <c r="K24" i="12"/>
  <c r="K27" i="12" s="1"/>
  <c r="J24" i="12"/>
  <c r="J27" i="12" s="1"/>
  <c r="M16" i="12"/>
  <c r="L16" i="12"/>
  <c r="K16" i="12"/>
  <c r="J16" i="12"/>
  <c r="M15" i="12"/>
  <c r="L15" i="12"/>
  <c r="K15" i="12"/>
  <c r="J15" i="12"/>
  <c r="M14" i="12"/>
  <c r="K14" i="12"/>
  <c r="L12" i="12"/>
  <c r="J12" i="12"/>
  <c r="L9" i="12"/>
  <c r="J9" i="12"/>
  <c r="J14" i="12" s="1"/>
  <c r="M24" i="13"/>
  <c r="M27" i="13" s="1"/>
  <c r="L24" i="13"/>
  <c r="L27" i="13" s="1"/>
  <c r="K24" i="13"/>
  <c r="K27" i="13" s="1"/>
  <c r="J24" i="13"/>
  <c r="J27" i="13" s="1"/>
  <c r="M16" i="13"/>
  <c r="L16" i="13"/>
  <c r="K16" i="13"/>
  <c r="J16" i="13"/>
  <c r="M15" i="13"/>
  <c r="L15" i="13"/>
  <c r="K15" i="13"/>
  <c r="J15" i="13"/>
  <c r="M14" i="13"/>
  <c r="K14" i="13"/>
  <c r="L12" i="13"/>
  <c r="J12" i="13"/>
  <c r="L9" i="13"/>
  <c r="L14" i="13" s="1"/>
  <c r="J9" i="13"/>
  <c r="J14" i="13" s="1"/>
  <c r="L14" i="12" l="1"/>
  <c r="Q27" i="12"/>
  <c r="P27" i="12"/>
  <c r="U24" i="12"/>
  <c r="U27" i="12" s="1"/>
  <c r="T24" i="12"/>
  <c r="T27" i="12" s="1"/>
  <c r="S24" i="12"/>
  <c r="S27" i="12" s="1"/>
  <c r="R24" i="12"/>
  <c r="R27" i="12" s="1"/>
  <c r="Q24" i="12"/>
  <c r="P24" i="12"/>
  <c r="U16" i="12"/>
  <c r="T16" i="12"/>
  <c r="S16" i="12"/>
  <c r="R16" i="12"/>
  <c r="Q16" i="12"/>
  <c r="P16" i="12"/>
  <c r="U15" i="12"/>
  <c r="T15" i="12"/>
  <c r="S15" i="12"/>
  <c r="R15" i="12"/>
  <c r="Q15" i="12"/>
  <c r="P15" i="12"/>
  <c r="U14" i="12"/>
  <c r="T14" i="12"/>
  <c r="S14" i="12"/>
  <c r="R14" i="12"/>
  <c r="P14" i="12"/>
  <c r="Q12" i="12"/>
  <c r="Q9" i="12"/>
  <c r="Q14" i="12" s="1"/>
  <c r="N24" i="12" l="1"/>
  <c r="N27" i="12" s="1"/>
  <c r="N16" i="12"/>
  <c r="N15" i="12"/>
  <c r="N14" i="12"/>
  <c r="N25" i="13"/>
  <c r="N23" i="13"/>
  <c r="N22" i="13"/>
  <c r="N21" i="13"/>
  <c r="N20" i="13"/>
  <c r="N19" i="13"/>
  <c r="N15" i="13"/>
  <c r="N13" i="13"/>
  <c r="N12" i="13"/>
  <c r="N11" i="13"/>
  <c r="N9" i="13"/>
  <c r="N14" i="13" s="1"/>
  <c r="N8" i="13"/>
  <c r="N16" i="13" l="1"/>
  <c r="N24" i="13"/>
  <c r="N27" i="13" s="1"/>
  <c r="U24" i="13"/>
  <c r="U27" i="13" s="1"/>
  <c r="T24" i="13"/>
  <c r="T27" i="13" s="1"/>
  <c r="S24" i="13"/>
  <c r="S27" i="13" s="1"/>
  <c r="R24" i="13"/>
  <c r="R27" i="13" s="1"/>
  <c r="Q24" i="13"/>
  <c r="Q27" i="13" s="1"/>
  <c r="P24" i="13"/>
  <c r="P27" i="13" s="1"/>
  <c r="U16" i="13"/>
  <c r="T16" i="13"/>
  <c r="S16" i="13"/>
  <c r="R16" i="13"/>
  <c r="Q16" i="13"/>
  <c r="P16" i="13"/>
  <c r="U15" i="13"/>
  <c r="T15" i="13"/>
  <c r="S15" i="13"/>
  <c r="R15" i="13"/>
  <c r="Q15" i="13"/>
  <c r="P15" i="13"/>
  <c r="U14" i="13"/>
  <c r="T14" i="13"/>
  <c r="S14" i="13"/>
  <c r="R14" i="13"/>
  <c r="Q14" i="13"/>
  <c r="P14" i="13"/>
  <c r="U44" i="13" l="1"/>
  <c r="T44" i="13"/>
  <c r="S44" i="13"/>
  <c r="R44" i="13"/>
  <c r="Q44" i="13"/>
  <c r="P44" i="13"/>
  <c r="O44" i="13"/>
  <c r="N44" i="13"/>
  <c r="L44" i="13"/>
  <c r="K44" i="13"/>
  <c r="J44" i="13"/>
  <c r="U39" i="13"/>
  <c r="U45" i="13" s="1"/>
  <c r="T39" i="13"/>
  <c r="T45" i="13" s="1"/>
  <c r="S39" i="13"/>
  <c r="S45" i="13" s="1"/>
  <c r="R39" i="13"/>
  <c r="R45" i="13" s="1"/>
  <c r="Q39" i="13"/>
  <c r="Q45" i="13" s="1"/>
  <c r="P39" i="13"/>
  <c r="O39" i="13"/>
  <c r="N39" i="13"/>
  <c r="M39" i="13"/>
  <c r="M45" i="13" s="1"/>
  <c r="L39" i="13"/>
  <c r="L45" i="13" s="1"/>
  <c r="K39" i="13"/>
  <c r="K45" i="13" s="1"/>
  <c r="J39" i="13"/>
  <c r="J45" i="13" s="1"/>
  <c r="O24" i="13"/>
  <c r="O27" i="13" s="1"/>
  <c r="I24" i="13"/>
  <c r="I27" i="13" s="1"/>
  <c r="H24" i="13"/>
  <c r="H27" i="13" s="1"/>
  <c r="G24" i="13"/>
  <c r="G27" i="13" s="1"/>
  <c r="F24" i="13"/>
  <c r="F27" i="13" s="1"/>
  <c r="O16" i="13"/>
  <c r="I16" i="13"/>
  <c r="H16" i="13"/>
  <c r="G16" i="13"/>
  <c r="F16" i="13"/>
  <c r="O15" i="13"/>
  <c r="I15" i="13"/>
  <c r="H15" i="13"/>
  <c r="G15" i="13"/>
  <c r="F15" i="13"/>
  <c r="O14" i="13"/>
  <c r="I14" i="13"/>
  <c r="G14" i="13"/>
  <c r="H12" i="13"/>
  <c r="H14" i="13" s="1"/>
  <c r="F12" i="13"/>
  <c r="F14" i="13" s="1"/>
  <c r="W44" i="12"/>
  <c r="V44" i="12"/>
  <c r="U44" i="12"/>
  <c r="T44" i="12"/>
  <c r="S44" i="12"/>
  <c r="R44" i="12"/>
  <c r="Q44" i="12"/>
  <c r="P44" i="12"/>
  <c r="O44" i="12"/>
  <c r="N44" i="12"/>
  <c r="N45" i="12" s="1"/>
  <c r="M44" i="12"/>
  <c r="L44" i="12"/>
  <c r="L45" i="12" s="1"/>
  <c r="K44" i="12"/>
  <c r="J44" i="12"/>
  <c r="I44" i="12"/>
  <c r="H44" i="12"/>
  <c r="G44" i="12"/>
  <c r="F44" i="12"/>
  <c r="W39" i="12"/>
  <c r="W45" i="12" s="1"/>
  <c r="V39" i="12"/>
  <c r="V45" i="12" s="1"/>
  <c r="U39" i="12"/>
  <c r="U45" i="12" s="1"/>
  <c r="T39" i="12"/>
  <c r="S39" i="12"/>
  <c r="R39" i="12"/>
  <c r="R45" i="12" s="1"/>
  <c r="Q39" i="12"/>
  <c r="Q45" i="12" s="1"/>
  <c r="P39" i="12"/>
  <c r="P45" i="12" s="1"/>
  <c r="O39" i="12"/>
  <c r="O45" i="12" s="1"/>
  <c r="M39" i="12"/>
  <c r="M45" i="12" s="1"/>
  <c r="K39" i="12"/>
  <c r="K45" i="12" s="1"/>
  <c r="J39" i="12"/>
  <c r="J45" i="12" s="1"/>
  <c r="I39" i="12"/>
  <c r="I45" i="12" s="1"/>
  <c r="H39" i="12"/>
  <c r="G39" i="12"/>
  <c r="G45" i="12" s="1"/>
  <c r="F39" i="12"/>
  <c r="V27" i="12"/>
  <c r="F27" i="12"/>
  <c r="W24" i="12"/>
  <c r="W27" i="12" s="1"/>
  <c r="V24" i="12"/>
  <c r="O24" i="12"/>
  <c r="O27" i="12" s="1"/>
  <c r="I24" i="12"/>
  <c r="I27" i="12" s="1"/>
  <c r="H24" i="12"/>
  <c r="H27" i="12" s="1"/>
  <c r="G24" i="12"/>
  <c r="G27" i="12" s="1"/>
  <c r="F24" i="12"/>
  <c r="W16" i="12"/>
  <c r="V16" i="12"/>
  <c r="O16" i="12"/>
  <c r="I16" i="12"/>
  <c r="H16" i="12"/>
  <c r="G16" i="12"/>
  <c r="F16" i="12"/>
  <c r="W15" i="12"/>
  <c r="V15" i="12"/>
  <c r="O15" i="12"/>
  <c r="I15" i="12"/>
  <c r="H15" i="12"/>
  <c r="G15" i="12"/>
  <c r="F15" i="12"/>
  <c r="W14" i="12"/>
  <c r="V14" i="12"/>
  <c r="O14" i="12"/>
  <c r="I14" i="12"/>
  <c r="H14" i="12"/>
  <c r="G14" i="12"/>
  <c r="F14" i="12"/>
  <c r="S45" i="12" l="1"/>
  <c r="O45" i="13"/>
  <c r="T45" i="12"/>
  <c r="P45" i="13"/>
  <c r="N45" i="13"/>
  <c r="H45" i="12"/>
  <c r="F45" i="12"/>
  <c r="X31" i="11"/>
  <c r="X34" i="11" s="1"/>
  <c r="W31" i="11"/>
  <c r="W34" i="11" s="1"/>
  <c r="V31" i="11"/>
  <c r="V34" i="11" s="1"/>
  <c r="U31" i="11"/>
  <c r="U34" i="11" s="1"/>
  <c r="T31" i="11"/>
  <c r="T34" i="11" s="1"/>
  <c r="S31" i="11"/>
  <c r="S34" i="11" s="1"/>
  <c r="R31" i="11"/>
  <c r="R34" i="11" s="1"/>
  <c r="Q31" i="11"/>
  <c r="Q34" i="11" s="1"/>
  <c r="P31" i="11"/>
  <c r="P34" i="11" s="1"/>
  <c r="O31" i="11"/>
  <c r="O34" i="11" s="1"/>
  <c r="N31" i="11"/>
  <c r="N34" i="11" s="1"/>
  <c r="M31" i="11"/>
  <c r="M34" i="11" s="1"/>
  <c r="L31" i="11"/>
  <c r="L34" i="11" s="1"/>
  <c r="K31" i="11"/>
  <c r="K34" i="11" s="1"/>
  <c r="J31" i="11"/>
  <c r="J34" i="11" s="1"/>
  <c r="I31" i="11"/>
  <c r="I34" i="11" s="1"/>
  <c r="H31" i="11"/>
  <c r="H34" i="11" s="1"/>
  <c r="G31" i="11"/>
  <c r="G34" i="11" s="1"/>
  <c r="F31" i="11"/>
  <c r="F34" i="11" s="1"/>
  <c r="E31" i="11"/>
  <c r="E34" i="11" s="1"/>
  <c r="M41" i="11" l="1"/>
  <c r="M44" i="11" s="1"/>
  <c r="M37" i="11"/>
  <c r="M42" i="11" s="1"/>
  <c r="F41" i="11"/>
  <c r="F44" i="11" s="1"/>
  <c r="F37" i="11"/>
  <c r="F42" i="11" s="1"/>
  <c r="J41" i="11"/>
  <c r="J44" i="11" s="1"/>
  <c r="J37" i="11"/>
  <c r="J42" i="11" s="1"/>
  <c r="N41" i="11"/>
  <c r="N44" i="11" s="1"/>
  <c r="N37" i="11"/>
  <c r="N42" i="11" s="1"/>
  <c r="R41" i="11"/>
  <c r="R44" i="11" s="1"/>
  <c r="R37" i="11"/>
  <c r="R42" i="11" s="1"/>
  <c r="V41" i="11"/>
  <c r="V44" i="11" s="1"/>
  <c r="V37" i="11"/>
  <c r="V42" i="11" s="1"/>
  <c r="I37" i="11"/>
  <c r="I42" i="11" s="1"/>
  <c r="I41" i="11"/>
  <c r="I44" i="11" s="1"/>
  <c r="U41" i="11"/>
  <c r="U44" i="11" s="1"/>
  <c r="U37" i="11"/>
  <c r="U42" i="11" s="1"/>
  <c r="G41" i="11"/>
  <c r="G44" i="11" s="1"/>
  <c r="G37" i="11"/>
  <c r="G42" i="11" s="1"/>
  <c r="K41" i="11"/>
  <c r="K44" i="11" s="1"/>
  <c r="K37" i="11"/>
  <c r="K42" i="11" s="1"/>
  <c r="O41" i="11"/>
  <c r="O44" i="11" s="1"/>
  <c r="O37" i="11"/>
  <c r="O42" i="11" s="1"/>
  <c r="S41" i="11"/>
  <c r="S44" i="11" s="1"/>
  <c r="S37" i="11"/>
  <c r="S42" i="11" s="1"/>
  <c r="W41" i="11"/>
  <c r="W44" i="11" s="1"/>
  <c r="W37" i="11"/>
  <c r="W42" i="11" s="1"/>
  <c r="E41" i="11"/>
  <c r="E44" i="11" s="1"/>
  <c r="E37" i="11"/>
  <c r="E42" i="11" s="1"/>
  <c r="Q37" i="11"/>
  <c r="Q42" i="11" s="1"/>
  <c r="Q41" i="11"/>
  <c r="Q44" i="11" s="1"/>
  <c r="H41" i="11"/>
  <c r="H44" i="11" s="1"/>
  <c r="H37" i="11"/>
  <c r="H42" i="11" s="1"/>
  <c r="L41" i="11"/>
  <c r="L44" i="11" s="1"/>
  <c r="L37" i="11"/>
  <c r="L42" i="11" s="1"/>
  <c r="P41" i="11"/>
  <c r="P44" i="11" s="1"/>
  <c r="P37" i="11"/>
  <c r="P42" i="11" s="1"/>
  <c r="T41" i="11"/>
  <c r="T44" i="11" s="1"/>
  <c r="T37" i="11"/>
  <c r="T42" i="11" s="1"/>
  <c r="X41" i="11"/>
  <c r="X44" i="11" s="1"/>
  <c r="X37" i="11"/>
  <c r="X42" i="11" s="1"/>
  <c r="H24" i="8" l="1"/>
  <c r="I10" i="8"/>
  <c r="E19" i="8"/>
  <c r="E21" i="8" s="1"/>
  <c r="F19" i="8"/>
  <c r="G19" i="8"/>
  <c r="G21" i="8" s="1"/>
  <c r="H19" i="8"/>
  <c r="H21" i="8" s="1"/>
  <c r="E20" i="8"/>
  <c r="F20" i="8"/>
  <c r="G20" i="8"/>
  <c r="H20" i="8"/>
  <c r="F21" i="8"/>
  <c r="I20" i="8"/>
  <c r="H16" i="7"/>
  <c r="H21" i="7" s="1"/>
  <c r="H22" i="7" s="1"/>
  <c r="H36" i="7"/>
  <c r="H34" i="7"/>
  <c r="H27" i="7"/>
  <c r="H23" i="7"/>
  <c r="F36" i="7"/>
  <c r="F34" i="7"/>
  <c r="F27" i="7"/>
  <c r="F23" i="7"/>
  <c r="F16" i="7"/>
  <c r="F21" i="7" s="1"/>
  <c r="E23" i="8" l="1"/>
  <c r="E22" i="8"/>
  <c r="F24" i="8"/>
  <c r="F22" i="8" s="1"/>
  <c r="F23" i="8" l="1"/>
  <c r="F36" i="2" l="1"/>
  <c r="F35" i="2"/>
  <c r="F34" i="2" s="1"/>
  <c r="F33" i="2"/>
  <c r="F27" i="2" s="1"/>
  <c r="H36" i="2" l="1"/>
  <c r="H35" i="2"/>
  <c r="H34" i="2" s="1"/>
  <c r="H33" i="2"/>
  <c r="H27" i="2" s="1"/>
  <c r="H23" i="2"/>
  <c r="F23" i="2"/>
  <c r="F40" i="2" s="1"/>
  <c r="I22" i="8" l="1"/>
  <c r="I16" i="2"/>
  <c r="H40" i="7"/>
  <c r="F40" i="7"/>
  <c r="F22" i="7"/>
  <c r="G9" i="7" s="1"/>
  <c r="H40" i="2"/>
  <c r="G38" i="2"/>
  <c r="H22" i="2"/>
  <c r="F22" i="2"/>
  <c r="G20" i="2" s="1"/>
  <c r="I36" i="2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G31" i="2" l="1"/>
  <c r="G34" i="2"/>
  <c r="I23" i="8"/>
  <c r="I21" i="8"/>
  <c r="G40" i="2"/>
  <c r="G21" i="2"/>
  <c r="I40" i="7"/>
  <c r="G13" i="2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G9" i="2"/>
  <c r="I22" i="2"/>
  <c r="G22" i="2"/>
  <c r="G10" i="2"/>
  <c r="G16" i="2"/>
  <c r="G14" i="2"/>
  <c r="G19" i="2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  <c r="H22" i="8" l="1"/>
  <c r="H23" i="8"/>
  <c r="G24" i="8"/>
  <c r="G23" i="8" s="1"/>
  <c r="G2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</author>
  </authors>
  <commentList>
    <comment ref="J3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令和6年度より下水道事業会計（法適用）に統合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  <author>山城</author>
  </authors>
  <commentList>
    <comment ref="O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令和４年５月１日より(株)ＯＭこうべから名称変更</t>
        </r>
      </text>
    </comment>
    <comment ref="S6" authorId="1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令和3年度までで事業終了
令和4年4月末で解散</t>
        </r>
      </text>
    </comment>
    <comment ref="U6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令和３年度に新設</t>
        </r>
      </text>
    </comment>
  </commentList>
</comments>
</file>

<file path=xl/sharedStrings.xml><?xml version="1.0" encoding="utf-8"?>
<sst xmlns="http://schemas.openxmlformats.org/spreadsheetml/2006/main" count="494" uniqueCount="262">
  <si>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</si>
  <si>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</si>
  <si>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</si>
  <si>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</si>
  <si>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</si>
  <si>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</si>
  <si>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</si>
  <si>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</si>
  <si>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</si>
  <si>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</si>
  <si>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</si>
  <si>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</si>
  <si>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</si>
  <si>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</si>
  <si>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</si>
  <si>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</si>
  <si>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</si>
  <si>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</si>
  <si>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</si>
  <si>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</si>
  <si>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</si>
  <si>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</si>
  <si>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</si>
  <si>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</si>
  <si>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</si>
  <si>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</si>
  <si>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</si>
  <si>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</si>
  <si>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</si>
  <si>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</si>
  <si>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</si>
  <si>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</si>
  <si>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</si>
  <si>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</si>
  <si>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</si>
  <si>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</si>
  <si>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</si>
  <si>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</si>
  <si>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</si>
  <si>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</si>
  <si>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</si>
  <si>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</si>
  <si>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</si>
  <si>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</si>
  <si>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</si>
  <si>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</si>
  <si>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</si>
  <si>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</si>
  <si>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</si>
  <si>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</si>
  <si>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</si>
  <si>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</si>
  <si>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</si>
  <si>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</si>
  <si>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</si>
  <si>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</si>
  <si>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</si>
  <si>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</si>
  <si>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</si>
  <si>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</si>
  <si>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</si>
  <si>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</si>
  <si>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</si>
  <si>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</si>
  <si>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</si>
  <si>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</si>
  <si>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</si>
  <si>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</si>
  <si>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</si>
  <si>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</si>
  <si>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</si>
  <si>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</si>
  <si>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</si>
  <si>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</si>
  <si>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</si>
  <si>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</si>
  <si>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</si>
  <si>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</si>
  <si>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</si>
  <si>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</si>
  <si>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</si>
  <si>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</si>
  <si>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</si>
  <si>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</si>
  <si>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</si>
  <si>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</si>
  <si>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</si>
  <si>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</si>
  <si>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</si>
  <si>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</si>
  <si>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</si>
  <si>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</si>
  <si>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</si>
  <si>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</si>
  <si>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</si>
  <si>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</si>
  <si>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</si>
  <si>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</si>
  <si>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</si>
  <si>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</si>
  <si>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</si>
  <si>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</si>
  <si>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</si>
  <si>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</si>
  <si>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</si>
  <si>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</si>
  <si>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</si>
  <si>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</si>
  <si>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</si>
  <si>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</si>
  <si>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</si>
  <si>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</si>
  <si>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</si>
  <si>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</si>
  <si>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</si>
  <si>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</si>
  <si>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</si>
  <si>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</si>
  <si>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</si>
  <si>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</si>
  <si>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</si>
  <si>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</si>
  <si>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</si>
  <si>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</si>
  <si>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</si>
  <si>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</si>
  <si>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</si>
  <si>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</si>
  <si>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</si>
  <si>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</si>
  <si>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</si>
  <si>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</si>
  <si>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</si>
  <si>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</si>
  <si>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</si>
  <si>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</si>
  <si>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</si>
  <si>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</si>
  <si>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</si>
  <si>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</si>
  <si>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</si>
  <si>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</si>
  <si>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</si>
  <si>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</si>
  <si>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</si>
  <si>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</si>
  <si>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</si>
  <si>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</si>
  <si>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</si>
  <si>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</si>
  <si>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</si>
  <si>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</si>
  <si>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</si>
  <si>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</si>
  <si>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</si>
  <si>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</si>
  <si>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</si>
  <si>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</si>
  <si>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</si>
  <si>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</si>
  <si>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</si>
  <si>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</si>
  <si>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</si>
  <si>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</si>
  <si>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</si>
  <si>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</si>
  <si>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</si>
  <si>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</si>
  <si>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</si>
  <si>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</si>
  <si>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</si>
  <si>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</si>
  <si>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</si>
  <si>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</si>
  <si>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</si>
  <si>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</si>
  <si>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</si>
  <si>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</si>
  <si>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</si>
  <si>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</si>
  <si>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</si>
  <si>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</si>
  <si>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</si>
  <si>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</si>
  <si>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</si>
  <si>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</si>
  <si>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</si>
  <si>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</si>
  <si>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</si>
  <si>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</si>
  <si>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</si>
  <si>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</si>
  <si>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</si>
  <si>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</si>
  <si>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</si>
  <si>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</si>
  <si>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</si>
  <si>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</si>
  <si>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</si>
  <si>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</si>
  <si>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</si>
  <si>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</si>
  <si>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</si>
  <si>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</si>
  <si>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</si>
  <si>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</si>
  <si>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</si>
  <si>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</si>
  <si>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</si>
  <si>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</si>
  <si>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</si>
  <si>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</si>
  <si>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</si>
  <si>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</si>
  <si>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</si>
  <si>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</si>
  <si>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</si>
  <si>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</si>
  <si>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</si>
  <si>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</si>
  <si>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</si>
  <si>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</si>
  <si>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</si>
  <si>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</si>
  <si>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</si>
  <si>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</si>
  <si>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</si>
  <si>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</si>
  <si>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</si>
  <si>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神戸市</t>
    <rPh sb="0" eb="3">
      <t>コウベシ</t>
    </rPh>
    <phoneticPr fontId="7"/>
  </si>
  <si>
    <t>神戸市</t>
    <rPh sb="0" eb="3">
      <t>コウベシ</t>
    </rPh>
    <phoneticPr fontId="15"/>
  </si>
  <si>
    <t>神戸市</t>
    <rPh sb="0" eb="3">
      <t>コウベシ</t>
    </rPh>
    <phoneticPr fontId="7"/>
  </si>
  <si>
    <t>(令和４年度決算額）</t>
    <rPh sb="4" eb="6">
      <t>ネンド</t>
    </rPh>
    <phoneticPr fontId="7"/>
  </si>
  <si>
    <t>神戸市道路公社</t>
    <rPh sb="0" eb="3">
      <t>コウベシ</t>
    </rPh>
    <rPh sb="3" eb="5">
      <t>ドウロ</t>
    </rPh>
    <rPh sb="5" eb="7">
      <t>コウシャ</t>
    </rPh>
    <phoneticPr fontId="7"/>
  </si>
  <si>
    <t>(株)神戸商工貿易センター</t>
    <rPh sb="3" eb="5">
      <t>コウベ</t>
    </rPh>
    <rPh sb="5" eb="7">
      <t>ショウコウ</t>
    </rPh>
    <rPh sb="7" eb="9">
      <t>ボウエキ</t>
    </rPh>
    <phoneticPr fontId="7"/>
  </si>
  <si>
    <t>(株)有馬温泉企業</t>
    <rPh sb="1" eb="2">
      <t>カブ</t>
    </rPh>
    <rPh sb="3" eb="5">
      <t>アリマ</t>
    </rPh>
    <rPh sb="5" eb="7">
      <t>オンセン</t>
    </rPh>
    <rPh sb="7" eb="9">
      <t>キギョウ</t>
    </rPh>
    <phoneticPr fontId="7"/>
  </si>
  <si>
    <t>神戸新交通(株)</t>
    <rPh sb="0" eb="2">
      <t>コウベ</t>
    </rPh>
    <rPh sb="2" eb="5">
      <t>シンコウツウ</t>
    </rPh>
    <rPh sb="6" eb="7">
      <t>カブ</t>
    </rPh>
    <phoneticPr fontId="7"/>
  </si>
  <si>
    <t>雲井通５丁目再開発(株)</t>
  </si>
  <si>
    <t>(株)こうべ未来都市機構</t>
    <phoneticPr fontId="7"/>
  </si>
  <si>
    <t>神戸航空貨物ターミナル(株)</t>
    <rPh sb="0" eb="2">
      <t>コウベ</t>
    </rPh>
    <rPh sb="2" eb="4">
      <t>コウクウ</t>
    </rPh>
    <rPh sb="4" eb="6">
      <t>カモツ</t>
    </rPh>
    <rPh sb="11" eb="14">
      <t>カブ</t>
    </rPh>
    <phoneticPr fontId="7"/>
  </si>
  <si>
    <t>神戸交通振興(株)</t>
    <rPh sb="0" eb="2">
      <t>コウベ</t>
    </rPh>
    <rPh sb="2" eb="4">
      <t>コウツウ</t>
    </rPh>
    <rPh sb="4" eb="6">
      <t>シンコウ</t>
    </rPh>
    <rPh sb="7" eb="8">
      <t>カブ</t>
    </rPh>
    <phoneticPr fontId="7"/>
  </si>
  <si>
    <t>（株）神戸ウォーターフロント開発機構</t>
    <rPh sb="1" eb="2">
      <t>カブ</t>
    </rPh>
    <rPh sb="3" eb="5">
      <t>コウベ</t>
    </rPh>
    <rPh sb="14" eb="16">
      <t>カイハツ</t>
    </rPh>
    <rPh sb="16" eb="18">
      <t>キコウ</t>
    </rPh>
    <phoneticPr fontId="7"/>
  </si>
  <si>
    <t>令和４年度</t>
    <rPh sb="3" eb="5">
      <t>ネンド</t>
    </rPh>
    <phoneticPr fontId="7"/>
  </si>
  <si>
    <t>－</t>
    <phoneticPr fontId="7"/>
  </si>
  <si>
    <t>－</t>
  </si>
  <si>
    <t>(令和４年度決算ﾍﾞｰｽ）</t>
    <rPh sb="4" eb="6">
      <t>ネンド</t>
    </rPh>
    <phoneticPr fontId="7"/>
  </si>
  <si>
    <t>自動車</t>
    <rPh sb="0" eb="3">
      <t>ジドウシャ</t>
    </rPh>
    <phoneticPr fontId="7"/>
  </si>
  <si>
    <t>高速鉄道</t>
    <rPh sb="0" eb="2">
      <t>コウソク</t>
    </rPh>
    <rPh sb="2" eb="4">
      <t>テツドウ</t>
    </rPh>
    <phoneticPr fontId="7"/>
  </si>
  <si>
    <t>上水道</t>
    <rPh sb="0" eb="3">
      <t>ジョウスイドウ</t>
    </rPh>
    <phoneticPr fontId="7"/>
  </si>
  <si>
    <t>工業用水道</t>
    <rPh sb="0" eb="3">
      <t>コウギョウヨウ</t>
    </rPh>
    <rPh sb="3" eb="5">
      <t>スイドウ</t>
    </rPh>
    <phoneticPr fontId="7"/>
  </si>
  <si>
    <t>下水道</t>
    <rPh sb="0" eb="3">
      <t>ゲスイドウ</t>
    </rPh>
    <phoneticPr fontId="7"/>
  </si>
  <si>
    <t>港湾整備</t>
    <rPh sb="0" eb="2">
      <t>コウワン</t>
    </rPh>
    <rPh sb="2" eb="4">
      <t>セイビ</t>
    </rPh>
    <phoneticPr fontId="7"/>
  </si>
  <si>
    <t>宅地造成(臨海)</t>
    <rPh sb="0" eb="2">
      <t>タクチ</t>
    </rPh>
    <rPh sb="2" eb="4">
      <t>ゾウセイ</t>
    </rPh>
    <rPh sb="5" eb="7">
      <t>リンカイ</t>
    </rPh>
    <phoneticPr fontId="7"/>
  </si>
  <si>
    <r>
      <t>宅地整備(その他</t>
    </r>
    <r>
      <rPr>
        <sz val="11"/>
        <rFont val="明朝"/>
        <family val="1"/>
        <charset val="128"/>
      </rPr>
      <t>)</t>
    </r>
    <rPh sb="0" eb="2">
      <t>タクチ</t>
    </rPh>
    <rPh sb="2" eb="4">
      <t>セイビ</t>
    </rPh>
    <rPh sb="7" eb="8">
      <t>タ</t>
    </rPh>
    <phoneticPr fontId="7"/>
  </si>
  <si>
    <r>
      <t>宅地造成(その他</t>
    </r>
    <r>
      <rPr>
        <sz val="11"/>
        <rFont val="明朝"/>
        <family val="1"/>
        <charset val="128"/>
      </rPr>
      <t>)</t>
    </r>
    <rPh sb="0" eb="2">
      <t>タクチ</t>
    </rPh>
    <rPh sb="2" eb="4">
      <t>ゾウセイ</t>
    </rPh>
    <rPh sb="7" eb="8">
      <t>タ</t>
    </rPh>
    <phoneticPr fontId="7"/>
  </si>
  <si>
    <t>駐車場</t>
    <rPh sb="0" eb="3">
      <t>チュウシャジョウ</t>
    </rPh>
    <phoneticPr fontId="7"/>
  </si>
  <si>
    <r>
      <t>下水道(農集排</t>
    </r>
    <r>
      <rPr>
        <sz val="11"/>
        <rFont val="明朝"/>
        <family val="1"/>
        <charset val="128"/>
      </rPr>
      <t>)</t>
    </r>
    <rPh sb="0" eb="3">
      <t>ゲスイドウ</t>
    </rPh>
    <rPh sb="4" eb="6">
      <t>ノウシュウ</t>
    </rPh>
    <rPh sb="6" eb="7">
      <t>ハイ</t>
    </rPh>
    <phoneticPr fontId="7"/>
  </si>
  <si>
    <t>市場</t>
    <rPh sb="0" eb="2">
      <t>イチバ</t>
    </rPh>
    <phoneticPr fontId="7"/>
  </si>
  <si>
    <t>と畜場</t>
    <rPh sb="1" eb="2">
      <t>チク</t>
    </rPh>
    <rPh sb="2" eb="3">
      <t>ジョウ</t>
    </rPh>
    <phoneticPr fontId="7"/>
  </si>
  <si>
    <t>▲311</t>
    <phoneticPr fontId="7"/>
  </si>
  <si>
    <t>▲1,038</t>
    <phoneticPr fontId="7"/>
  </si>
  <si>
    <t>神戸市</t>
    <rPh sb="0" eb="3">
      <t>コウベシ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</si>
</sst>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6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6"/>
      <name val="明朝"/>
      <family val="1"/>
      <charset val="128"/>
    </font>
    <font>
      <sz val="11"/>
      <color theme="1"/>
      <name val="明朝"/>
      <family val="1"/>
      <charset val="128"/>
    </font>
    <font>
      <sz val="11"/>
      <name val="MS UI Gothic"/>
      <family val="1"/>
      <charset val="128"/>
    </font>
    <font>
      <sz val="11"/>
      <name val="ＭＳ Ｐゴシック"/>
      <family val="1"/>
      <charset val="128"/>
    </font>
    <font>
      <sz val="11"/>
      <color theme="1"/>
      <name val="游ゴシック"/>
      <family val="1"/>
      <charset val="128"/>
    </font>
    <font>
      <sz val="11"/>
      <color theme="1"/>
      <name val="MS UI Gothic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38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177" fontId="2" fillId="0" borderId="8" xfId="1" applyNumberFormat="1" applyFill="1" applyBorder="1" applyAlignment="1">
      <alignment vertical="center"/>
    </xf>
    <xf numFmtId="177" fontId="2" fillId="0" borderId="12" xfId="1" applyNumberFormat="1" applyFill="1" applyBorder="1" applyAlignment="1">
      <alignment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0" quotePrefix="1" applyNumberFormat="1" applyFont="1" applyBorder="1" applyAlignment="1">
      <alignment horizontal="right" vertical="center"/>
    </xf>
    <xf numFmtId="177" fontId="2" fillId="0" borderId="0" xfId="1" applyNumberFormat="1" applyFill="1" applyBorder="1" applyAlignment="1">
      <alignment vertical="center"/>
    </xf>
    <xf numFmtId="177" fontId="2" fillId="0" borderId="0" xfId="1" quotePrefix="1" applyNumberFormat="1" applyFont="1" applyFill="1" applyBorder="1" applyAlignment="1">
      <alignment horizontal="right" vertical="center"/>
    </xf>
    <xf numFmtId="177" fontId="2" fillId="0" borderId="14" xfId="1" applyNumberFormat="1" applyFill="1" applyBorder="1" applyAlignment="1">
      <alignment vertical="center"/>
    </xf>
    <xf numFmtId="177" fontId="2" fillId="0" borderId="14" xfId="1" quotePrefix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2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Fill="1" applyBorder="1" applyAlignment="1">
      <alignment horizontal="center" vertical="center"/>
    </xf>
    <xf numFmtId="177" fontId="20" fillId="0" borderId="8" xfId="1" applyNumberFormat="1" applyFont="1" applyFill="1" applyBorder="1" applyAlignment="1">
      <alignment horizontal="center" vertical="center"/>
    </xf>
    <xf numFmtId="177" fontId="2" fillId="0" borderId="12" xfId="1" applyNumberFormat="1" applyFill="1" applyBorder="1" applyAlignment="1">
      <alignment horizontal="center" vertical="center"/>
    </xf>
    <xf numFmtId="177" fontId="0" fillId="0" borderId="8" xfId="1" applyNumberFormat="1" applyFont="1" applyFill="1" applyBorder="1" applyAlignment="1">
      <alignment horizontal="center" vertical="center"/>
    </xf>
    <xf numFmtId="177" fontId="21" fillId="0" borderId="8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vertical="center"/>
    </xf>
    <xf numFmtId="177" fontId="20" fillId="0" borderId="8" xfId="1" applyNumberFormat="1" applyFont="1" applyFill="1" applyBorder="1" applyAlignment="1">
      <alignment vertical="center"/>
    </xf>
    <xf numFmtId="177" fontId="23" fillId="0" borderId="8" xfId="1" applyNumberFormat="1" applyFon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5" xfId="0" applyNumberFormat="1" applyBorder="1" applyAlignment="1">
      <alignment vertical="center"/>
    </xf>
    <xf numFmtId="177" fontId="24" fillId="0" borderId="8" xfId="1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177" fontId="2" fillId="0" borderId="14" xfId="1" applyNumberFormat="1" applyFill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9" fontId="9" fillId="0" borderId="8" xfId="1" applyNumberFormat="1" applyFont="1" applyFill="1" applyBorder="1" applyAlignment="1">
      <alignment vertical="center" textRotation="255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10" fillId="0" borderId="8" xfId="2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0" fontId="12" fillId="0" borderId="8" xfId="3" applyBorder="1" applyAlignment="1">
      <alignment vertical="center" textRotation="255"/>
    </xf>
    <xf numFmtId="177" fontId="2" fillId="0" borderId="10" xfId="1" applyNumberFormat="1" applyFill="1" applyBorder="1" applyAlignment="1">
      <alignment vertical="center"/>
    </xf>
    <xf numFmtId="177" fontId="2" fillId="0" borderId="9" xfId="1" applyNumberFormat="1" applyFill="1" applyBorder="1" applyAlignment="1">
      <alignment vertical="center"/>
    </xf>
    <xf numFmtId="41" fontId="0" fillId="0" borderId="0" xfId="0" applyNumberFormat="1" applyAlignment="1">
      <alignment horizontal="center" vertical="center" shrinkToFit="1"/>
    </xf>
    <xf numFmtId="41" fontId="0" fillId="0" borderId="8" xfId="0" applyNumberFormat="1" applyBorder="1" applyAlignment="1">
      <alignment horizontal="center" vertical="center" shrinkToFit="1"/>
    </xf>
    <xf numFmtId="41" fontId="0" fillId="0" borderId="12" xfId="0" applyNumberFormat="1" applyBorder="1" applyAlignment="1">
      <alignment horizontal="center" vertical="center" shrinkToFit="1"/>
    </xf>
    <xf numFmtId="41" fontId="0" fillId="0" borderId="13" xfId="0" applyNumberFormat="1" applyBorder="1" applyAlignment="1">
      <alignment horizontal="center" vertical="center" shrinkToFit="1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1" sqref="E1"/>
    </sheetView>
  </sheetViews>
  <sheetFormatPr defaultColWidth="9"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112" t="s">
        <v>0</v>
      </c>
      <c r="B1" s="112"/>
      <c r="C1" s="112"/>
      <c r="D1" s="112"/>
      <c r="E1" s="19" t="s">
        <v>229</v>
      </c>
      <c r="F1" s="2"/>
    </row>
    <row r="3" spans="1:9" ht="14.25">
      <c r="A3" s="9" t="s">
        <v>103</v>
      </c>
    </row>
    <row r="5" spans="1:9">
      <c r="A5" s="8" t="s">
        <v>218</v>
      </c>
    </row>
    <row r="6" spans="1:9" ht="14.25">
      <c r="A6" s="3"/>
      <c r="G6" s="114" t="s">
        <v>104</v>
      </c>
      <c r="H6" s="115"/>
      <c r="I6" s="115"/>
    </row>
    <row r="7" spans="1:9" ht="27" customHeight="1">
      <c r="A7" s="7"/>
      <c r="B7" s="4"/>
      <c r="C7" s="4"/>
      <c r="D7" s="4"/>
      <c r="E7" s="51"/>
      <c r="F7" s="43" t="s">
        <v>220</v>
      </c>
      <c r="G7" s="43"/>
      <c r="H7" s="43" t="s">
        <v>216</v>
      </c>
      <c r="I7" s="44" t="s">
        <v>20</v>
      </c>
    </row>
    <row r="8" spans="1:9" ht="17.100000000000001" customHeight="1">
      <c r="A8" s="5"/>
      <c r="B8" s="6"/>
      <c r="C8" s="6"/>
      <c r="D8" s="6"/>
      <c r="E8" s="52"/>
      <c r="F8" s="45" t="s">
        <v>101</v>
      </c>
      <c r="G8" s="45" t="s">
        <v>1</v>
      </c>
      <c r="H8" s="45" t="s">
        <v>214</v>
      </c>
      <c r="I8" s="46"/>
    </row>
    <row r="9" spans="1:9" ht="18" customHeight="1">
      <c r="A9" s="113" t="s">
        <v>79</v>
      </c>
      <c r="B9" s="113" t="s">
        <v>80</v>
      </c>
      <c r="C9" s="53" t="s">
        <v>2</v>
      </c>
      <c r="D9" s="47"/>
      <c r="E9" s="47"/>
      <c r="F9" s="48">
        <v>313296</v>
      </c>
      <c r="G9" s="49">
        <f t="shared" ref="G9:G22" si="0">F9/$F$22*100</f>
        <v>32.610168715280345</v>
      </c>
      <c r="H9" s="48">
        <v>314926</v>
      </c>
      <c r="I9" s="49">
        <f t="shared" ref="I9:I21" si="1">(F9/H9-1)*100</f>
        <v>-0.51758190813080418</v>
      </c>
    </row>
    <row r="10" spans="1:9" ht="18" customHeight="1">
      <c r="A10" s="113"/>
      <c r="B10" s="113"/>
      <c r="C10" s="55"/>
      <c r="D10" s="53" t="s">
        <v>21</v>
      </c>
      <c r="E10" s="47"/>
      <c r="F10" s="48">
        <v>143651</v>
      </c>
      <c r="G10" s="49">
        <f t="shared" si="0"/>
        <v>14.952260310118023</v>
      </c>
      <c r="H10" s="48">
        <v>150203</v>
      </c>
      <c r="I10" s="49">
        <f t="shared" si="1"/>
        <v>-4.3620966292284402</v>
      </c>
    </row>
    <row r="11" spans="1:9" ht="18" customHeight="1">
      <c r="A11" s="113"/>
      <c r="B11" s="113"/>
      <c r="C11" s="42"/>
      <c r="D11" s="42"/>
      <c r="E11" s="29" t="s">
        <v>22</v>
      </c>
      <c r="F11" s="48">
        <v>118935</v>
      </c>
      <c r="G11" s="49">
        <f t="shared" si="0"/>
        <v>12.379635923062752</v>
      </c>
      <c r="H11" s="48">
        <v>125446</v>
      </c>
      <c r="I11" s="49">
        <f t="shared" si="1"/>
        <v>-5.1902810771168433</v>
      </c>
    </row>
    <row r="12" spans="1:9" ht="18" customHeight="1">
      <c r="A12" s="113"/>
      <c r="B12" s="113"/>
      <c r="C12" s="42"/>
      <c r="D12" s="28"/>
      <c r="E12" s="29" t="s">
        <v>23</v>
      </c>
      <c r="F12" s="48">
        <v>16522</v>
      </c>
      <c r="G12" s="49">
        <f>F12/$F$22*100</f>
        <v>1.7197321622805968</v>
      </c>
      <c r="H12" s="48">
        <v>16190</v>
      </c>
      <c r="I12" s="49">
        <f t="shared" si="1"/>
        <v>2.050648548486711</v>
      </c>
    </row>
    <row r="13" spans="1:9" ht="18" customHeight="1">
      <c r="A13" s="113"/>
      <c r="B13" s="113"/>
      <c r="C13" s="54"/>
      <c r="D13" s="47" t="s">
        <v>24</v>
      </c>
      <c r="E13" s="47"/>
      <c r="F13" s="48">
        <v>123089</v>
      </c>
      <c r="G13" s="49">
        <f t="shared" si="0"/>
        <v>12.812015017731291</v>
      </c>
      <c r="H13" s="48">
        <v>119088</v>
      </c>
      <c r="I13" s="49">
        <f t="shared" si="1"/>
        <v>3.3597003896278288</v>
      </c>
    </row>
    <row r="14" spans="1:9" ht="18" customHeight="1">
      <c r="A14" s="113"/>
      <c r="B14" s="113"/>
      <c r="C14" s="47" t="s">
        <v>3</v>
      </c>
      <c r="D14" s="47"/>
      <c r="E14" s="47"/>
      <c r="F14" s="48">
        <v>4749</v>
      </c>
      <c r="G14" s="49">
        <f t="shared" si="0"/>
        <v>0.49431110269159628</v>
      </c>
      <c r="H14" s="48">
        <v>4681</v>
      </c>
      <c r="I14" s="49">
        <f t="shared" si="1"/>
        <v>1.4526810510574695</v>
      </c>
    </row>
    <row r="15" spans="1:9" ht="18" customHeight="1">
      <c r="A15" s="113"/>
      <c r="B15" s="113"/>
      <c r="C15" s="47" t="s">
        <v>4</v>
      </c>
      <c r="D15" s="47"/>
      <c r="E15" s="47"/>
      <c r="F15" s="48">
        <v>91541</v>
      </c>
      <c r="G15" s="49">
        <f t="shared" si="0"/>
        <v>9.5282654561994988</v>
      </c>
      <c r="H15" s="48">
        <v>88906</v>
      </c>
      <c r="I15" s="49">
        <f t="shared" si="1"/>
        <v>2.9638044676399744</v>
      </c>
    </row>
    <row r="16" spans="1:9" ht="18" customHeight="1">
      <c r="A16" s="113"/>
      <c r="B16" s="113"/>
      <c r="C16" s="47" t="s">
        <v>25</v>
      </c>
      <c r="D16" s="47"/>
      <c r="E16" s="47"/>
      <c r="F16" s="48">
        <v>34393</v>
      </c>
      <c r="G16" s="49">
        <f t="shared" si="0"/>
        <v>3.5798782385496044</v>
      </c>
      <c r="H16" s="48">
        <v>34732</v>
      </c>
      <c r="I16" s="49">
        <f>(F16/H16-1)*100</f>
        <v>-0.97604514568697676</v>
      </c>
    </row>
    <row r="17" spans="1:9" ht="18" customHeight="1">
      <c r="A17" s="113"/>
      <c r="B17" s="113"/>
      <c r="C17" s="47" t="s">
        <v>5</v>
      </c>
      <c r="D17" s="47"/>
      <c r="E17" s="47"/>
      <c r="F17" s="48">
        <v>192656</v>
      </c>
      <c r="G17" s="49">
        <f t="shared" si="0"/>
        <v>20.05306376082379</v>
      </c>
      <c r="H17" s="48">
        <v>243090</v>
      </c>
      <c r="I17" s="49">
        <f t="shared" si="1"/>
        <v>-20.747048418281299</v>
      </c>
    </row>
    <row r="18" spans="1:9" ht="18" customHeight="1">
      <c r="A18" s="113"/>
      <c r="B18" s="113"/>
      <c r="C18" s="47" t="s">
        <v>26</v>
      </c>
      <c r="D18" s="47"/>
      <c r="E18" s="47"/>
      <c r="F18" s="48">
        <v>52804</v>
      </c>
      <c r="G18" s="49">
        <f t="shared" si="0"/>
        <v>5.4962315153773531</v>
      </c>
      <c r="H18" s="48">
        <v>62503</v>
      </c>
      <c r="I18" s="49">
        <f t="shared" si="1"/>
        <v>-15.517655152552678</v>
      </c>
    </row>
    <row r="19" spans="1:9" ht="18" customHeight="1">
      <c r="A19" s="113"/>
      <c r="B19" s="113"/>
      <c r="C19" s="47" t="s">
        <v>27</v>
      </c>
      <c r="D19" s="47"/>
      <c r="E19" s="47"/>
      <c r="F19" s="48">
        <v>18356</v>
      </c>
      <c r="G19" s="49">
        <f t="shared" si="0"/>
        <v>1.9106284693634326</v>
      </c>
      <c r="H19" s="48">
        <v>11017</v>
      </c>
      <c r="I19" s="49">
        <f t="shared" si="1"/>
        <v>66.615231006626118</v>
      </c>
    </row>
    <row r="20" spans="1:9" ht="18" customHeight="1">
      <c r="A20" s="113"/>
      <c r="B20" s="113"/>
      <c r="C20" s="47" t="s">
        <v>6</v>
      </c>
      <c r="D20" s="47"/>
      <c r="E20" s="47"/>
      <c r="F20" s="48">
        <v>93891</v>
      </c>
      <c r="G20" s="49">
        <f t="shared" si="0"/>
        <v>9.7728708660384651</v>
      </c>
      <c r="H20" s="48">
        <v>113761</v>
      </c>
      <c r="I20" s="49">
        <f t="shared" si="1"/>
        <v>-17.466442805530889</v>
      </c>
    </row>
    <row r="21" spans="1:9" ht="18" customHeight="1">
      <c r="A21" s="113"/>
      <c r="B21" s="113"/>
      <c r="C21" s="47" t="s">
        <v>7</v>
      </c>
      <c r="D21" s="47"/>
      <c r="E21" s="47"/>
      <c r="F21" s="48">
        <v>159045</v>
      </c>
      <c r="G21" s="49">
        <f t="shared" si="0"/>
        <v>16.554581875675918</v>
      </c>
      <c r="H21" s="48">
        <v>135055</v>
      </c>
      <c r="I21" s="49">
        <f t="shared" si="1"/>
        <v>17.763133538188146</v>
      </c>
    </row>
    <row r="22" spans="1:9" ht="18" customHeight="1">
      <c r="A22" s="113"/>
      <c r="B22" s="113"/>
      <c r="C22" s="47" t="s">
        <v>8</v>
      </c>
      <c r="D22" s="47"/>
      <c r="E22" s="47"/>
      <c r="F22" s="48">
        <f>SUM(F9,F14:F21)</f>
        <v>960731</v>
      </c>
      <c r="G22" s="49">
        <f t="shared" si="0"/>
        <v>100</v>
      </c>
      <c r="H22" s="48">
        <f>SUM(H9,H14:H21)</f>
        <v>1008671</v>
      </c>
      <c r="I22" s="49">
        <f t="shared" ref="I22:I40" si="2">(F22/H22-1)*100</f>
        <v>-4.7527885703068655</v>
      </c>
    </row>
    <row r="23" spans="1:9" ht="18" customHeight="1">
      <c r="A23" s="113"/>
      <c r="B23" s="113" t="s">
        <v>81</v>
      </c>
      <c r="C23" s="56" t="s">
        <v>9</v>
      </c>
      <c r="D23" s="29"/>
      <c r="E23" s="29"/>
      <c r="F23" s="48">
        <f>SUM(F24:F26)</f>
        <v>539639</v>
      </c>
      <c r="G23" s="49">
        <f t="shared" ref="G23:G37" si="3">F23/$F$40*100</f>
        <v>56.169625004293607</v>
      </c>
      <c r="H23" s="48">
        <f>SUM(H24:H26)</f>
        <v>569726</v>
      </c>
      <c r="I23" s="49">
        <f t="shared" si="2"/>
        <v>-5.2809596191853654</v>
      </c>
    </row>
    <row r="24" spans="1:9" ht="18" customHeight="1">
      <c r="A24" s="113"/>
      <c r="B24" s="113"/>
      <c r="C24" s="55"/>
      <c r="D24" s="29" t="s">
        <v>10</v>
      </c>
      <c r="E24" s="29"/>
      <c r="F24" s="48">
        <v>192579</v>
      </c>
      <c r="G24" s="49">
        <f t="shared" si="3"/>
        <v>20.045049030373747</v>
      </c>
      <c r="H24" s="48">
        <v>181102</v>
      </c>
      <c r="I24" s="49">
        <f t="shared" si="2"/>
        <v>6.3373126746253394</v>
      </c>
    </row>
    <row r="25" spans="1:9" ht="18" customHeight="1">
      <c r="A25" s="113"/>
      <c r="B25" s="113"/>
      <c r="C25" s="55"/>
      <c r="D25" s="29" t="s">
        <v>28</v>
      </c>
      <c r="E25" s="29"/>
      <c r="F25" s="48">
        <v>238683</v>
      </c>
      <c r="G25" s="49">
        <f t="shared" si="3"/>
        <v>24.84389490918894</v>
      </c>
      <c r="H25" s="48">
        <v>280317</v>
      </c>
      <c r="I25" s="49">
        <f t="shared" si="2"/>
        <v>-14.852470595789768</v>
      </c>
    </row>
    <row r="26" spans="1:9" ht="18" customHeight="1">
      <c r="A26" s="113"/>
      <c r="B26" s="113"/>
      <c r="C26" s="54"/>
      <c r="D26" s="29" t="s">
        <v>11</v>
      </c>
      <c r="E26" s="29"/>
      <c r="F26" s="48">
        <v>108377</v>
      </c>
      <c r="G26" s="49">
        <f t="shared" si="3"/>
        <v>11.280681064730919</v>
      </c>
      <c r="H26" s="48">
        <v>108307</v>
      </c>
      <c r="I26" s="49">
        <f t="shared" si="2"/>
        <v>6.4631094943079503E-2</v>
      </c>
    </row>
    <row r="27" spans="1:9" ht="18" customHeight="1">
      <c r="A27" s="113"/>
      <c r="B27" s="113"/>
      <c r="C27" s="56" t="s">
        <v>12</v>
      </c>
      <c r="D27" s="29"/>
      <c r="E27" s="29"/>
      <c r="F27" s="48">
        <f>SUM(F28:F33)+1311</f>
        <v>293028</v>
      </c>
      <c r="G27" s="49">
        <f t="shared" si="3"/>
        <v>30.500525120975592</v>
      </c>
      <c r="H27" s="48">
        <f>SUM(H28:H33)+998</f>
        <v>301811</v>
      </c>
      <c r="I27" s="49">
        <f t="shared" si="2"/>
        <v>-2.910099366822283</v>
      </c>
    </row>
    <row r="28" spans="1:9" ht="18" customHeight="1">
      <c r="A28" s="113"/>
      <c r="B28" s="113"/>
      <c r="C28" s="55"/>
      <c r="D28" s="29" t="s">
        <v>13</v>
      </c>
      <c r="E28" s="29"/>
      <c r="F28" s="48">
        <v>114385</v>
      </c>
      <c r="G28" s="49">
        <f t="shared" si="3"/>
        <v>11.906038214651135</v>
      </c>
      <c r="H28" s="48">
        <v>120654</v>
      </c>
      <c r="I28" s="49">
        <f t="shared" si="2"/>
        <v>-5.1958492880468166</v>
      </c>
    </row>
    <row r="29" spans="1:9" ht="18" customHeight="1">
      <c r="A29" s="113"/>
      <c r="B29" s="113"/>
      <c r="C29" s="55"/>
      <c r="D29" s="29" t="s">
        <v>29</v>
      </c>
      <c r="E29" s="29"/>
      <c r="F29" s="48">
        <v>11584</v>
      </c>
      <c r="G29" s="49">
        <f t="shared" si="3"/>
        <v>1.2057485393934411</v>
      </c>
      <c r="H29" s="48">
        <v>11154</v>
      </c>
      <c r="I29" s="49">
        <f t="shared" si="2"/>
        <v>3.8551192397346279</v>
      </c>
    </row>
    <row r="30" spans="1:9" ht="18" customHeight="1">
      <c r="A30" s="113"/>
      <c r="B30" s="113"/>
      <c r="C30" s="55"/>
      <c r="D30" s="29" t="s">
        <v>30</v>
      </c>
      <c r="E30" s="29"/>
      <c r="F30" s="48">
        <v>68249</v>
      </c>
      <c r="G30" s="49">
        <f t="shared" si="3"/>
        <v>7.1038615387657931</v>
      </c>
      <c r="H30" s="48">
        <v>70964</v>
      </c>
      <c r="I30" s="49">
        <f t="shared" si="2"/>
        <v>-3.8258835465870056</v>
      </c>
    </row>
    <row r="31" spans="1:9" ht="18" customHeight="1">
      <c r="A31" s="113"/>
      <c r="B31" s="113"/>
      <c r="C31" s="55"/>
      <c r="D31" s="29" t="s">
        <v>31</v>
      </c>
      <c r="E31" s="29"/>
      <c r="F31" s="48">
        <v>64899</v>
      </c>
      <c r="G31" s="49">
        <f t="shared" si="3"/>
        <v>6.755168720484714</v>
      </c>
      <c r="H31" s="48">
        <v>66030</v>
      </c>
      <c r="I31" s="49">
        <f t="shared" si="2"/>
        <v>-1.7128577919127697</v>
      </c>
    </row>
    <row r="32" spans="1:9" ht="18" customHeight="1">
      <c r="A32" s="113"/>
      <c r="B32" s="113"/>
      <c r="C32" s="55"/>
      <c r="D32" s="29" t="s">
        <v>14</v>
      </c>
      <c r="E32" s="29"/>
      <c r="F32" s="48">
        <v>13485</v>
      </c>
      <c r="G32" s="49">
        <f t="shared" si="3"/>
        <v>1.4036187028418985</v>
      </c>
      <c r="H32" s="48">
        <v>15476</v>
      </c>
      <c r="I32" s="49">
        <f t="shared" si="2"/>
        <v>-12.865081416386658</v>
      </c>
    </row>
    <row r="33" spans="1:9" ht="18" customHeight="1">
      <c r="A33" s="113"/>
      <c r="B33" s="113"/>
      <c r="C33" s="54"/>
      <c r="D33" s="29" t="s">
        <v>32</v>
      </c>
      <c r="E33" s="29"/>
      <c r="F33" s="48">
        <f>4324+14791</f>
        <v>19115</v>
      </c>
      <c r="G33" s="49">
        <f t="shared" si="3"/>
        <v>1.9896308123709967</v>
      </c>
      <c r="H33" s="48">
        <f>4513+12022</f>
        <v>16535</v>
      </c>
      <c r="I33" s="49">
        <f t="shared" si="2"/>
        <v>15.603265799818566</v>
      </c>
    </row>
    <row r="34" spans="1:9" ht="18" customHeight="1">
      <c r="A34" s="113"/>
      <c r="B34" s="113"/>
      <c r="C34" s="56" t="s">
        <v>15</v>
      </c>
      <c r="D34" s="29"/>
      <c r="E34" s="29"/>
      <c r="F34" s="48">
        <f>F35+F38+F39</f>
        <v>128064</v>
      </c>
      <c r="G34" s="49">
        <f t="shared" si="3"/>
        <v>13.329849874730805</v>
      </c>
      <c r="H34" s="48">
        <f>H35+H38+H39</f>
        <v>137134</v>
      </c>
      <c r="I34" s="49">
        <f t="shared" si="2"/>
        <v>-6.6139688188195489</v>
      </c>
    </row>
    <row r="35" spans="1:9" ht="18" customHeight="1">
      <c r="A35" s="113"/>
      <c r="B35" s="113"/>
      <c r="C35" s="55"/>
      <c r="D35" s="56" t="s">
        <v>16</v>
      </c>
      <c r="E35" s="29"/>
      <c r="F35" s="48">
        <f>SUM(F36:F37)</f>
        <v>128064</v>
      </c>
      <c r="G35" s="49">
        <f t="shared" si="3"/>
        <v>13.329849874730805</v>
      </c>
      <c r="H35" s="48">
        <f>SUM(H36:H37)</f>
        <v>137134</v>
      </c>
      <c r="I35" s="49">
        <f t="shared" si="2"/>
        <v>-6.6139688188195489</v>
      </c>
    </row>
    <row r="36" spans="1:9" ht="18" customHeight="1">
      <c r="A36" s="113"/>
      <c r="B36" s="113"/>
      <c r="C36" s="55"/>
      <c r="D36" s="55"/>
      <c r="E36" s="50" t="s">
        <v>102</v>
      </c>
      <c r="F36" s="48">
        <f>50157+9713</f>
        <v>59870</v>
      </c>
      <c r="G36" s="49">
        <f t="shared" si="3"/>
        <v>6.2317131434293263</v>
      </c>
      <c r="H36" s="48">
        <f>56545+9397</f>
        <v>65942</v>
      </c>
      <c r="I36" s="49">
        <f>(F36/H36-1)*100</f>
        <v>-9.2080919596008606</v>
      </c>
    </row>
    <row r="37" spans="1:9" ht="18" customHeight="1">
      <c r="A37" s="113"/>
      <c r="B37" s="113"/>
      <c r="C37" s="55"/>
      <c r="D37" s="54"/>
      <c r="E37" s="29" t="s">
        <v>33</v>
      </c>
      <c r="F37" s="48">
        <v>68194</v>
      </c>
      <c r="G37" s="49">
        <f t="shared" si="3"/>
        <v>7.0981367313014774</v>
      </c>
      <c r="H37" s="48">
        <v>71192</v>
      </c>
      <c r="I37" s="49">
        <f t="shared" si="2"/>
        <v>-4.211147319923592</v>
      </c>
    </row>
    <row r="38" spans="1:9" ht="18" customHeight="1">
      <c r="A38" s="113"/>
      <c r="B38" s="113"/>
      <c r="C38" s="55"/>
      <c r="D38" s="47" t="s">
        <v>34</v>
      </c>
      <c r="E38" s="47"/>
      <c r="F38" s="48">
        <v>0</v>
      </c>
      <c r="G38" s="49">
        <f>F38/$F$40*100</f>
        <v>0</v>
      </c>
      <c r="H38" s="48">
        <v>0</v>
      </c>
      <c r="I38" s="49" t="e">
        <f t="shared" si="2"/>
        <v>#DIV/0!</v>
      </c>
    </row>
    <row r="39" spans="1:9" ht="18" customHeight="1">
      <c r="A39" s="113"/>
      <c r="B39" s="113"/>
      <c r="C39" s="54"/>
      <c r="D39" s="47" t="s">
        <v>35</v>
      </c>
      <c r="E39" s="47"/>
      <c r="F39" s="48">
        <v>0</v>
      </c>
      <c r="G39" s="49">
        <f>F39/$F$40*100</f>
        <v>0</v>
      </c>
      <c r="H39" s="48">
        <v>0</v>
      </c>
      <c r="I39" s="49" t="e">
        <f t="shared" si="2"/>
        <v>#DIV/0!</v>
      </c>
    </row>
    <row r="40" spans="1:9" ht="18" customHeight="1">
      <c r="A40" s="113"/>
      <c r="B40" s="113"/>
      <c r="C40" s="29" t="s">
        <v>17</v>
      </c>
      <c r="D40" s="29"/>
      <c r="E40" s="29"/>
      <c r="F40" s="48">
        <f>SUM(F23,F27,F34)</f>
        <v>960731</v>
      </c>
      <c r="G40" s="49">
        <f>F40/$F$40*100</f>
        <v>100</v>
      </c>
      <c r="H40" s="48">
        <f>SUM(H23,H27,H34)</f>
        <v>1008671</v>
      </c>
      <c r="I40" s="49">
        <f t="shared" si="2"/>
        <v>-4.7527885703068655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0"/>
  <sheetViews>
    <sheetView view="pageBreakPreview" zoomScale="85" zoomScaleNormal="100" zoomScaleSheetLayoutView="85" workbookViewId="0">
      <pane xSplit="5" ySplit="7" topLeftCell="F8" activePane="bottomRight" state="frozen"/>
      <selection activeCell="P46" sqref="P46"/>
      <selection pane="topRight" activeCell="P46" sqref="P46"/>
      <selection pane="bottomLeft" activeCell="P46" sqref="P46"/>
      <selection pane="bottomRight" activeCell="H23" sqref="H23"/>
    </sheetView>
  </sheetViews>
  <sheetFormatPr defaultColWidth="9"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7" width="13.625" style="1" customWidth="1"/>
    <col min="28" max="31" width="12" style="1" customWidth="1"/>
    <col min="32" max="16384" width="9" style="1"/>
  </cols>
  <sheetData>
    <row r="1" spans="1:31" ht="33.950000000000003" customHeight="1">
      <c r="A1" s="16" t="s">
        <v>0</v>
      </c>
      <c r="B1" s="12"/>
      <c r="C1" s="12"/>
      <c r="D1" s="20" t="s">
        <v>231</v>
      </c>
      <c r="E1" s="13"/>
      <c r="F1" s="13"/>
      <c r="G1" s="13"/>
    </row>
    <row r="2" spans="1:31" ht="15" customHeight="1"/>
    <row r="3" spans="1:31" ht="15" customHeight="1">
      <c r="A3" s="14" t="s">
        <v>42</v>
      </c>
      <c r="B3" s="14"/>
      <c r="C3" s="14"/>
      <c r="D3" s="14"/>
    </row>
    <row r="4" spans="1:31" ht="15" customHeight="1">
      <c r="A4" s="14"/>
      <c r="B4" s="14"/>
      <c r="C4" s="14"/>
      <c r="D4" s="14"/>
    </row>
    <row r="5" spans="1:31" ht="15.95" customHeight="1">
      <c r="A5" s="11" t="s">
        <v>221</v>
      </c>
      <c r="B5" s="11"/>
      <c r="C5" s="11"/>
      <c r="D5" s="11"/>
      <c r="Q5" s="15"/>
      <c r="U5" s="15" t="s">
        <v>43</v>
      </c>
    </row>
    <row r="6" spans="1:31" ht="15.95" customHeight="1">
      <c r="A6" s="123" t="s">
        <v>44</v>
      </c>
      <c r="B6" s="124"/>
      <c r="C6" s="124"/>
      <c r="D6" s="124"/>
      <c r="E6" s="124"/>
      <c r="F6" s="125" t="s">
        <v>246</v>
      </c>
      <c r="G6" s="125"/>
      <c r="H6" s="125" t="s">
        <v>247</v>
      </c>
      <c r="I6" s="125"/>
      <c r="J6" s="125" t="s">
        <v>248</v>
      </c>
      <c r="K6" s="125"/>
      <c r="L6" s="125" t="s">
        <v>249</v>
      </c>
      <c r="M6" s="125"/>
      <c r="N6" s="125" t="s">
        <v>250</v>
      </c>
      <c r="O6" s="125"/>
      <c r="P6" s="125" t="s">
        <v>251</v>
      </c>
      <c r="Q6" s="125"/>
      <c r="R6" s="116" t="s">
        <v>252</v>
      </c>
      <c r="S6" s="117"/>
      <c r="T6" s="116" t="s">
        <v>253</v>
      </c>
      <c r="U6" s="117"/>
    </row>
    <row r="7" spans="1:31" ht="15.95" customHeight="1">
      <c r="A7" s="124"/>
      <c r="B7" s="124"/>
      <c r="C7" s="124"/>
      <c r="D7" s="124"/>
      <c r="E7" s="124"/>
      <c r="F7" s="45" t="s">
        <v>222</v>
      </c>
      <c r="G7" s="45" t="s">
        <v>216</v>
      </c>
      <c r="H7" s="45" t="s">
        <v>219</v>
      </c>
      <c r="I7" s="45" t="s">
        <v>216</v>
      </c>
      <c r="J7" s="45" t="s">
        <v>219</v>
      </c>
      <c r="K7" s="45" t="s">
        <v>216</v>
      </c>
      <c r="L7" s="45" t="s">
        <v>219</v>
      </c>
      <c r="M7" s="45" t="s">
        <v>216</v>
      </c>
      <c r="N7" s="45" t="s">
        <v>219</v>
      </c>
      <c r="O7" s="45" t="s">
        <v>216</v>
      </c>
      <c r="P7" s="45" t="s">
        <v>219</v>
      </c>
      <c r="Q7" s="45" t="s">
        <v>216</v>
      </c>
      <c r="R7" s="45" t="s">
        <v>219</v>
      </c>
      <c r="S7" s="45" t="s">
        <v>216</v>
      </c>
      <c r="T7" s="45" t="s">
        <v>219</v>
      </c>
      <c r="U7" s="45" t="s">
        <v>216</v>
      </c>
    </row>
    <row r="8" spans="1:31" ht="15.95" customHeight="1">
      <c r="A8" s="118" t="s">
        <v>83</v>
      </c>
      <c r="B8" s="53" t="s">
        <v>45</v>
      </c>
      <c r="C8" s="47"/>
      <c r="D8" s="47"/>
      <c r="E8" s="57" t="s">
        <v>36</v>
      </c>
      <c r="F8" s="74">
        <v>10538</v>
      </c>
      <c r="G8" s="77">
        <v>10054</v>
      </c>
      <c r="H8" s="77">
        <v>23923</v>
      </c>
      <c r="I8" s="77">
        <v>24120</v>
      </c>
      <c r="J8" s="74">
        <v>39073</v>
      </c>
      <c r="K8" s="74">
        <v>34892</v>
      </c>
      <c r="L8" s="74">
        <v>1772</v>
      </c>
      <c r="M8" s="74">
        <v>1646</v>
      </c>
      <c r="N8" s="74">
        <f>32993+1015</f>
        <v>34008</v>
      </c>
      <c r="O8" s="74">
        <v>33080</v>
      </c>
      <c r="P8" s="74">
        <v>6195</v>
      </c>
      <c r="Q8" s="74">
        <v>6289</v>
      </c>
      <c r="R8" s="74">
        <v>10202</v>
      </c>
      <c r="S8" s="74">
        <v>7868</v>
      </c>
      <c r="T8" s="74">
        <v>7100</v>
      </c>
      <c r="U8" s="74">
        <v>9871</v>
      </c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15.95" customHeight="1">
      <c r="A9" s="118"/>
      <c r="B9" s="55"/>
      <c r="C9" s="47" t="s">
        <v>46</v>
      </c>
      <c r="D9" s="47"/>
      <c r="E9" s="57" t="s">
        <v>37</v>
      </c>
      <c r="F9" s="74">
        <v>10538</v>
      </c>
      <c r="G9" s="77">
        <v>10054</v>
      </c>
      <c r="H9" s="77">
        <v>23923</v>
      </c>
      <c r="I9" s="77">
        <v>24120</v>
      </c>
      <c r="J9" s="74">
        <f>34824+4020+1</f>
        <v>38845</v>
      </c>
      <c r="K9" s="74">
        <v>34611</v>
      </c>
      <c r="L9" s="74">
        <f>1658+114</f>
        <v>1772</v>
      </c>
      <c r="M9" s="74">
        <v>1646</v>
      </c>
      <c r="N9" s="74">
        <f>32993+1015</f>
        <v>34008</v>
      </c>
      <c r="O9" s="74">
        <v>33080</v>
      </c>
      <c r="P9" s="74">
        <v>6164</v>
      </c>
      <c r="Q9" s="74">
        <v>6189</v>
      </c>
      <c r="R9" s="74">
        <v>9020</v>
      </c>
      <c r="S9" s="74">
        <v>6646</v>
      </c>
      <c r="T9" s="74">
        <v>7099</v>
      </c>
      <c r="U9" s="74">
        <v>9870</v>
      </c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15.95" customHeight="1">
      <c r="A10" s="118"/>
      <c r="B10" s="54"/>
      <c r="C10" s="47" t="s">
        <v>47</v>
      </c>
      <c r="D10" s="47"/>
      <c r="E10" s="57" t="s">
        <v>38</v>
      </c>
      <c r="F10" s="74">
        <v>0</v>
      </c>
      <c r="G10" s="77">
        <v>0</v>
      </c>
      <c r="H10" s="77">
        <v>0</v>
      </c>
      <c r="I10" s="77">
        <v>0</v>
      </c>
      <c r="J10" s="74">
        <v>228</v>
      </c>
      <c r="K10" s="74">
        <v>281</v>
      </c>
      <c r="L10" s="74">
        <v>0</v>
      </c>
      <c r="M10" s="74">
        <v>0</v>
      </c>
      <c r="N10" s="74">
        <v>0</v>
      </c>
      <c r="O10" s="74">
        <v>0</v>
      </c>
      <c r="P10" s="74">
        <v>31</v>
      </c>
      <c r="Q10" s="74">
        <v>100</v>
      </c>
      <c r="R10" s="74">
        <v>1183</v>
      </c>
      <c r="S10" s="78">
        <v>1222</v>
      </c>
      <c r="T10" s="74">
        <v>1</v>
      </c>
      <c r="U10" s="74">
        <v>1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15.95" customHeight="1">
      <c r="A11" s="118"/>
      <c r="B11" s="53" t="s">
        <v>48</v>
      </c>
      <c r="C11" s="47"/>
      <c r="D11" s="47"/>
      <c r="E11" s="57" t="s">
        <v>39</v>
      </c>
      <c r="F11" s="74">
        <v>11023</v>
      </c>
      <c r="G11" s="77">
        <v>11090</v>
      </c>
      <c r="H11" s="77">
        <v>29849</v>
      </c>
      <c r="I11" s="77">
        <v>29512</v>
      </c>
      <c r="J11" s="74">
        <v>35655</v>
      </c>
      <c r="K11" s="74">
        <v>33017</v>
      </c>
      <c r="L11" s="74">
        <v>1778</v>
      </c>
      <c r="M11" s="74">
        <v>1745</v>
      </c>
      <c r="N11" s="74">
        <f>34154+1060</f>
        <v>35214</v>
      </c>
      <c r="O11" s="74">
        <v>34156</v>
      </c>
      <c r="P11" s="74">
        <v>3551</v>
      </c>
      <c r="Q11" s="74">
        <v>4108</v>
      </c>
      <c r="R11" s="74">
        <v>6487</v>
      </c>
      <c r="S11" s="74">
        <v>4345</v>
      </c>
      <c r="T11" s="74">
        <v>6911</v>
      </c>
      <c r="U11" s="74">
        <v>9630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15.95" customHeight="1">
      <c r="A12" s="118"/>
      <c r="B12" s="55"/>
      <c r="C12" s="47" t="s">
        <v>49</v>
      </c>
      <c r="D12" s="47"/>
      <c r="E12" s="57" t="s">
        <v>40</v>
      </c>
      <c r="F12" s="77">
        <f>11023-91</f>
        <v>10932</v>
      </c>
      <c r="G12" s="77">
        <v>10999</v>
      </c>
      <c r="H12" s="77">
        <f>29849-91</f>
        <v>29758</v>
      </c>
      <c r="I12" s="77">
        <v>29421</v>
      </c>
      <c r="J12" s="74">
        <f>34840+771+30</f>
        <v>35641</v>
      </c>
      <c r="K12" s="74">
        <v>33004</v>
      </c>
      <c r="L12" s="74">
        <f>1654+94+30</f>
        <v>1778</v>
      </c>
      <c r="M12" s="74">
        <v>1745</v>
      </c>
      <c r="N12" s="74">
        <f>34071+1020</f>
        <v>35091</v>
      </c>
      <c r="O12" s="74">
        <v>34136</v>
      </c>
      <c r="P12" s="74">
        <v>3446</v>
      </c>
      <c r="Q12" s="74">
        <v>3753</v>
      </c>
      <c r="R12" s="74">
        <v>6487</v>
      </c>
      <c r="S12" s="74">
        <v>4344</v>
      </c>
      <c r="T12" s="74">
        <v>6910</v>
      </c>
      <c r="U12" s="74">
        <v>9629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15.95" customHeight="1">
      <c r="A13" s="118"/>
      <c r="B13" s="54"/>
      <c r="C13" s="47" t="s">
        <v>50</v>
      </c>
      <c r="D13" s="47"/>
      <c r="E13" s="57" t="s">
        <v>41</v>
      </c>
      <c r="F13" s="74">
        <v>0</v>
      </c>
      <c r="G13" s="77">
        <v>0</v>
      </c>
      <c r="H13" s="77">
        <v>0</v>
      </c>
      <c r="I13" s="79">
        <v>0</v>
      </c>
      <c r="J13" s="74">
        <v>14</v>
      </c>
      <c r="K13" s="78">
        <v>13</v>
      </c>
      <c r="L13" s="74">
        <v>0</v>
      </c>
      <c r="M13" s="78">
        <v>0</v>
      </c>
      <c r="N13" s="74">
        <f>83+40</f>
        <v>123</v>
      </c>
      <c r="O13" s="78">
        <v>20</v>
      </c>
      <c r="P13" s="74">
        <v>105</v>
      </c>
      <c r="Q13" s="78">
        <v>355</v>
      </c>
      <c r="R13" s="74">
        <v>1</v>
      </c>
      <c r="S13" s="78">
        <v>1</v>
      </c>
      <c r="T13" s="74">
        <v>1</v>
      </c>
      <c r="U13" s="74">
        <v>1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15.95" customHeight="1">
      <c r="A14" s="118"/>
      <c r="B14" s="47" t="s">
        <v>51</v>
      </c>
      <c r="C14" s="47"/>
      <c r="D14" s="47"/>
      <c r="E14" s="57" t="s">
        <v>87</v>
      </c>
      <c r="F14" s="74">
        <f t="shared" ref="F14:U15" si="0">F9-F12</f>
        <v>-394</v>
      </c>
      <c r="G14" s="77">
        <f t="shared" si="0"/>
        <v>-945</v>
      </c>
      <c r="H14" s="77">
        <f t="shared" si="0"/>
        <v>-5835</v>
      </c>
      <c r="I14" s="77">
        <f t="shared" si="0"/>
        <v>-5301</v>
      </c>
      <c r="J14" s="74">
        <f t="shared" si="0"/>
        <v>3204</v>
      </c>
      <c r="K14" s="74">
        <f t="shared" si="0"/>
        <v>1607</v>
      </c>
      <c r="L14" s="74">
        <f t="shared" si="0"/>
        <v>-6</v>
      </c>
      <c r="M14" s="74">
        <f t="shared" si="0"/>
        <v>-99</v>
      </c>
      <c r="N14" s="74">
        <f t="shared" si="0"/>
        <v>-1083</v>
      </c>
      <c r="O14" s="74">
        <f t="shared" si="0"/>
        <v>-1056</v>
      </c>
      <c r="P14" s="74">
        <f t="shared" si="0"/>
        <v>2718</v>
      </c>
      <c r="Q14" s="74">
        <f>S9-S12</f>
        <v>2302</v>
      </c>
      <c r="R14" s="74">
        <f t="shared" si="0"/>
        <v>2533</v>
      </c>
      <c r="S14" s="74">
        <f>U9-U12</f>
        <v>241</v>
      </c>
      <c r="T14" s="74">
        <f t="shared" si="0"/>
        <v>189</v>
      </c>
      <c r="U14" s="74">
        <f t="shared" si="0"/>
        <v>241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15.95" customHeight="1">
      <c r="A15" s="118"/>
      <c r="B15" s="47" t="s">
        <v>52</v>
      </c>
      <c r="C15" s="47"/>
      <c r="D15" s="47"/>
      <c r="E15" s="57" t="s">
        <v>88</v>
      </c>
      <c r="F15" s="74">
        <f t="shared" si="0"/>
        <v>0</v>
      </c>
      <c r="G15" s="77">
        <f t="shared" si="0"/>
        <v>0</v>
      </c>
      <c r="H15" s="77">
        <f t="shared" si="0"/>
        <v>0</v>
      </c>
      <c r="I15" s="77">
        <f t="shared" si="0"/>
        <v>0</v>
      </c>
      <c r="J15" s="74">
        <f t="shared" si="0"/>
        <v>214</v>
      </c>
      <c r="K15" s="74">
        <f t="shared" si="0"/>
        <v>268</v>
      </c>
      <c r="L15" s="74">
        <f t="shared" si="0"/>
        <v>0</v>
      </c>
      <c r="M15" s="74">
        <f t="shared" si="0"/>
        <v>0</v>
      </c>
      <c r="N15" s="74">
        <f t="shared" si="0"/>
        <v>-123</v>
      </c>
      <c r="O15" s="74">
        <f t="shared" si="0"/>
        <v>-20</v>
      </c>
      <c r="P15" s="74">
        <f t="shared" si="0"/>
        <v>-74</v>
      </c>
      <c r="Q15" s="74">
        <f>S10-S13</f>
        <v>1221</v>
      </c>
      <c r="R15" s="74">
        <f t="shared" si="0"/>
        <v>1182</v>
      </c>
      <c r="S15" s="74">
        <f>U10-U13</f>
        <v>0</v>
      </c>
      <c r="T15" s="74">
        <f t="shared" si="0"/>
        <v>0</v>
      </c>
      <c r="U15" s="74">
        <f t="shared" si="0"/>
        <v>0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15.95" customHeight="1">
      <c r="A16" s="118"/>
      <c r="B16" s="47" t="s">
        <v>53</v>
      </c>
      <c r="C16" s="47"/>
      <c r="D16" s="47"/>
      <c r="E16" s="57" t="s">
        <v>89</v>
      </c>
      <c r="F16" s="74">
        <f t="shared" ref="F16:U16" si="1">F8-F11</f>
        <v>-485</v>
      </c>
      <c r="G16" s="77">
        <f t="shared" si="1"/>
        <v>-1036</v>
      </c>
      <c r="H16" s="77">
        <f t="shared" si="1"/>
        <v>-5926</v>
      </c>
      <c r="I16" s="77">
        <f t="shared" si="1"/>
        <v>-5392</v>
      </c>
      <c r="J16" s="74">
        <f t="shared" si="1"/>
        <v>3418</v>
      </c>
      <c r="K16" s="74">
        <f t="shared" si="1"/>
        <v>1875</v>
      </c>
      <c r="L16" s="74">
        <f t="shared" si="1"/>
        <v>-6</v>
      </c>
      <c r="M16" s="74">
        <f t="shared" si="1"/>
        <v>-99</v>
      </c>
      <c r="N16" s="74">
        <f t="shared" si="1"/>
        <v>-1206</v>
      </c>
      <c r="O16" s="74">
        <f t="shared" si="1"/>
        <v>-1076</v>
      </c>
      <c r="P16" s="74">
        <f t="shared" si="1"/>
        <v>2644</v>
      </c>
      <c r="Q16" s="74">
        <f>S8-S11</f>
        <v>3523</v>
      </c>
      <c r="R16" s="74">
        <f t="shared" si="1"/>
        <v>3715</v>
      </c>
      <c r="S16" s="74">
        <f>U8-U11</f>
        <v>241</v>
      </c>
      <c r="T16" s="74">
        <f t="shared" si="1"/>
        <v>189</v>
      </c>
      <c r="U16" s="74">
        <f t="shared" si="1"/>
        <v>241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15.95" customHeight="1">
      <c r="A17" s="118"/>
      <c r="B17" s="47" t="s">
        <v>54</v>
      </c>
      <c r="C17" s="47"/>
      <c r="D17" s="47"/>
      <c r="E17" s="45"/>
      <c r="F17" s="74">
        <v>4724</v>
      </c>
      <c r="G17" s="77">
        <v>5224</v>
      </c>
      <c r="H17" s="77">
        <v>95129</v>
      </c>
      <c r="I17" s="79">
        <v>91250</v>
      </c>
      <c r="J17" s="74">
        <v>0</v>
      </c>
      <c r="K17" s="78">
        <v>0</v>
      </c>
      <c r="L17" s="74">
        <v>0</v>
      </c>
      <c r="M17" s="78">
        <v>0</v>
      </c>
      <c r="N17" s="74"/>
      <c r="O17" s="78">
        <v>0</v>
      </c>
      <c r="P17" s="74">
        <v>0</v>
      </c>
      <c r="Q17" s="78">
        <v>0</v>
      </c>
      <c r="R17" s="74">
        <v>0</v>
      </c>
      <c r="S17" s="74">
        <v>0</v>
      </c>
      <c r="T17" s="74">
        <v>0</v>
      </c>
      <c r="U17" s="74">
        <v>0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15.95" customHeight="1">
      <c r="A18" s="118"/>
      <c r="B18" s="47" t="s">
        <v>55</v>
      </c>
      <c r="C18" s="47"/>
      <c r="D18" s="47"/>
      <c r="E18" s="45"/>
      <c r="F18" s="76">
        <v>-1746</v>
      </c>
      <c r="G18" s="76">
        <v>-1718</v>
      </c>
      <c r="H18" s="76" t="s">
        <v>259</v>
      </c>
      <c r="I18" s="76" t="s">
        <v>260</v>
      </c>
      <c r="J18" s="76">
        <v>0</v>
      </c>
      <c r="K18" s="76">
        <v>0</v>
      </c>
      <c r="L18" s="76">
        <v>0</v>
      </c>
      <c r="M18" s="76">
        <v>0</v>
      </c>
      <c r="N18" s="76"/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95" customHeight="1">
      <c r="A19" s="118" t="s">
        <v>84</v>
      </c>
      <c r="B19" s="53" t="s">
        <v>56</v>
      </c>
      <c r="C19" s="47"/>
      <c r="D19" s="47"/>
      <c r="E19" s="57"/>
      <c r="F19" s="74">
        <v>2122</v>
      </c>
      <c r="G19" s="77">
        <v>1591</v>
      </c>
      <c r="H19" s="77">
        <v>24808</v>
      </c>
      <c r="I19" s="77">
        <v>23298</v>
      </c>
      <c r="J19" s="74">
        <v>11491</v>
      </c>
      <c r="K19" s="74">
        <v>5080</v>
      </c>
      <c r="L19" s="74">
        <v>687</v>
      </c>
      <c r="M19" s="74">
        <v>132</v>
      </c>
      <c r="N19" s="74">
        <f>14946+1026</f>
        <v>15972</v>
      </c>
      <c r="O19" s="74">
        <v>20626</v>
      </c>
      <c r="P19" s="74">
        <v>168</v>
      </c>
      <c r="Q19" s="74">
        <v>18</v>
      </c>
      <c r="R19" s="74">
        <v>10260</v>
      </c>
      <c r="S19" s="74">
        <v>11545</v>
      </c>
      <c r="T19" s="74">
        <v>2289</v>
      </c>
      <c r="U19" s="74">
        <v>2216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95" customHeight="1">
      <c r="A20" s="118"/>
      <c r="B20" s="54"/>
      <c r="C20" s="47" t="s">
        <v>57</v>
      </c>
      <c r="D20" s="47"/>
      <c r="E20" s="57"/>
      <c r="F20" s="74">
        <v>1181</v>
      </c>
      <c r="G20" s="77">
        <v>1058</v>
      </c>
      <c r="H20" s="77">
        <v>17211</v>
      </c>
      <c r="I20" s="77">
        <v>15018</v>
      </c>
      <c r="J20" s="74">
        <v>6800</v>
      </c>
      <c r="K20" s="74">
        <v>0</v>
      </c>
      <c r="L20" s="74">
        <v>460</v>
      </c>
      <c r="M20" s="74">
        <v>120</v>
      </c>
      <c r="N20" s="74">
        <f>8873+146</f>
        <v>9019</v>
      </c>
      <c r="O20" s="74">
        <v>11198</v>
      </c>
      <c r="P20" s="74">
        <v>150</v>
      </c>
      <c r="Q20" s="74">
        <v>0</v>
      </c>
      <c r="R20" s="74">
        <v>0</v>
      </c>
      <c r="S20" s="78">
        <v>57</v>
      </c>
      <c r="T20" s="74">
        <v>0</v>
      </c>
      <c r="U20" s="74">
        <v>0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5.95" customHeight="1">
      <c r="A21" s="118"/>
      <c r="B21" s="47" t="s">
        <v>58</v>
      </c>
      <c r="C21" s="47"/>
      <c r="D21" s="47"/>
      <c r="E21" s="57" t="s">
        <v>90</v>
      </c>
      <c r="F21" s="74">
        <v>2122</v>
      </c>
      <c r="G21" s="77">
        <v>1591</v>
      </c>
      <c r="H21" s="77">
        <v>24808</v>
      </c>
      <c r="I21" s="77">
        <v>23298</v>
      </c>
      <c r="J21" s="74">
        <v>11490</v>
      </c>
      <c r="K21" s="74">
        <v>5080</v>
      </c>
      <c r="L21" s="74">
        <v>687</v>
      </c>
      <c r="M21" s="74">
        <v>132</v>
      </c>
      <c r="N21" s="74">
        <f>14946+1026</f>
        <v>15972</v>
      </c>
      <c r="O21" s="74">
        <v>20626</v>
      </c>
      <c r="P21" s="74">
        <v>168</v>
      </c>
      <c r="Q21" s="74">
        <v>18</v>
      </c>
      <c r="R21" s="74">
        <v>10260</v>
      </c>
      <c r="S21" s="74">
        <v>11545</v>
      </c>
      <c r="T21" s="74">
        <v>2289</v>
      </c>
      <c r="U21" s="74">
        <v>2216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5.95" customHeight="1">
      <c r="A22" s="118"/>
      <c r="B22" s="53" t="s">
        <v>59</v>
      </c>
      <c r="C22" s="47"/>
      <c r="D22" s="47"/>
      <c r="E22" s="57" t="s">
        <v>91</v>
      </c>
      <c r="F22" s="74">
        <v>2492</v>
      </c>
      <c r="G22" s="77">
        <v>1743</v>
      </c>
      <c r="H22" s="77">
        <v>33717</v>
      </c>
      <c r="I22" s="77">
        <v>33690</v>
      </c>
      <c r="J22" s="74">
        <v>23394</v>
      </c>
      <c r="K22" s="74">
        <v>22887</v>
      </c>
      <c r="L22" s="74">
        <v>990</v>
      </c>
      <c r="M22" s="74">
        <v>854</v>
      </c>
      <c r="N22" s="74">
        <f>28756+1051</f>
        <v>29807</v>
      </c>
      <c r="O22" s="74">
        <v>34562</v>
      </c>
      <c r="P22" s="74">
        <v>2932</v>
      </c>
      <c r="Q22" s="74">
        <v>3773</v>
      </c>
      <c r="R22" s="74">
        <v>38014</v>
      </c>
      <c r="S22" s="74">
        <v>38240</v>
      </c>
      <c r="T22" s="74">
        <v>15427</v>
      </c>
      <c r="U22" s="74">
        <v>3118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5.95" customHeight="1">
      <c r="A23" s="118"/>
      <c r="B23" s="54" t="s">
        <v>60</v>
      </c>
      <c r="C23" s="47" t="s">
        <v>61</v>
      </c>
      <c r="D23" s="47"/>
      <c r="E23" s="57"/>
      <c r="F23" s="74">
        <v>722</v>
      </c>
      <c r="G23" s="77">
        <v>392</v>
      </c>
      <c r="H23" s="77">
        <v>11715</v>
      </c>
      <c r="I23" s="77">
        <v>12972</v>
      </c>
      <c r="J23" s="74">
        <v>1768</v>
      </c>
      <c r="K23" s="74">
        <v>1773</v>
      </c>
      <c r="L23" s="74">
        <v>221</v>
      </c>
      <c r="M23" s="74">
        <v>221</v>
      </c>
      <c r="N23" s="74">
        <f>6915+710</f>
        <v>7625</v>
      </c>
      <c r="O23" s="74">
        <v>9907</v>
      </c>
      <c r="P23" s="74">
        <v>1651</v>
      </c>
      <c r="Q23" s="74">
        <v>2257</v>
      </c>
      <c r="R23" s="74">
        <v>17571</v>
      </c>
      <c r="S23" s="74">
        <v>17895</v>
      </c>
      <c r="T23" s="74">
        <v>2300</v>
      </c>
      <c r="U23" s="74">
        <v>650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.95" customHeight="1">
      <c r="A24" s="118"/>
      <c r="B24" s="47" t="s">
        <v>92</v>
      </c>
      <c r="C24" s="47"/>
      <c r="D24" s="47"/>
      <c r="E24" s="57" t="s">
        <v>93</v>
      </c>
      <c r="F24" s="74">
        <f t="shared" ref="F24:U24" si="2">F21-F22</f>
        <v>-370</v>
      </c>
      <c r="G24" s="74">
        <f t="shared" si="2"/>
        <v>-152</v>
      </c>
      <c r="H24" s="74">
        <f t="shared" si="2"/>
        <v>-8909</v>
      </c>
      <c r="I24" s="74">
        <f t="shared" si="2"/>
        <v>-10392</v>
      </c>
      <c r="J24" s="74">
        <f t="shared" si="2"/>
        <v>-11904</v>
      </c>
      <c r="K24" s="74">
        <f t="shared" si="2"/>
        <v>-17807</v>
      </c>
      <c r="L24" s="74">
        <f t="shared" si="2"/>
        <v>-303</v>
      </c>
      <c r="M24" s="74">
        <f t="shared" si="2"/>
        <v>-722</v>
      </c>
      <c r="N24" s="74">
        <f t="shared" si="2"/>
        <v>-13835</v>
      </c>
      <c r="O24" s="74">
        <f t="shared" si="2"/>
        <v>-13936</v>
      </c>
      <c r="P24" s="74">
        <f t="shared" si="2"/>
        <v>-2764</v>
      </c>
      <c r="Q24" s="74">
        <f t="shared" si="2"/>
        <v>-3755</v>
      </c>
      <c r="R24" s="74">
        <f t="shared" si="2"/>
        <v>-27754</v>
      </c>
      <c r="S24" s="74">
        <f>U21-U22</f>
        <v>-902</v>
      </c>
      <c r="T24" s="74">
        <f t="shared" si="2"/>
        <v>-13138</v>
      </c>
      <c r="U24" s="74">
        <f t="shared" si="2"/>
        <v>-902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5.95" customHeight="1">
      <c r="A25" s="118"/>
      <c r="B25" s="53" t="s">
        <v>62</v>
      </c>
      <c r="C25" s="53"/>
      <c r="D25" s="53"/>
      <c r="E25" s="119" t="s">
        <v>94</v>
      </c>
      <c r="F25" s="121">
        <v>370</v>
      </c>
      <c r="G25" s="121">
        <v>152</v>
      </c>
      <c r="H25" s="121">
        <v>8909</v>
      </c>
      <c r="I25" s="121">
        <v>10392</v>
      </c>
      <c r="J25" s="121">
        <v>11904</v>
      </c>
      <c r="K25" s="121">
        <v>17807</v>
      </c>
      <c r="L25" s="121">
        <v>303</v>
      </c>
      <c r="M25" s="121">
        <v>722</v>
      </c>
      <c r="N25" s="121">
        <f>13810+25</f>
        <v>13835</v>
      </c>
      <c r="O25" s="121">
        <v>13936</v>
      </c>
      <c r="P25" s="121">
        <v>2764</v>
      </c>
      <c r="Q25" s="121">
        <v>3755</v>
      </c>
      <c r="R25" s="121">
        <v>27754</v>
      </c>
      <c r="S25" s="121">
        <v>26695</v>
      </c>
      <c r="T25" s="121">
        <v>13138</v>
      </c>
      <c r="U25" s="121">
        <v>902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5.95" customHeight="1">
      <c r="A26" s="118"/>
      <c r="B26" s="73" t="s">
        <v>63</v>
      </c>
      <c r="C26" s="73"/>
      <c r="D26" s="73"/>
      <c r="E26" s="120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95" customHeight="1">
      <c r="A27" s="118"/>
      <c r="B27" s="47" t="s">
        <v>95</v>
      </c>
      <c r="C27" s="47"/>
      <c r="D27" s="47"/>
      <c r="E27" s="57" t="s">
        <v>96</v>
      </c>
      <c r="F27" s="74">
        <f t="shared" ref="F27:U27" si="3">F24+F25</f>
        <v>0</v>
      </c>
      <c r="G27" s="74">
        <f t="shared" si="3"/>
        <v>0</v>
      </c>
      <c r="H27" s="74">
        <f t="shared" si="3"/>
        <v>0</v>
      </c>
      <c r="I27" s="74">
        <f t="shared" si="3"/>
        <v>0</v>
      </c>
      <c r="J27" s="74">
        <f t="shared" si="3"/>
        <v>0</v>
      </c>
      <c r="K27" s="74">
        <f t="shared" si="3"/>
        <v>0</v>
      </c>
      <c r="L27" s="74">
        <f t="shared" si="3"/>
        <v>0</v>
      </c>
      <c r="M27" s="74">
        <f t="shared" si="3"/>
        <v>0</v>
      </c>
      <c r="N27" s="74">
        <f t="shared" si="3"/>
        <v>0</v>
      </c>
      <c r="O27" s="74">
        <f t="shared" si="3"/>
        <v>0</v>
      </c>
      <c r="P27" s="74">
        <f t="shared" si="3"/>
        <v>0</v>
      </c>
      <c r="Q27" s="74">
        <f t="shared" si="3"/>
        <v>0</v>
      </c>
      <c r="R27" s="74">
        <f t="shared" si="3"/>
        <v>0</v>
      </c>
      <c r="S27" s="74">
        <f t="shared" si="3"/>
        <v>25793</v>
      </c>
      <c r="T27" s="74">
        <f t="shared" si="3"/>
        <v>0</v>
      </c>
      <c r="U27" s="74">
        <f t="shared" si="3"/>
        <v>0</v>
      </c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5.95" customHeight="1">
      <c r="A28" s="1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5.95" customHeight="1">
      <c r="A29" s="11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8"/>
      <c r="R29" s="17"/>
      <c r="S29" s="17"/>
      <c r="T29" s="17"/>
      <c r="U29" s="18" t="s">
        <v>100</v>
      </c>
      <c r="V29" s="17"/>
      <c r="W29" s="17"/>
      <c r="X29" s="17"/>
      <c r="Y29" s="17"/>
      <c r="Z29" s="17"/>
      <c r="AA29" s="17"/>
      <c r="AB29" s="17"/>
      <c r="AC29" s="17"/>
      <c r="AD29" s="17"/>
      <c r="AE29" s="18"/>
    </row>
    <row r="30" spans="1:31" ht="15.95" customHeight="1">
      <c r="A30" s="124" t="s">
        <v>64</v>
      </c>
      <c r="B30" s="124"/>
      <c r="C30" s="124"/>
      <c r="D30" s="124"/>
      <c r="E30" s="124"/>
      <c r="F30" s="128" t="s">
        <v>254</v>
      </c>
      <c r="G30" s="128"/>
      <c r="H30" s="128" t="s">
        <v>255</v>
      </c>
      <c r="I30" s="128"/>
      <c r="J30" s="128" t="s">
        <v>256</v>
      </c>
      <c r="K30" s="128"/>
      <c r="L30" s="128" t="s">
        <v>257</v>
      </c>
      <c r="M30" s="128"/>
      <c r="N30" s="128" t="s">
        <v>258</v>
      </c>
      <c r="O30" s="128"/>
      <c r="P30" s="128"/>
      <c r="Q30" s="128"/>
      <c r="R30" s="128"/>
      <c r="S30" s="128"/>
      <c r="T30" s="128"/>
      <c r="U30" s="128"/>
      <c r="V30" s="24"/>
      <c r="W30" s="17"/>
      <c r="X30" s="24"/>
      <c r="Y30" s="17"/>
      <c r="Z30" s="24"/>
      <c r="AA30" s="17"/>
      <c r="AB30" s="24"/>
      <c r="AC30" s="17"/>
      <c r="AD30" s="24"/>
      <c r="AE30" s="17"/>
    </row>
    <row r="31" spans="1:31" ht="15.95" customHeight="1">
      <c r="A31" s="124"/>
      <c r="B31" s="124"/>
      <c r="C31" s="124"/>
      <c r="D31" s="124"/>
      <c r="E31" s="124"/>
      <c r="F31" s="45" t="s">
        <v>222</v>
      </c>
      <c r="G31" s="45" t="s">
        <v>216</v>
      </c>
      <c r="H31" s="45" t="s">
        <v>219</v>
      </c>
      <c r="I31" s="45" t="s">
        <v>216</v>
      </c>
      <c r="J31" s="45" t="s">
        <v>219</v>
      </c>
      <c r="K31" s="45" t="s">
        <v>216</v>
      </c>
      <c r="L31" s="45" t="s">
        <v>219</v>
      </c>
      <c r="M31" s="45" t="s">
        <v>216</v>
      </c>
      <c r="N31" s="45" t="s">
        <v>219</v>
      </c>
      <c r="O31" s="45" t="s">
        <v>216</v>
      </c>
      <c r="P31" s="45" t="s">
        <v>219</v>
      </c>
      <c r="Q31" s="45" t="s">
        <v>216</v>
      </c>
      <c r="R31" s="45" t="s">
        <v>219</v>
      </c>
      <c r="S31" s="45" t="s">
        <v>216</v>
      </c>
      <c r="T31" s="45" t="s">
        <v>219</v>
      </c>
      <c r="U31" s="45" t="s">
        <v>216</v>
      </c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ht="15.95" customHeight="1">
      <c r="A32" s="126" t="s">
        <v>85</v>
      </c>
      <c r="B32" s="53" t="s">
        <v>45</v>
      </c>
      <c r="C32" s="47"/>
      <c r="D32" s="47"/>
      <c r="E32" s="57" t="s">
        <v>36</v>
      </c>
      <c r="F32" s="74">
        <v>1424</v>
      </c>
      <c r="G32" s="58">
        <v>799</v>
      </c>
      <c r="H32" s="74">
        <v>990</v>
      </c>
      <c r="I32" s="58">
        <v>1130</v>
      </c>
      <c r="J32" s="82"/>
      <c r="K32" s="58">
        <v>295</v>
      </c>
      <c r="L32" s="74">
        <f>L33+L35</f>
        <v>2385</v>
      </c>
      <c r="M32" s="74">
        <v>2595</v>
      </c>
      <c r="N32" s="74">
        <f>N36</f>
        <v>541</v>
      </c>
      <c r="O32" s="74">
        <v>592</v>
      </c>
      <c r="P32" s="58"/>
      <c r="Q32" s="58"/>
      <c r="R32" s="58"/>
      <c r="S32" s="58"/>
      <c r="T32" s="58"/>
      <c r="U32" s="58"/>
      <c r="V32" s="21"/>
      <c r="W32" s="21"/>
      <c r="X32" s="21"/>
      <c r="Y32" s="21"/>
      <c r="Z32" s="23"/>
      <c r="AA32" s="23"/>
      <c r="AB32" s="21"/>
      <c r="AC32" s="21"/>
      <c r="AD32" s="23"/>
      <c r="AE32" s="23"/>
    </row>
    <row r="33" spans="1:31" ht="15.95" customHeight="1">
      <c r="A33" s="129"/>
      <c r="B33" s="55"/>
      <c r="C33" s="53" t="s">
        <v>65</v>
      </c>
      <c r="D33" s="47"/>
      <c r="E33" s="57"/>
      <c r="F33" s="74">
        <v>815</v>
      </c>
      <c r="G33" s="58">
        <v>799</v>
      </c>
      <c r="H33" s="74">
        <v>869</v>
      </c>
      <c r="I33" s="58">
        <v>922</v>
      </c>
      <c r="J33" s="82"/>
      <c r="K33" s="58">
        <v>120</v>
      </c>
      <c r="L33" s="74">
        <f>1425+22</f>
        <v>1447</v>
      </c>
      <c r="M33" s="74">
        <v>1454</v>
      </c>
      <c r="N33" s="74">
        <f>164+1</f>
        <v>165</v>
      </c>
      <c r="O33" s="74">
        <v>167</v>
      </c>
      <c r="P33" s="58"/>
      <c r="Q33" s="58"/>
      <c r="R33" s="58"/>
      <c r="S33" s="58"/>
      <c r="T33" s="58"/>
      <c r="U33" s="58"/>
      <c r="V33" s="21"/>
      <c r="W33" s="21"/>
      <c r="X33" s="21"/>
      <c r="Y33" s="21"/>
      <c r="Z33" s="23"/>
      <c r="AA33" s="23"/>
      <c r="AB33" s="21"/>
      <c r="AC33" s="21"/>
      <c r="AD33" s="23"/>
      <c r="AE33" s="23"/>
    </row>
    <row r="34" spans="1:31" ht="15.95" customHeight="1">
      <c r="A34" s="129"/>
      <c r="B34" s="55"/>
      <c r="C34" s="54"/>
      <c r="D34" s="47" t="s">
        <v>66</v>
      </c>
      <c r="E34" s="57"/>
      <c r="F34" s="74">
        <v>0</v>
      </c>
      <c r="G34" s="58">
        <v>0</v>
      </c>
      <c r="H34" s="74">
        <v>869</v>
      </c>
      <c r="I34" s="58">
        <v>922</v>
      </c>
      <c r="J34" s="82"/>
      <c r="K34" s="58">
        <v>120</v>
      </c>
      <c r="L34" s="74">
        <v>1425</v>
      </c>
      <c r="M34" s="74">
        <v>1428</v>
      </c>
      <c r="N34" s="74">
        <v>164</v>
      </c>
      <c r="O34" s="74">
        <v>166</v>
      </c>
      <c r="P34" s="58"/>
      <c r="Q34" s="58"/>
      <c r="R34" s="58"/>
      <c r="S34" s="58"/>
      <c r="T34" s="58"/>
      <c r="U34" s="58"/>
      <c r="V34" s="21"/>
      <c r="W34" s="21"/>
      <c r="X34" s="21"/>
      <c r="Y34" s="21"/>
      <c r="Z34" s="23"/>
      <c r="AA34" s="23"/>
      <c r="AB34" s="21"/>
      <c r="AC34" s="21"/>
      <c r="AD34" s="23"/>
      <c r="AE34" s="23"/>
    </row>
    <row r="35" spans="1:31" ht="15.95" customHeight="1">
      <c r="A35" s="129"/>
      <c r="B35" s="54"/>
      <c r="C35" s="47" t="s">
        <v>67</v>
      </c>
      <c r="D35" s="47"/>
      <c r="E35" s="57"/>
      <c r="F35" s="74">
        <v>609</v>
      </c>
      <c r="G35" s="58">
        <v>0</v>
      </c>
      <c r="H35" s="74">
        <f>H32-H33</f>
        <v>121</v>
      </c>
      <c r="I35" s="58">
        <v>108</v>
      </c>
      <c r="J35" s="82"/>
      <c r="K35" s="58">
        <v>175</v>
      </c>
      <c r="L35" s="74">
        <f>457+481</f>
        <v>938</v>
      </c>
      <c r="M35" s="74">
        <v>1141</v>
      </c>
      <c r="N35" s="74">
        <f>N32-N33</f>
        <v>376</v>
      </c>
      <c r="O35" s="74">
        <v>425</v>
      </c>
      <c r="P35" s="59"/>
      <c r="Q35" s="59"/>
      <c r="R35" s="58"/>
      <c r="S35" s="58"/>
      <c r="T35" s="58"/>
      <c r="U35" s="58"/>
      <c r="V35" s="21"/>
      <c r="W35" s="21"/>
      <c r="X35" s="21"/>
      <c r="Y35" s="21"/>
      <c r="Z35" s="23"/>
      <c r="AA35" s="23"/>
      <c r="AB35" s="21"/>
      <c r="AC35" s="21"/>
      <c r="AD35" s="23"/>
      <c r="AE35" s="23"/>
    </row>
    <row r="36" spans="1:31" ht="15.95" customHeight="1">
      <c r="A36" s="129"/>
      <c r="B36" s="53" t="s">
        <v>48</v>
      </c>
      <c r="C36" s="47"/>
      <c r="D36" s="47"/>
      <c r="E36" s="57" t="s">
        <v>37</v>
      </c>
      <c r="F36" s="74">
        <v>1424</v>
      </c>
      <c r="G36" s="58">
        <v>799</v>
      </c>
      <c r="H36" s="74">
        <v>990</v>
      </c>
      <c r="I36" s="58">
        <v>1130</v>
      </c>
      <c r="J36" s="82"/>
      <c r="K36" s="58">
        <v>295</v>
      </c>
      <c r="L36" s="74">
        <f>L37+L38</f>
        <v>1579</v>
      </c>
      <c r="M36" s="74">
        <v>1920</v>
      </c>
      <c r="N36" s="74">
        <f>N37+N38</f>
        <v>541</v>
      </c>
      <c r="O36" s="74">
        <v>592</v>
      </c>
      <c r="P36" s="58"/>
      <c r="Q36" s="58"/>
      <c r="R36" s="58"/>
      <c r="S36" s="58"/>
      <c r="T36" s="58"/>
      <c r="U36" s="58"/>
      <c r="V36" s="21"/>
      <c r="W36" s="21"/>
      <c r="X36" s="21"/>
      <c r="Y36" s="21"/>
      <c r="Z36" s="21"/>
      <c r="AA36" s="21"/>
      <c r="AB36" s="21"/>
      <c r="AC36" s="21"/>
      <c r="AD36" s="23"/>
      <c r="AE36" s="23"/>
    </row>
    <row r="37" spans="1:31" ht="15.95" customHeight="1">
      <c r="A37" s="129"/>
      <c r="B37" s="55"/>
      <c r="C37" s="47" t="s">
        <v>68</v>
      </c>
      <c r="D37" s="47"/>
      <c r="E37" s="57"/>
      <c r="F37" s="74">
        <v>1424</v>
      </c>
      <c r="G37" s="58">
        <v>799</v>
      </c>
      <c r="H37" s="74">
        <v>990</v>
      </c>
      <c r="I37" s="58">
        <v>1130</v>
      </c>
      <c r="J37" s="82"/>
      <c r="K37" s="58">
        <v>221</v>
      </c>
      <c r="L37" s="74">
        <f>412+782+333</f>
        <v>1527</v>
      </c>
      <c r="M37" s="74">
        <v>1870</v>
      </c>
      <c r="N37" s="74">
        <f>81+447+2</f>
        <v>530</v>
      </c>
      <c r="O37" s="74">
        <v>583</v>
      </c>
      <c r="P37" s="58"/>
      <c r="Q37" s="58"/>
      <c r="R37" s="58"/>
      <c r="S37" s="58"/>
      <c r="T37" s="58"/>
      <c r="U37" s="58"/>
      <c r="V37" s="21"/>
      <c r="W37" s="21"/>
      <c r="X37" s="21"/>
      <c r="Y37" s="21"/>
      <c r="Z37" s="21"/>
      <c r="AA37" s="21"/>
      <c r="AB37" s="21"/>
      <c r="AC37" s="21"/>
      <c r="AD37" s="23"/>
      <c r="AE37" s="23"/>
    </row>
    <row r="38" spans="1:31" ht="15.95" customHeight="1">
      <c r="A38" s="129"/>
      <c r="B38" s="54"/>
      <c r="C38" s="47" t="s">
        <v>69</v>
      </c>
      <c r="D38" s="47"/>
      <c r="E38" s="57"/>
      <c r="F38" s="74">
        <v>0</v>
      </c>
      <c r="G38" s="58">
        <v>0</v>
      </c>
      <c r="H38" s="74">
        <v>0</v>
      </c>
      <c r="I38" s="58">
        <v>0</v>
      </c>
      <c r="J38" s="82"/>
      <c r="K38" s="58">
        <v>74</v>
      </c>
      <c r="L38" s="74">
        <v>52</v>
      </c>
      <c r="M38" s="74">
        <v>50</v>
      </c>
      <c r="N38" s="74">
        <v>11</v>
      </c>
      <c r="O38" s="74">
        <v>9</v>
      </c>
      <c r="P38" s="58"/>
      <c r="Q38" s="59"/>
      <c r="R38" s="58"/>
      <c r="S38" s="58"/>
      <c r="T38" s="58"/>
      <c r="U38" s="58"/>
      <c r="V38" s="21"/>
      <c r="W38" s="21"/>
      <c r="X38" s="23"/>
      <c r="Y38" s="23"/>
      <c r="Z38" s="21"/>
      <c r="AA38" s="21"/>
      <c r="AB38" s="21"/>
      <c r="AC38" s="21"/>
      <c r="AD38" s="23"/>
      <c r="AE38" s="23"/>
    </row>
    <row r="39" spans="1:31" ht="15.95" customHeight="1">
      <c r="A39" s="129"/>
      <c r="B39" s="29" t="s">
        <v>70</v>
      </c>
      <c r="C39" s="29"/>
      <c r="D39" s="29"/>
      <c r="E39" s="57" t="s">
        <v>97</v>
      </c>
      <c r="F39" s="74">
        <f t="shared" ref="F39:I39" si="4">F32-F36</f>
        <v>0</v>
      </c>
      <c r="G39" s="58">
        <f t="shared" si="4"/>
        <v>0</v>
      </c>
      <c r="H39" s="74">
        <v>0</v>
      </c>
      <c r="I39" s="58">
        <f t="shared" si="4"/>
        <v>0</v>
      </c>
      <c r="J39" s="82">
        <f t="shared" ref="J39:U39" si="5">J32-J36</f>
        <v>0</v>
      </c>
      <c r="K39" s="58">
        <f t="shared" si="5"/>
        <v>0</v>
      </c>
      <c r="L39" s="74">
        <f t="shared" si="5"/>
        <v>806</v>
      </c>
      <c r="M39" s="74">
        <f t="shared" si="5"/>
        <v>675</v>
      </c>
      <c r="N39" s="74">
        <f t="shared" si="5"/>
        <v>0</v>
      </c>
      <c r="O39" s="74">
        <f t="shared" si="5"/>
        <v>0</v>
      </c>
      <c r="P39" s="58">
        <f t="shared" si="5"/>
        <v>0</v>
      </c>
      <c r="Q39" s="58">
        <f t="shared" si="5"/>
        <v>0</v>
      </c>
      <c r="R39" s="58">
        <f t="shared" si="5"/>
        <v>0</v>
      </c>
      <c r="S39" s="58">
        <f t="shared" si="5"/>
        <v>0</v>
      </c>
      <c r="T39" s="58">
        <f t="shared" si="5"/>
        <v>0</v>
      </c>
      <c r="U39" s="58">
        <f t="shared" si="5"/>
        <v>0</v>
      </c>
      <c r="V39" s="21"/>
      <c r="W39" s="21"/>
      <c r="X39" s="21"/>
      <c r="Y39" s="21"/>
      <c r="Z39" s="21"/>
      <c r="AA39" s="21"/>
      <c r="AB39" s="21"/>
      <c r="AC39" s="21"/>
      <c r="AD39" s="23"/>
      <c r="AE39" s="23"/>
    </row>
    <row r="40" spans="1:31" ht="15.95" customHeight="1">
      <c r="A40" s="126" t="s">
        <v>86</v>
      </c>
      <c r="B40" s="53" t="s">
        <v>71</v>
      </c>
      <c r="C40" s="47"/>
      <c r="D40" s="47"/>
      <c r="E40" s="57" t="s">
        <v>39</v>
      </c>
      <c r="F40" s="74">
        <v>0</v>
      </c>
      <c r="G40" s="58">
        <v>0</v>
      </c>
      <c r="H40" s="74">
        <v>0</v>
      </c>
      <c r="I40" s="58">
        <v>0</v>
      </c>
      <c r="J40" s="82"/>
      <c r="K40" s="58">
        <v>1100</v>
      </c>
      <c r="L40" s="74">
        <f>9+6+421</f>
        <v>436</v>
      </c>
      <c r="M40" s="74">
        <v>518</v>
      </c>
      <c r="N40" s="74">
        <f>305+116</f>
        <v>421</v>
      </c>
      <c r="O40" s="74">
        <v>377</v>
      </c>
      <c r="P40" s="58"/>
      <c r="Q40" s="58"/>
      <c r="R40" s="58"/>
      <c r="S40" s="58"/>
      <c r="T40" s="58"/>
      <c r="U40" s="58"/>
      <c r="V40" s="21"/>
      <c r="W40" s="21"/>
      <c r="X40" s="21"/>
      <c r="Y40" s="21"/>
      <c r="Z40" s="23"/>
      <c r="AA40" s="23"/>
      <c r="AB40" s="23"/>
      <c r="AC40" s="23"/>
      <c r="AD40" s="21"/>
      <c r="AE40" s="21"/>
    </row>
    <row r="41" spans="1:31" ht="15.95" customHeight="1">
      <c r="A41" s="127"/>
      <c r="B41" s="54"/>
      <c r="C41" s="47" t="s">
        <v>72</v>
      </c>
      <c r="D41" s="47"/>
      <c r="E41" s="57"/>
      <c r="F41" s="76">
        <v>0</v>
      </c>
      <c r="G41" s="59">
        <v>0</v>
      </c>
      <c r="H41" s="76">
        <v>0</v>
      </c>
      <c r="I41" s="59">
        <v>0</v>
      </c>
      <c r="J41" s="83"/>
      <c r="K41" s="59">
        <v>204</v>
      </c>
      <c r="L41" s="76">
        <v>421</v>
      </c>
      <c r="M41" s="76">
        <v>512</v>
      </c>
      <c r="N41" s="76">
        <v>305</v>
      </c>
      <c r="O41" s="76">
        <v>268</v>
      </c>
      <c r="P41" s="58"/>
      <c r="Q41" s="58"/>
      <c r="R41" s="58"/>
      <c r="S41" s="58"/>
      <c r="T41" s="58"/>
      <c r="U41" s="58"/>
      <c r="V41" s="23"/>
      <c r="W41" s="23"/>
      <c r="X41" s="23"/>
      <c r="Y41" s="23"/>
      <c r="Z41" s="23"/>
      <c r="AA41" s="23"/>
      <c r="AB41" s="23"/>
      <c r="AC41" s="23"/>
      <c r="AD41" s="21"/>
      <c r="AE41" s="21"/>
    </row>
    <row r="42" spans="1:31" ht="15.95" customHeight="1">
      <c r="A42" s="127"/>
      <c r="B42" s="53" t="s">
        <v>59</v>
      </c>
      <c r="C42" s="47"/>
      <c r="D42" s="47"/>
      <c r="E42" s="57" t="s">
        <v>40</v>
      </c>
      <c r="F42" s="74">
        <v>0</v>
      </c>
      <c r="G42" s="58">
        <v>0</v>
      </c>
      <c r="H42" s="74">
        <v>0</v>
      </c>
      <c r="I42" s="58">
        <v>0</v>
      </c>
      <c r="J42" s="82"/>
      <c r="K42" s="58">
        <v>1100</v>
      </c>
      <c r="L42" s="74">
        <f>850</f>
        <v>850</v>
      </c>
      <c r="M42" s="74">
        <v>1193</v>
      </c>
      <c r="N42" s="74">
        <f>116+305</f>
        <v>421</v>
      </c>
      <c r="O42" s="74">
        <v>377</v>
      </c>
      <c r="P42" s="58"/>
      <c r="Q42" s="58"/>
      <c r="R42" s="58"/>
      <c r="S42" s="58"/>
      <c r="T42" s="58"/>
      <c r="U42" s="58"/>
      <c r="V42" s="21"/>
      <c r="W42" s="21"/>
      <c r="X42" s="21"/>
      <c r="Y42" s="21"/>
      <c r="Z42" s="23"/>
      <c r="AA42" s="23"/>
      <c r="AB42" s="21"/>
      <c r="AC42" s="21"/>
      <c r="AD42" s="21"/>
      <c r="AE42" s="21"/>
    </row>
    <row r="43" spans="1:31" ht="15.95" customHeight="1">
      <c r="A43" s="127"/>
      <c r="B43" s="54"/>
      <c r="C43" s="47" t="s">
        <v>73</v>
      </c>
      <c r="D43" s="47"/>
      <c r="E43" s="57"/>
      <c r="F43" s="74">
        <v>0</v>
      </c>
      <c r="G43" s="58">
        <v>0</v>
      </c>
      <c r="H43" s="74">
        <v>0</v>
      </c>
      <c r="I43" s="58">
        <v>0</v>
      </c>
      <c r="J43" s="82"/>
      <c r="K43" s="58">
        <v>711</v>
      </c>
      <c r="L43" s="74">
        <v>390</v>
      </c>
      <c r="M43" s="74">
        <v>344</v>
      </c>
      <c r="N43" s="74">
        <v>106</v>
      </c>
      <c r="O43" s="74">
        <v>109</v>
      </c>
      <c r="P43" s="59"/>
      <c r="Q43" s="59"/>
      <c r="R43" s="58"/>
      <c r="S43" s="58"/>
      <c r="T43" s="58"/>
      <c r="U43" s="58"/>
      <c r="V43" s="21"/>
      <c r="W43" s="21"/>
      <c r="X43" s="23"/>
      <c r="Y43" s="21"/>
      <c r="Z43" s="23"/>
      <c r="AA43" s="23"/>
      <c r="AB43" s="21"/>
      <c r="AC43" s="21"/>
      <c r="AD43" s="23"/>
      <c r="AE43" s="23"/>
    </row>
    <row r="44" spans="1:31" ht="15.95" customHeight="1">
      <c r="A44" s="127"/>
      <c r="B44" s="47" t="s">
        <v>70</v>
      </c>
      <c r="C44" s="47"/>
      <c r="D44" s="47"/>
      <c r="E44" s="57" t="s">
        <v>98</v>
      </c>
      <c r="F44" s="76">
        <f t="shared" ref="F44:I44" si="6">F40-F42</f>
        <v>0</v>
      </c>
      <c r="G44" s="59">
        <f t="shared" si="6"/>
        <v>0</v>
      </c>
      <c r="H44" s="76">
        <v>0</v>
      </c>
      <c r="I44" s="59">
        <f t="shared" si="6"/>
        <v>0</v>
      </c>
      <c r="J44" s="83">
        <f t="shared" ref="J44:U44" si="7">J40-J42</f>
        <v>0</v>
      </c>
      <c r="K44" s="59">
        <f t="shared" si="7"/>
        <v>0</v>
      </c>
      <c r="L44" s="76">
        <f t="shared" si="7"/>
        <v>-414</v>
      </c>
      <c r="M44" s="76">
        <f>M40-M42</f>
        <v>-675</v>
      </c>
      <c r="N44" s="76">
        <f t="shared" si="7"/>
        <v>0</v>
      </c>
      <c r="O44" s="76">
        <f t="shared" si="7"/>
        <v>0</v>
      </c>
      <c r="P44" s="59">
        <f t="shared" si="7"/>
        <v>0</v>
      </c>
      <c r="Q44" s="59">
        <f t="shared" si="7"/>
        <v>0</v>
      </c>
      <c r="R44" s="59">
        <f t="shared" si="7"/>
        <v>0</v>
      </c>
      <c r="S44" s="59">
        <f t="shared" si="7"/>
        <v>0</v>
      </c>
      <c r="T44" s="59">
        <f t="shared" si="7"/>
        <v>0</v>
      </c>
      <c r="U44" s="59">
        <f t="shared" si="7"/>
        <v>0</v>
      </c>
      <c r="V44" s="23"/>
      <c r="W44" s="23"/>
      <c r="X44" s="21"/>
      <c r="Y44" s="21"/>
      <c r="Z44" s="23"/>
      <c r="AA44" s="23"/>
      <c r="AB44" s="21"/>
      <c r="AC44" s="21"/>
      <c r="AD44" s="21"/>
      <c r="AE44" s="21"/>
    </row>
    <row r="45" spans="1:31" ht="15.95" customHeight="1">
      <c r="A45" s="126" t="s">
        <v>78</v>
      </c>
      <c r="B45" s="29" t="s">
        <v>74</v>
      </c>
      <c r="C45" s="29"/>
      <c r="D45" s="29"/>
      <c r="E45" s="57" t="s">
        <v>99</v>
      </c>
      <c r="F45" s="74">
        <f t="shared" ref="F45:I45" si="8">F39+F44</f>
        <v>0</v>
      </c>
      <c r="G45" s="58">
        <f t="shared" si="8"/>
        <v>0</v>
      </c>
      <c r="H45" s="74">
        <v>0</v>
      </c>
      <c r="I45" s="58">
        <f t="shared" si="8"/>
        <v>0</v>
      </c>
      <c r="J45" s="82">
        <f t="shared" ref="J45:U45" si="9">J39+J44</f>
        <v>0</v>
      </c>
      <c r="K45" s="58">
        <f t="shared" si="9"/>
        <v>0</v>
      </c>
      <c r="L45" s="74">
        <f t="shared" si="9"/>
        <v>392</v>
      </c>
      <c r="M45" s="74">
        <f t="shared" si="9"/>
        <v>0</v>
      </c>
      <c r="N45" s="74">
        <f t="shared" si="9"/>
        <v>0</v>
      </c>
      <c r="O45" s="74">
        <f t="shared" si="9"/>
        <v>0</v>
      </c>
      <c r="P45" s="58">
        <f t="shared" si="9"/>
        <v>0</v>
      </c>
      <c r="Q45" s="58">
        <f t="shared" si="9"/>
        <v>0</v>
      </c>
      <c r="R45" s="58">
        <f t="shared" si="9"/>
        <v>0</v>
      </c>
      <c r="S45" s="58">
        <f t="shared" si="9"/>
        <v>0</v>
      </c>
      <c r="T45" s="58">
        <f t="shared" si="9"/>
        <v>0</v>
      </c>
      <c r="U45" s="58">
        <f t="shared" si="9"/>
        <v>0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15.95" customHeight="1">
      <c r="A46" s="127"/>
      <c r="B46" s="47" t="s">
        <v>75</v>
      </c>
      <c r="C46" s="47"/>
      <c r="D46" s="47"/>
      <c r="E46" s="47"/>
      <c r="F46" s="76"/>
      <c r="G46" s="59">
        <v>0</v>
      </c>
      <c r="H46" s="76">
        <v>0</v>
      </c>
      <c r="I46" s="59">
        <v>0</v>
      </c>
      <c r="J46" s="83"/>
      <c r="K46" s="59">
        <v>0</v>
      </c>
      <c r="L46" s="76">
        <v>0</v>
      </c>
      <c r="M46" s="76">
        <v>0</v>
      </c>
      <c r="N46" s="76">
        <v>0</v>
      </c>
      <c r="O46" s="76">
        <v>0</v>
      </c>
      <c r="P46" s="59"/>
      <c r="Q46" s="59"/>
      <c r="R46" s="58"/>
      <c r="S46" s="58"/>
      <c r="T46" s="59"/>
      <c r="U46" s="59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ht="15.95" customHeight="1">
      <c r="A47" s="127"/>
      <c r="B47" s="47" t="s">
        <v>76</v>
      </c>
      <c r="C47" s="47"/>
      <c r="D47" s="47"/>
      <c r="E47" s="47"/>
      <c r="F47" s="74"/>
      <c r="G47" s="58">
        <v>0</v>
      </c>
      <c r="H47" s="74">
        <v>0</v>
      </c>
      <c r="I47" s="58">
        <v>0</v>
      </c>
      <c r="J47" s="82"/>
      <c r="K47" s="58">
        <v>0</v>
      </c>
      <c r="L47" s="74">
        <v>0</v>
      </c>
      <c r="M47" s="74">
        <v>0</v>
      </c>
      <c r="N47" s="74">
        <v>0</v>
      </c>
      <c r="O47" s="74">
        <v>0</v>
      </c>
      <c r="P47" s="58"/>
      <c r="Q47" s="58"/>
      <c r="R47" s="58"/>
      <c r="S47" s="58"/>
      <c r="T47" s="58"/>
      <c r="U47" s="58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ht="15.95" customHeight="1">
      <c r="A48" s="127"/>
      <c r="B48" s="47" t="s">
        <v>77</v>
      </c>
      <c r="C48" s="47"/>
      <c r="D48" s="47"/>
      <c r="E48" s="47"/>
      <c r="F48" s="74"/>
      <c r="G48" s="58">
        <v>0</v>
      </c>
      <c r="H48" s="74">
        <v>0</v>
      </c>
      <c r="I48" s="58">
        <v>0</v>
      </c>
      <c r="J48" s="82"/>
      <c r="K48" s="58">
        <v>0</v>
      </c>
      <c r="L48" s="74">
        <v>0</v>
      </c>
      <c r="M48" s="74">
        <v>0</v>
      </c>
      <c r="N48" s="74">
        <v>0</v>
      </c>
      <c r="O48" s="74">
        <v>0</v>
      </c>
      <c r="P48" s="58"/>
      <c r="Q48" s="58"/>
      <c r="R48" s="58"/>
      <c r="S48" s="58"/>
      <c r="T48" s="58"/>
      <c r="U48" s="58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1" ht="15.95" customHeight="1">
      <c r="A49" s="10" t="s">
        <v>82</v>
      </c>
    </row>
    <row r="50" spans="1:1" ht="15.95" customHeight="1">
      <c r="A50" s="10"/>
    </row>
  </sheetData>
  <mergeCells count="40">
    <mergeCell ref="T30:U30"/>
    <mergeCell ref="A32:A39"/>
    <mergeCell ref="A40:A44"/>
    <mergeCell ref="T25:T26"/>
    <mergeCell ref="U25:U26"/>
    <mergeCell ref="A30:E31"/>
    <mergeCell ref="F30:G30"/>
    <mergeCell ref="H30:I30"/>
    <mergeCell ref="J30:K30"/>
    <mergeCell ref="L30:M30"/>
    <mergeCell ref="N30:O30"/>
    <mergeCell ref="O25:O26"/>
    <mergeCell ref="P25:P26"/>
    <mergeCell ref="Q25:Q26"/>
    <mergeCell ref="R25:R26"/>
    <mergeCell ref="I25:I26"/>
    <mergeCell ref="J25:J26"/>
    <mergeCell ref="P30:Q30"/>
    <mergeCell ref="R30:S30"/>
    <mergeCell ref="M25:M26"/>
    <mergeCell ref="N25:N26"/>
    <mergeCell ref="P6:Q6"/>
    <mergeCell ref="A45:A48"/>
    <mergeCell ref="S25:S26"/>
    <mergeCell ref="R6:S6"/>
    <mergeCell ref="T6:U6"/>
    <mergeCell ref="A8:A18"/>
    <mergeCell ref="A19:A27"/>
    <mergeCell ref="E25:E26"/>
    <mergeCell ref="F25:F26"/>
    <mergeCell ref="G25:G26"/>
    <mergeCell ref="H25:H26"/>
    <mergeCell ref="A6:E7"/>
    <mergeCell ref="F6:G6"/>
    <mergeCell ref="H6:I6"/>
    <mergeCell ref="J6:K6"/>
    <mergeCell ref="L6:M6"/>
    <mergeCell ref="N6:O6"/>
    <mergeCell ref="K25:K26"/>
    <mergeCell ref="L25:L26"/>
  </mergeCells>
  <phoneticPr fontId="19"/>
  <printOptions horizontalCentered="1" gridLinesSet="0"/>
  <pageMargins left="0.78740157480314965" right="0.36" top="0.28000000000000003" bottom="0.23" header="0.19685039370078741" footer="0.19685039370078741"/>
  <pageSetup paperSize="9" scale="47" firstPageNumber="3" orientation="landscape" useFirstPageNumber="1" horizontalDpi="4294967292" r:id="rId1"/>
  <headerFooter alignWithMargins="0">
    <oddHeader>&amp;R&amp;"明朝,斜体"&amp;9指定都市－2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33" activePane="bottomRight" state="frozen"/>
      <selection activeCell="G46" sqref="G46"/>
      <selection pane="topRight" activeCell="G46" sqref="G46"/>
      <selection pane="bottomLeft" activeCell="G46" sqref="G46"/>
      <selection pane="bottomRight" activeCell="E27" sqref="E27"/>
    </sheetView>
  </sheetViews>
  <sheetFormatPr defaultColWidth="9"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112" t="s">
        <v>0</v>
      </c>
      <c r="B1" s="112"/>
      <c r="C1" s="112"/>
      <c r="D1" s="112"/>
      <c r="E1" s="19" t="s">
        <v>230</v>
      </c>
      <c r="F1" s="2"/>
    </row>
    <row r="3" spans="1:24" ht="14.25">
      <c r="A3" s="9" t="s">
        <v>105</v>
      </c>
    </row>
    <row r="5" spans="1:24" ht="14.25">
      <c r="A5" s="8" t="s">
        <v>223</v>
      </c>
      <c r="E5" s="3"/>
    </row>
    <row r="6" spans="1:24" ht="14.25">
      <c r="A6" s="3"/>
      <c r="G6" s="114" t="s">
        <v>106</v>
      </c>
      <c r="H6" s="115"/>
      <c r="I6" s="115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7"/>
      <c r="B7" s="4"/>
      <c r="C7" s="4"/>
      <c r="D7" s="4"/>
      <c r="E7" s="51"/>
      <c r="F7" s="43" t="s">
        <v>224</v>
      </c>
      <c r="G7" s="43"/>
      <c r="H7" s="43" t="s">
        <v>226</v>
      </c>
      <c r="I7" s="60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00000000000001" customHeight="1">
      <c r="A8" s="5"/>
      <c r="B8" s="6"/>
      <c r="C8" s="6"/>
      <c r="D8" s="6"/>
      <c r="E8" s="52"/>
      <c r="F8" s="45" t="s">
        <v>215</v>
      </c>
      <c r="G8" s="45" t="s">
        <v>1</v>
      </c>
      <c r="H8" s="45" t="s">
        <v>215</v>
      </c>
      <c r="I8" s="46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113" t="s">
        <v>79</v>
      </c>
      <c r="B9" s="113" t="s">
        <v>80</v>
      </c>
      <c r="C9" s="53" t="s">
        <v>2</v>
      </c>
      <c r="D9" s="47"/>
      <c r="E9" s="47"/>
      <c r="F9" s="48">
        <v>314053</v>
      </c>
      <c r="G9" s="49">
        <f t="shared" ref="G9:G22" si="0">F9/$F$22*100</f>
        <v>32.159702296470606</v>
      </c>
      <c r="H9" s="48">
        <v>305625</v>
      </c>
      <c r="I9" s="49">
        <f t="shared" ref="I9:I40" si="1">(F9/H9-1)*100</f>
        <v>2.7576278118609299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113"/>
      <c r="B10" s="113"/>
      <c r="C10" s="55"/>
      <c r="D10" s="53" t="s">
        <v>21</v>
      </c>
      <c r="E10" s="47"/>
      <c r="F10" s="48">
        <v>151356</v>
      </c>
      <c r="G10" s="49">
        <f t="shared" si="0"/>
        <v>15.499179758781494</v>
      </c>
      <c r="H10" s="48">
        <v>148682</v>
      </c>
      <c r="I10" s="49">
        <f t="shared" si="1"/>
        <v>1.7984692161794991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113"/>
      <c r="B11" s="113"/>
      <c r="C11" s="42"/>
      <c r="D11" s="42"/>
      <c r="E11" s="29" t="s">
        <v>22</v>
      </c>
      <c r="F11" s="48">
        <v>125723</v>
      </c>
      <c r="G11" s="49">
        <f t="shared" si="0"/>
        <v>12.874305457420162</v>
      </c>
      <c r="H11" s="48">
        <v>124258</v>
      </c>
      <c r="I11" s="49">
        <f t="shared" si="1"/>
        <v>1.1789985353055643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113"/>
      <c r="B12" s="113"/>
      <c r="C12" s="42"/>
      <c r="D12" s="28"/>
      <c r="E12" s="29" t="s">
        <v>23</v>
      </c>
      <c r="F12" s="48">
        <v>17025</v>
      </c>
      <c r="G12" s="49">
        <f t="shared" si="0"/>
        <v>1.7433965973813723</v>
      </c>
      <c r="H12" s="48">
        <v>15946</v>
      </c>
      <c r="I12" s="49">
        <f t="shared" si="1"/>
        <v>6.7665872319076836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113"/>
      <c r="B13" s="113"/>
      <c r="C13" s="54"/>
      <c r="D13" s="47" t="s">
        <v>24</v>
      </c>
      <c r="E13" s="47"/>
      <c r="F13" s="48">
        <v>117298</v>
      </c>
      <c r="G13" s="49">
        <f t="shared" si="0"/>
        <v>12.011567346821744</v>
      </c>
      <c r="H13" s="48">
        <v>112995</v>
      </c>
      <c r="I13" s="49">
        <f t="shared" si="1"/>
        <v>3.8081331032346455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113"/>
      <c r="B14" s="113"/>
      <c r="C14" s="47" t="s">
        <v>3</v>
      </c>
      <c r="D14" s="47"/>
      <c r="E14" s="47"/>
      <c r="F14" s="48">
        <v>4964</v>
      </c>
      <c r="G14" s="49">
        <f t="shared" si="0"/>
        <v>0.50832427074309139</v>
      </c>
      <c r="H14" s="48">
        <v>5095</v>
      </c>
      <c r="I14" s="49">
        <f t="shared" si="1"/>
        <v>-2.5711481844945983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113"/>
      <c r="B15" s="113"/>
      <c r="C15" s="47" t="s">
        <v>4</v>
      </c>
      <c r="D15" s="47"/>
      <c r="E15" s="47"/>
      <c r="F15" s="48">
        <v>82875</v>
      </c>
      <c r="G15" s="49">
        <f t="shared" si="0"/>
        <v>8.4865781502485298</v>
      </c>
      <c r="H15" s="48">
        <v>87180</v>
      </c>
      <c r="I15" s="49">
        <f t="shared" si="1"/>
        <v>-4.9380591878871343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113"/>
      <c r="B16" s="113"/>
      <c r="C16" s="47" t="s">
        <v>25</v>
      </c>
      <c r="D16" s="47"/>
      <c r="E16" s="47"/>
      <c r="F16" s="48">
        <f>27488+3965</f>
        <v>31453</v>
      </c>
      <c r="G16" s="49">
        <f t="shared" si="0"/>
        <v>3.2208548121842173</v>
      </c>
      <c r="H16" s="48">
        <f>27824+3952</f>
        <v>31776</v>
      </c>
      <c r="I16" s="49">
        <f t="shared" si="1"/>
        <v>-1.0164904330312141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113"/>
      <c r="B17" s="113"/>
      <c r="C17" s="47" t="s">
        <v>5</v>
      </c>
      <c r="D17" s="47"/>
      <c r="E17" s="47"/>
      <c r="F17" s="48">
        <v>232149</v>
      </c>
      <c r="G17" s="49">
        <f t="shared" si="0"/>
        <v>23.772556633508852</v>
      </c>
      <c r="H17" s="48">
        <v>250214</v>
      </c>
      <c r="I17" s="49">
        <f t="shared" si="1"/>
        <v>-7.2198198342219078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113"/>
      <c r="B18" s="113"/>
      <c r="C18" s="47" t="s">
        <v>26</v>
      </c>
      <c r="D18" s="47"/>
      <c r="E18" s="47"/>
      <c r="F18" s="48">
        <v>59529</v>
      </c>
      <c r="G18" s="49">
        <f t="shared" si="0"/>
        <v>6.0958975650816862</v>
      </c>
      <c r="H18" s="48">
        <v>53626</v>
      </c>
      <c r="I18" s="49">
        <f t="shared" si="1"/>
        <v>11.00772013575504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113"/>
      <c r="B19" s="113"/>
      <c r="C19" s="47" t="s">
        <v>27</v>
      </c>
      <c r="D19" s="47"/>
      <c r="E19" s="47"/>
      <c r="F19" s="48">
        <v>11025</v>
      </c>
      <c r="G19" s="49">
        <f t="shared" si="0"/>
        <v>1.1289836996258227</v>
      </c>
      <c r="H19" s="48">
        <v>13732</v>
      </c>
      <c r="I19" s="49">
        <f t="shared" si="1"/>
        <v>-19.713078939702889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113"/>
      <c r="B20" s="113"/>
      <c r="C20" s="47" t="s">
        <v>6</v>
      </c>
      <c r="D20" s="47"/>
      <c r="E20" s="47"/>
      <c r="F20" s="48">
        <v>109551</v>
      </c>
      <c r="G20" s="49">
        <f t="shared" si="0"/>
        <v>11.218257893669705</v>
      </c>
      <c r="H20" s="48">
        <v>109430</v>
      </c>
      <c r="I20" s="49">
        <f t="shared" si="1"/>
        <v>0.11057296902128311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113"/>
      <c r="B21" s="113"/>
      <c r="C21" s="47" t="s">
        <v>7</v>
      </c>
      <c r="D21" s="47"/>
      <c r="E21" s="47"/>
      <c r="F21" s="48">
        <f>976542-F9-F14-F15-F16-F17-F18-F19-F20</f>
        <v>130943</v>
      </c>
      <c r="G21" s="49">
        <f t="shared" si="0"/>
        <v>13.40884467846749</v>
      </c>
      <c r="H21" s="48">
        <f>977469-H9-H14-H15-H16-H17-H18-H19-H20</f>
        <v>120791</v>
      </c>
      <c r="I21" s="49">
        <f t="shared" si="1"/>
        <v>8.4045996804397625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113"/>
      <c r="B22" s="113"/>
      <c r="C22" s="47" t="s">
        <v>8</v>
      </c>
      <c r="D22" s="47"/>
      <c r="E22" s="47"/>
      <c r="F22" s="48">
        <f>SUM(F9,F14:F21)</f>
        <v>976542</v>
      </c>
      <c r="G22" s="49">
        <f t="shared" si="0"/>
        <v>100</v>
      </c>
      <c r="H22" s="48">
        <f>SUM(H9,H14:H21)</f>
        <v>977469</v>
      </c>
      <c r="I22" s="49">
        <f t="shared" si="1"/>
        <v>-9.4836767201822436E-2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113"/>
      <c r="B23" s="113" t="s">
        <v>81</v>
      </c>
      <c r="C23" s="56" t="s">
        <v>9</v>
      </c>
      <c r="D23" s="29"/>
      <c r="E23" s="29"/>
      <c r="F23" s="48">
        <f>SUM(F24:F26)</f>
        <v>537854</v>
      </c>
      <c r="G23" s="49">
        <f t="shared" ref="G23:G40" si="2">F23/$F$40*100</f>
        <v>55.802319018608593</v>
      </c>
      <c r="H23" s="48">
        <f>SUM(H24:H26)</f>
        <v>554353</v>
      </c>
      <c r="I23" s="49">
        <f t="shared" si="1"/>
        <v>-2.9762624176292052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113"/>
      <c r="B24" s="113"/>
      <c r="C24" s="55"/>
      <c r="D24" s="29" t="s">
        <v>10</v>
      </c>
      <c r="E24" s="29"/>
      <c r="F24" s="48">
        <v>183511</v>
      </c>
      <c r="G24" s="49">
        <f t="shared" si="2"/>
        <v>19.039254826447106</v>
      </c>
      <c r="H24" s="48">
        <v>184454</v>
      </c>
      <c r="I24" s="49">
        <f t="shared" si="1"/>
        <v>-0.51123857438710729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113"/>
      <c r="B25" s="113"/>
      <c r="C25" s="55"/>
      <c r="D25" s="29" t="s">
        <v>28</v>
      </c>
      <c r="E25" s="29"/>
      <c r="F25" s="48">
        <v>247739</v>
      </c>
      <c r="G25" s="49">
        <f t="shared" si="2"/>
        <v>25.702905828256501</v>
      </c>
      <c r="H25" s="48">
        <v>258368</v>
      </c>
      <c r="I25" s="49">
        <f t="shared" si="1"/>
        <v>-4.1138995541243446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113"/>
      <c r="B26" s="113"/>
      <c r="C26" s="54"/>
      <c r="D26" s="29" t="s">
        <v>11</v>
      </c>
      <c r="E26" s="29"/>
      <c r="F26" s="48">
        <v>106604</v>
      </c>
      <c r="G26" s="49">
        <f t="shared" si="2"/>
        <v>11.060158363904982</v>
      </c>
      <c r="H26" s="48">
        <v>111531</v>
      </c>
      <c r="I26" s="49">
        <f t="shared" si="1"/>
        <v>-4.417605867426988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113"/>
      <c r="B27" s="113"/>
      <c r="C27" s="56" t="s">
        <v>12</v>
      </c>
      <c r="D27" s="29"/>
      <c r="E27" s="29"/>
      <c r="F27" s="48">
        <f>SUM(F28:F33)</f>
        <v>309124</v>
      </c>
      <c r="G27" s="49">
        <f t="shared" si="2"/>
        <v>32.071595757042545</v>
      </c>
      <c r="H27" s="48">
        <f>SUM(H28:H33)</f>
        <v>292457</v>
      </c>
      <c r="I27" s="49">
        <f t="shared" si="1"/>
        <v>5.6989574535743825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113"/>
      <c r="B28" s="113"/>
      <c r="C28" s="55"/>
      <c r="D28" s="29" t="s">
        <v>13</v>
      </c>
      <c r="E28" s="29"/>
      <c r="F28" s="48">
        <v>124566</v>
      </c>
      <c r="G28" s="49">
        <f t="shared" si="2"/>
        <v>12.923714745771154</v>
      </c>
      <c r="H28" s="48">
        <v>121000</v>
      </c>
      <c r="I28" s="49">
        <f t="shared" si="1"/>
        <v>2.9471074380165385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113"/>
      <c r="B29" s="113"/>
      <c r="C29" s="55"/>
      <c r="D29" s="29" t="s">
        <v>29</v>
      </c>
      <c r="E29" s="29"/>
      <c r="F29" s="48">
        <v>7910</v>
      </c>
      <c r="G29" s="49">
        <f t="shared" si="2"/>
        <v>0.8206620076027954</v>
      </c>
      <c r="H29" s="48">
        <v>6710</v>
      </c>
      <c r="I29" s="49">
        <f t="shared" si="1"/>
        <v>17.883755588673612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113"/>
      <c r="B30" s="113"/>
      <c r="C30" s="55"/>
      <c r="D30" s="29" t="s">
        <v>30</v>
      </c>
      <c r="E30" s="29"/>
      <c r="F30" s="48">
        <v>71712</v>
      </c>
      <c r="G30" s="49">
        <f t="shared" si="2"/>
        <v>7.440115535930679</v>
      </c>
      <c r="H30" s="48">
        <v>68169</v>
      </c>
      <c r="I30" s="49">
        <f t="shared" si="1"/>
        <v>5.197377106896095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113"/>
      <c r="B31" s="113"/>
      <c r="C31" s="55"/>
      <c r="D31" s="29" t="s">
        <v>31</v>
      </c>
      <c r="E31" s="29"/>
      <c r="F31" s="48">
        <v>63097</v>
      </c>
      <c r="G31" s="49">
        <f t="shared" si="2"/>
        <v>6.5463098222141065</v>
      </c>
      <c r="H31" s="48">
        <v>63204</v>
      </c>
      <c r="I31" s="49">
        <f t="shared" si="1"/>
        <v>-0.16929308271628196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113"/>
      <c r="B32" s="113"/>
      <c r="C32" s="55"/>
      <c r="D32" s="29" t="s">
        <v>14</v>
      </c>
      <c r="E32" s="29"/>
      <c r="F32" s="48">
        <v>25551</v>
      </c>
      <c r="G32" s="49">
        <f t="shared" si="2"/>
        <v>2.6509146594512045</v>
      </c>
      <c r="H32" s="48">
        <v>22170</v>
      </c>
      <c r="I32" s="49">
        <f t="shared" si="1"/>
        <v>15.250338294993227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113"/>
      <c r="B33" s="113"/>
      <c r="C33" s="54"/>
      <c r="D33" s="29" t="s">
        <v>32</v>
      </c>
      <c r="E33" s="29"/>
      <c r="F33" s="48">
        <v>16288</v>
      </c>
      <c r="G33" s="49">
        <f t="shared" si="2"/>
        <v>1.6898789860726084</v>
      </c>
      <c r="H33" s="48">
        <v>11204</v>
      </c>
      <c r="I33" s="49">
        <f t="shared" si="1"/>
        <v>45.376651196001426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113"/>
      <c r="B34" s="113"/>
      <c r="C34" s="56" t="s">
        <v>15</v>
      </c>
      <c r="D34" s="29"/>
      <c r="E34" s="29"/>
      <c r="F34" s="48">
        <f>F35+F38+F39</f>
        <v>116878</v>
      </c>
      <c r="G34" s="49">
        <f t="shared" si="2"/>
        <v>12.126085224348865</v>
      </c>
      <c r="H34" s="48">
        <f>H35+H38+H39</f>
        <v>116848</v>
      </c>
      <c r="I34" s="49">
        <f t="shared" si="1"/>
        <v>2.5674380391627061E-2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113"/>
      <c r="B35" s="113"/>
      <c r="C35" s="55"/>
      <c r="D35" s="56" t="s">
        <v>16</v>
      </c>
      <c r="E35" s="29"/>
      <c r="F35" s="48">
        <v>116840</v>
      </c>
      <c r="G35" s="49">
        <f t="shared" si="2"/>
        <v>12.122142726714364</v>
      </c>
      <c r="H35" s="48">
        <v>113972</v>
      </c>
      <c r="I35" s="49">
        <f t="shared" si="1"/>
        <v>2.5164075386937101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113"/>
      <c r="B36" s="113"/>
      <c r="C36" s="55"/>
      <c r="D36" s="55"/>
      <c r="E36" s="50" t="s">
        <v>102</v>
      </c>
      <c r="F36" s="48">
        <f>F35-F37</f>
        <v>53183</v>
      </c>
      <c r="G36" s="49">
        <f t="shared" si="2"/>
        <v>5.5177329393602363</v>
      </c>
      <c r="H36" s="48">
        <f>H35-H37</f>
        <v>52277</v>
      </c>
      <c r="I36" s="49">
        <f t="shared" si="1"/>
        <v>1.7330757312010947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113"/>
      <c r="B37" s="113"/>
      <c r="C37" s="55"/>
      <c r="D37" s="54"/>
      <c r="E37" s="29" t="s">
        <v>33</v>
      </c>
      <c r="F37" s="48">
        <v>63657</v>
      </c>
      <c r="G37" s="49">
        <f t="shared" si="2"/>
        <v>6.6044097873541281</v>
      </c>
      <c r="H37" s="48">
        <v>61695</v>
      </c>
      <c r="I37" s="49">
        <f t="shared" si="1"/>
        <v>3.1801604668125538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113"/>
      <c r="B38" s="113"/>
      <c r="C38" s="55"/>
      <c r="D38" s="47" t="s">
        <v>34</v>
      </c>
      <c r="E38" s="47"/>
      <c r="F38" s="48">
        <v>38</v>
      </c>
      <c r="G38" s="49">
        <f t="shared" si="2"/>
        <v>3.9424976345014198E-3</v>
      </c>
      <c r="H38" s="48">
        <v>2876</v>
      </c>
      <c r="I38" s="49">
        <f t="shared" si="1"/>
        <v>-98.678720445062581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113"/>
      <c r="B39" s="113"/>
      <c r="C39" s="54"/>
      <c r="D39" s="47" t="s">
        <v>35</v>
      </c>
      <c r="E39" s="47"/>
      <c r="F39" s="48">
        <v>0</v>
      </c>
      <c r="G39" s="49">
        <f t="shared" si="2"/>
        <v>0</v>
      </c>
      <c r="H39" s="48">
        <v>0</v>
      </c>
      <c r="I39" s="49" t="e">
        <f t="shared" si="1"/>
        <v>#DIV/0!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113"/>
      <c r="B40" s="113"/>
      <c r="C40" s="29" t="s">
        <v>17</v>
      </c>
      <c r="D40" s="29"/>
      <c r="E40" s="29"/>
      <c r="F40" s="48">
        <f>SUM(F23,F27,F34)</f>
        <v>963856</v>
      </c>
      <c r="G40" s="49">
        <f t="shared" si="2"/>
        <v>100</v>
      </c>
      <c r="H40" s="48">
        <f>SUM(H23,H27,H34)</f>
        <v>963658</v>
      </c>
      <c r="I40" s="49">
        <f t="shared" si="1"/>
        <v>2.0546708479574072E-2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C1" sqref="C1"/>
    </sheetView>
  </sheetViews>
  <sheetFormatPr defaultColWidth="9"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6" t="s">
        <v>0</v>
      </c>
      <c r="B1" s="36"/>
      <c r="C1" s="19" t="s">
        <v>229</v>
      </c>
      <c r="D1" s="37"/>
      <c r="E1" s="37"/>
    </row>
    <row r="4" spans="1:9">
      <c r="A4" s="8" t="s">
        <v>107</v>
      </c>
    </row>
    <row r="5" spans="1:9">
      <c r="I5" s="38" t="s">
        <v>108</v>
      </c>
    </row>
    <row r="6" spans="1:9" s="32" customFormat="1" ht="29.25" customHeight="1">
      <c r="A6" s="61" t="s">
        <v>109</v>
      </c>
      <c r="B6" s="43"/>
      <c r="C6" s="43"/>
      <c r="D6" s="43"/>
      <c r="E6" s="27" t="s">
        <v>211</v>
      </c>
      <c r="F6" s="27" t="s">
        <v>212</v>
      </c>
      <c r="G6" s="27" t="s">
        <v>213</v>
      </c>
      <c r="H6" s="27" t="s">
        <v>217</v>
      </c>
      <c r="I6" s="27" t="s">
        <v>227</v>
      </c>
    </row>
    <row r="7" spans="1:9" ht="27" customHeight="1">
      <c r="A7" s="113" t="s">
        <v>110</v>
      </c>
      <c r="B7" s="53" t="s">
        <v>111</v>
      </c>
      <c r="C7" s="47"/>
      <c r="D7" s="57" t="s">
        <v>112</v>
      </c>
      <c r="E7" s="31">
        <v>816166</v>
      </c>
      <c r="F7" s="27">
        <v>860399</v>
      </c>
      <c r="G7" s="27">
        <v>1064735</v>
      </c>
      <c r="H7" s="27">
        <v>977469</v>
      </c>
      <c r="I7" s="27">
        <v>976542</v>
      </c>
    </row>
    <row r="8" spans="1:9" ht="27" customHeight="1">
      <c r="A8" s="113"/>
      <c r="B8" s="73"/>
      <c r="C8" s="47" t="s">
        <v>113</v>
      </c>
      <c r="D8" s="57" t="s">
        <v>37</v>
      </c>
      <c r="E8" s="62">
        <v>420333</v>
      </c>
      <c r="F8" s="62">
        <v>430828</v>
      </c>
      <c r="G8" s="62">
        <v>430694</v>
      </c>
      <c r="H8" s="62">
        <v>440692</v>
      </c>
      <c r="I8" s="63">
        <v>442036</v>
      </c>
    </row>
    <row r="9" spans="1:9" ht="27" customHeight="1">
      <c r="A9" s="113"/>
      <c r="B9" s="47" t="s">
        <v>114</v>
      </c>
      <c r="C9" s="47"/>
      <c r="D9" s="57"/>
      <c r="E9" s="62">
        <v>801143</v>
      </c>
      <c r="F9" s="62">
        <v>848479</v>
      </c>
      <c r="G9" s="62">
        <v>1043420</v>
      </c>
      <c r="H9" s="62">
        <v>963658</v>
      </c>
      <c r="I9" s="64">
        <v>963856</v>
      </c>
    </row>
    <row r="10" spans="1:9" ht="27" customHeight="1">
      <c r="A10" s="113"/>
      <c r="B10" s="47" t="s">
        <v>115</v>
      </c>
      <c r="C10" s="47"/>
      <c r="D10" s="57"/>
      <c r="E10" s="62">
        <v>15023</v>
      </c>
      <c r="F10" s="62">
        <v>11920</v>
      </c>
      <c r="G10" s="62">
        <v>21314</v>
      </c>
      <c r="H10" s="62">
        <v>13811</v>
      </c>
      <c r="I10" s="64">
        <f>I7-I9</f>
        <v>12686</v>
      </c>
    </row>
    <row r="11" spans="1:9" ht="27" customHeight="1">
      <c r="A11" s="113"/>
      <c r="B11" s="47" t="s">
        <v>116</v>
      </c>
      <c r="C11" s="47"/>
      <c r="D11" s="57"/>
      <c r="E11" s="62">
        <v>12984</v>
      </c>
      <c r="F11" s="62">
        <v>10599</v>
      </c>
      <c r="G11" s="62">
        <v>21014</v>
      </c>
      <c r="H11" s="62">
        <v>12774</v>
      </c>
      <c r="I11" s="64">
        <v>11559</v>
      </c>
    </row>
    <row r="12" spans="1:9" ht="27" customHeight="1">
      <c r="A12" s="113"/>
      <c r="B12" s="47" t="s">
        <v>117</v>
      </c>
      <c r="C12" s="47"/>
      <c r="D12" s="57"/>
      <c r="E12" s="62">
        <v>2040</v>
      </c>
      <c r="F12" s="62">
        <v>1321</v>
      </c>
      <c r="G12" s="62">
        <v>300</v>
      </c>
      <c r="H12" s="62">
        <v>1037</v>
      </c>
      <c r="I12" s="64">
        <v>1127</v>
      </c>
    </row>
    <row r="13" spans="1:9" ht="27" customHeight="1">
      <c r="A13" s="113"/>
      <c r="B13" s="47" t="s">
        <v>118</v>
      </c>
      <c r="C13" s="47"/>
      <c r="D13" s="57"/>
      <c r="E13" s="62">
        <v>-618</v>
      </c>
      <c r="F13" s="62">
        <v>-718</v>
      </c>
      <c r="G13" s="62">
        <v>-1021</v>
      </c>
      <c r="H13" s="62">
        <v>737</v>
      </c>
      <c r="I13" s="64">
        <v>90</v>
      </c>
    </row>
    <row r="14" spans="1:9" ht="27" customHeight="1">
      <c r="A14" s="113"/>
      <c r="B14" s="47" t="s">
        <v>119</v>
      </c>
      <c r="C14" s="47"/>
      <c r="D14" s="57"/>
      <c r="E14" s="62">
        <v>0</v>
      </c>
      <c r="F14" s="62">
        <v>0</v>
      </c>
      <c r="G14" s="62">
        <v>0</v>
      </c>
      <c r="H14" s="62">
        <v>0</v>
      </c>
      <c r="I14" s="64">
        <v>0</v>
      </c>
    </row>
    <row r="15" spans="1:9" ht="27" customHeight="1">
      <c r="A15" s="113"/>
      <c r="B15" s="47" t="s">
        <v>120</v>
      </c>
      <c r="C15" s="47"/>
      <c r="D15" s="57"/>
      <c r="E15" s="62">
        <v>-617</v>
      </c>
      <c r="F15" s="62">
        <v>-2087</v>
      </c>
      <c r="G15" s="62">
        <v>-4298</v>
      </c>
      <c r="H15" s="62">
        <v>7037</v>
      </c>
      <c r="I15" s="64">
        <v>1127</v>
      </c>
    </row>
    <row r="16" spans="1:9" ht="27" customHeight="1">
      <c r="A16" s="113"/>
      <c r="B16" s="47" t="s">
        <v>121</v>
      </c>
      <c r="C16" s="47"/>
      <c r="D16" s="57" t="s">
        <v>38</v>
      </c>
      <c r="E16" s="62">
        <v>54018</v>
      </c>
      <c r="F16" s="62">
        <v>54964</v>
      </c>
      <c r="G16" s="62">
        <v>50907</v>
      </c>
      <c r="H16" s="62">
        <v>68097</v>
      </c>
      <c r="I16" s="64">
        <v>87409</v>
      </c>
    </row>
    <row r="17" spans="1:9" ht="27" customHeight="1">
      <c r="A17" s="113"/>
      <c r="B17" s="47" t="s">
        <v>122</v>
      </c>
      <c r="C17" s="47"/>
      <c r="D17" s="57" t="s">
        <v>39</v>
      </c>
      <c r="E17" s="62">
        <v>174542</v>
      </c>
      <c r="F17" s="62">
        <v>213993</v>
      </c>
      <c r="G17" s="62">
        <v>183300</v>
      </c>
      <c r="H17" s="62">
        <v>212297</v>
      </c>
      <c r="I17" s="64">
        <v>268376</v>
      </c>
    </row>
    <row r="18" spans="1:9" ht="27" customHeight="1">
      <c r="A18" s="113"/>
      <c r="B18" s="47" t="s">
        <v>123</v>
      </c>
      <c r="C18" s="47"/>
      <c r="D18" s="57" t="s">
        <v>40</v>
      </c>
      <c r="E18" s="62">
        <v>1095734</v>
      </c>
      <c r="F18" s="62">
        <v>1109066</v>
      </c>
      <c r="G18" s="62">
        <v>1136352</v>
      </c>
      <c r="H18" s="62">
        <v>1146568</v>
      </c>
      <c r="I18" s="64">
        <v>1158863</v>
      </c>
    </row>
    <row r="19" spans="1:9" ht="27" customHeight="1">
      <c r="A19" s="113"/>
      <c r="B19" s="47" t="s">
        <v>124</v>
      </c>
      <c r="C19" s="47"/>
      <c r="D19" s="57" t="s">
        <v>125</v>
      </c>
      <c r="E19" s="62">
        <f>E17+E18-E16</f>
        <v>1216258</v>
      </c>
      <c r="F19" s="62">
        <f>F17+F18-F16</f>
        <v>1268095</v>
      </c>
      <c r="G19" s="62">
        <f>G17+G18-G16</f>
        <v>1268745</v>
      </c>
      <c r="H19" s="62">
        <f>H17+H18-H16</f>
        <v>1290768</v>
      </c>
      <c r="I19" s="62">
        <f>I17+I18-I16</f>
        <v>1339830</v>
      </c>
    </row>
    <row r="20" spans="1:9" ht="27" customHeight="1">
      <c r="A20" s="113"/>
      <c r="B20" s="47" t="s">
        <v>126</v>
      </c>
      <c r="C20" s="47"/>
      <c r="D20" s="57" t="s">
        <v>127</v>
      </c>
      <c r="E20" s="65">
        <f>E18/E8</f>
        <v>2.6068236374493554</v>
      </c>
      <c r="F20" s="65">
        <f>F18/F8</f>
        <v>2.5742662965266883</v>
      </c>
      <c r="G20" s="65">
        <f>G18/G8</f>
        <v>2.6384207813435991</v>
      </c>
      <c r="H20" s="65">
        <f>H18/H8</f>
        <v>2.6017445290588439</v>
      </c>
      <c r="I20" s="65">
        <f>I18/I8</f>
        <v>2.6216484630211112</v>
      </c>
    </row>
    <row r="21" spans="1:9" ht="27" customHeight="1">
      <c r="A21" s="113"/>
      <c r="B21" s="47" t="s">
        <v>128</v>
      </c>
      <c r="C21" s="47"/>
      <c r="D21" s="57" t="s">
        <v>129</v>
      </c>
      <c r="E21" s="65">
        <f>E19/E8</f>
        <v>2.8935582026631268</v>
      </c>
      <c r="F21" s="65">
        <f>F19/F8</f>
        <v>2.9433904017380486</v>
      </c>
      <c r="G21" s="65">
        <f>G19/G8</f>
        <v>2.9458153584679612</v>
      </c>
      <c r="H21" s="65">
        <f>H19/H8</f>
        <v>2.9289571855173229</v>
      </c>
      <c r="I21" s="65">
        <f>I19/I8</f>
        <v>3.0310427205024024</v>
      </c>
    </row>
    <row r="22" spans="1:9" ht="27" customHeight="1">
      <c r="A22" s="113"/>
      <c r="B22" s="47" t="s">
        <v>130</v>
      </c>
      <c r="C22" s="47"/>
      <c r="D22" s="57" t="s">
        <v>131</v>
      </c>
      <c r="E22" s="62">
        <f>E18/E24*1000000</f>
        <v>712778.22011979658</v>
      </c>
      <c r="F22" s="62">
        <f>F18/F24*1000000</f>
        <v>721450.72570111218</v>
      </c>
      <c r="G22" s="62">
        <f>G18/G24*1000000</f>
        <v>745074.58928683831</v>
      </c>
      <c r="H22" s="62">
        <f>H18/H24*1000000</f>
        <v>751772.93804158538</v>
      </c>
      <c r="I22" s="62">
        <f>I18/I24*1000000</f>
        <v>759834.42961750703</v>
      </c>
    </row>
    <row r="23" spans="1:9" ht="27" customHeight="1">
      <c r="A23" s="113"/>
      <c r="B23" s="47" t="s">
        <v>132</v>
      </c>
      <c r="C23" s="47"/>
      <c r="D23" s="57" t="s">
        <v>133</v>
      </c>
      <c r="E23" s="62">
        <f>E19/E24*1000000</f>
        <v>791179.43994296389</v>
      </c>
      <c r="F23" s="62">
        <f>F19/F24*1000000</f>
        <v>824899.56234160252</v>
      </c>
      <c r="G23" s="62">
        <f>G19/G24*1000000</f>
        <v>831881.01907219738</v>
      </c>
      <c r="H23" s="62">
        <f>H19/H24*1000000</f>
        <v>846320.89129476924</v>
      </c>
      <c r="I23" s="62">
        <f>I19/I24*1000000</f>
        <v>878489.48826084216</v>
      </c>
    </row>
    <row r="24" spans="1:9" ht="27" customHeight="1">
      <c r="A24" s="113"/>
      <c r="B24" s="66" t="s">
        <v>134</v>
      </c>
      <c r="C24" s="67"/>
      <c r="D24" s="57" t="s">
        <v>135</v>
      </c>
      <c r="E24" s="62">
        <v>1537272</v>
      </c>
      <c r="F24" s="62">
        <f>E24</f>
        <v>1537272</v>
      </c>
      <c r="G24" s="62">
        <f>H24</f>
        <v>1525152</v>
      </c>
      <c r="H24" s="62">
        <f>I24</f>
        <v>1525152</v>
      </c>
      <c r="I24" s="64">
        <v>1525152</v>
      </c>
    </row>
    <row r="25" spans="1:9" ht="27" customHeight="1">
      <c r="A25" s="113"/>
      <c r="B25" s="29" t="s">
        <v>136</v>
      </c>
      <c r="C25" s="29"/>
      <c r="D25" s="29"/>
      <c r="E25" s="62">
        <v>438756</v>
      </c>
      <c r="F25" s="62">
        <v>439969</v>
      </c>
      <c r="G25" s="62">
        <v>443143</v>
      </c>
      <c r="H25" s="62">
        <v>461249</v>
      </c>
      <c r="I25" s="58">
        <v>449412</v>
      </c>
    </row>
    <row r="26" spans="1:9" ht="27" customHeight="1">
      <c r="A26" s="113"/>
      <c r="B26" s="29" t="s">
        <v>137</v>
      </c>
      <c r="C26" s="29"/>
      <c r="D26" s="29"/>
      <c r="E26" s="68">
        <v>0.79500000000000004</v>
      </c>
      <c r="F26" s="68">
        <v>0.78</v>
      </c>
      <c r="G26" s="68">
        <v>0.79</v>
      </c>
      <c r="H26" s="68">
        <v>0.77</v>
      </c>
      <c r="I26" s="69">
        <v>0.77</v>
      </c>
    </row>
    <row r="27" spans="1:9" ht="27" customHeight="1">
      <c r="A27" s="113"/>
      <c r="B27" s="29" t="s">
        <v>138</v>
      </c>
      <c r="C27" s="29"/>
      <c r="D27" s="29"/>
      <c r="E27" s="70">
        <v>0.5</v>
      </c>
      <c r="F27" s="70">
        <v>0.3</v>
      </c>
      <c r="G27" s="70">
        <v>0.1</v>
      </c>
      <c r="H27" s="70">
        <v>0.2</v>
      </c>
      <c r="I27" s="71">
        <v>0.3</v>
      </c>
    </row>
    <row r="28" spans="1:9" ht="27" customHeight="1">
      <c r="A28" s="113"/>
      <c r="B28" s="29" t="s">
        <v>139</v>
      </c>
      <c r="C28" s="29"/>
      <c r="D28" s="29"/>
      <c r="E28" s="70">
        <v>99.1</v>
      </c>
      <c r="F28" s="70">
        <v>99.3</v>
      </c>
      <c r="G28" s="70">
        <v>99</v>
      </c>
      <c r="H28" s="70">
        <v>95.3</v>
      </c>
      <c r="I28" s="71">
        <v>97.1</v>
      </c>
    </row>
    <row r="29" spans="1:9" ht="27" customHeight="1">
      <c r="A29" s="113"/>
      <c r="B29" s="29" t="s">
        <v>140</v>
      </c>
      <c r="C29" s="29"/>
      <c r="D29" s="29"/>
      <c r="E29" s="70">
        <v>50.088219164184942</v>
      </c>
      <c r="F29" s="70">
        <v>48.6</v>
      </c>
      <c r="G29" s="70">
        <v>38.6</v>
      </c>
      <c r="H29" s="70">
        <v>42.2</v>
      </c>
      <c r="I29" s="71">
        <v>44.2</v>
      </c>
    </row>
    <row r="30" spans="1:9" ht="27" customHeight="1">
      <c r="A30" s="113"/>
      <c r="B30" s="113" t="s">
        <v>141</v>
      </c>
      <c r="C30" s="29" t="s">
        <v>142</v>
      </c>
      <c r="D30" s="29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1:9" ht="27" customHeight="1">
      <c r="A31" s="113"/>
      <c r="B31" s="113"/>
      <c r="C31" s="29" t="s">
        <v>143</v>
      </c>
      <c r="D31" s="29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1:9" ht="27" customHeight="1">
      <c r="A32" s="113"/>
      <c r="B32" s="113"/>
      <c r="C32" s="29" t="s">
        <v>144</v>
      </c>
      <c r="D32" s="29"/>
      <c r="E32" s="70">
        <v>5.7</v>
      </c>
      <c r="F32" s="70">
        <v>4.5999999999999996</v>
      </c>
      <c r="G32" s="70">
        <v>4.3</v>
      </c>
      <c r="H32" s="70">
        <v>4.4000000000000004</v>
      </c>
      <c r="I32" s="71">
        <v>4.8</v>
      </c>
    </row>
    <row r="33" spans="1:9" ht="27" customHeight="1">
      <c r="A33" s="113"/>
      <c r="B33" s="113"/>
      <c r="C33" s="29" t="s">
        <v>145</v>
      </c>
      <c r="D33" s="29"/>
      <c r="E33" s="70">
        <v>71</v>
      </c>
      <c r="F33" s="70">
        <v>66.099999999999994</v>
      </c>
      <c r="G33" s="70">
        <v>61.6</v>
      </c>
      <c r="H33" s="70">
        <v>56.4</v>
      </c>
      <c r="I33" s="72">
        <v>60.9</v>
      </c>
    </row>
    <row r="34" spans="1:9" ht="27" customHeight="1">
      <c r="A34" s="1" t="s">
        <v>228</v>
      </c>
      <c r="E34" s="39"/>
      <c r="F34" s="39"/>
      <c r="G34" s="39"/>
      <c r="H34" s="39"/>
      <c r="I34" s="40"/>
    </row>
    <row r="35" spans="1:9" ht="27" customHeight="1">
      <c r="A35" s="10" t="s">
        <v>146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0"/>
  <sheetViews>
    <sheetView view="pageBreakPreview" zoomScaleNormal="100" zoomScaleSheetLayoutView="100" workbookViewId="0">
      <pane xSplit="5" ySplit="7" topLeftCell="F8" activePane="bottomRight" state="frozen"/>
      <selection activeCell="P46" sqref="P46"/>
      <selection pane="topRight" activeCell="P46" sqref="P46"/>
      <selection pane="bottomLeft" activeCell="P46" sqref="P46"/>
      <selection pane="bottomRight" activeCell="J39" sqref="J39"/>
    </sheetView>
  </sheetViews>
  <sheetFormatPr defaultColWidth="9"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9" width="13.625" style="1" customWidth="1"/>
    <col min="30" max="33" width="12" style="1" customWidth="1"/>
    <col min="34" max="16384" width="9" style="1"/>
  </cols>
  <sheetData>
    <row r="1" spans="1:33" ht="33.950000000000003" customHeight="1">
      <c r="A1" s="16" t="s">
        <v>0</v>
      </c>
      <c r="B1" s="12"/>
      <c r="C1" s="12"/>
      <c r="D1" s="20" t="s">
        <v>261</v>
      </c>
      <c r="E1" s="13"/>
      <c r="F1" s="13"/>
      <c r="G1" s="13"/>
    </row>
    <row r="2" spans="1:33" ht="15" customHeight="1"/>
    <row r="3" spans="1:33" ht="15" customHeight="1">
      <c r="A3" s="14" t="s">
        <v>147</v>
      </c>
      <c r="B3" s="14"/>
      <c r="C3" s="14"/>
      <c r="D3" s="14"/>
    </row>
    <row r="4" spans="1:33" ht="15" customHeight="1">
      <c r="A4" s="14"/>
      <c r="B4" s="14"/>
      <c r="C4" s="14"/>
      <c r="D4" s="14"/>
    </row>
    <row r="5" spans="1:33" ht="15.95" customHeight="1">
      <c r="A5" s="11" t="s">
        <v>245</v>
      </c>
      <c r="B5" s="11"/>
      <c r="C5" s="11"/>
      <c r="D5" s="11"/>
      <c r="K5" s="15"/>
      <c r="M5" s="15"/>
      <c r="O5" s="15"/>
      <c r="Q5" s="15"/>
      <c r="S5" s="15"/>
      <c r="W5" s="15" t="s">
        <v>43</v>
      </c>
    </row>
    <row r="6" spans="1:33" ht="15.95" customHeight="1">
      <c r="A6" s="123" t="s">
        <v>44</v>
      </c>
      <c r="B6" s="124"/>
      <c r="C6" s="124"/>
      <c r="D6" s="124"/>
      <c r="E6" s="124"/>
      <c r="F6" s="125" t="s">
        <v>246</v>
      </c>
      <c r="G6" s="125"/>
      <c r="H6" s="125" t="s">
        <v>247</v>
      </c>
      <c r="I6" s="125"/>
      <c r="J6" s="125" t="s">
        <v>248</v>
      </c>
      <c r="K6" s="125"/>
      <c r="L6" s="125" t="s">
        <v>249</v>
      </c>
      <c r="M6" s="125"/>
      <c r="N6" s="125" t="s">
        <v>250</v>
      </c>
      <c r="O6" s="125"/>
      <c r="P6" s="125" t="s">
        <v>251</v>
      </c>
      <c r="Q6" s="125"/>
      <c r="R6" s="125" t="s">
        <v>252</v>
      </c>
      <c r="S6" s="125"/>
      <c r="T6" s="125" t="s">
        <v>253</v>
      </c>
      <c r="U6" s="125"/>
      <c r="V6" s="116"/>
      <c r="W6" s="117"/>
    </row>
    <row r="7" spans="1:33" ht="15.95" customHeight="1">
      <c r="A7" s="124"/>
      <c r="B7" s="124"/>
      <c r="C7" s="124"/>
      <c r="D7" s="124"/>
      <c r="E7" s="124"/>
      <c r="F7" s="45" t="s">
        <v>242</v>
      </c>
      <c r="G7" s="84" t="s">
        <v>225</v>
      </c>
      <c r="H7" s="45" t="s">
        <v>242</v>
      </c>
      <c r="I7" s="84" t="s">
        <v>225</v>
      </c>
      <c r="J7" s="45" t="s">
        <v>242</v>
      </c>
      <c r="K7" s="84" t="s">
        <v>225</v>
      </c>
      <c r="L7" s="45" t="s">
        <v>242</v>
      </c>
      <c r="M7" s="84" t="s">
        <v>225</v>
      </c>
      <c r="N7" s="45" t="s">
        <v>242</v>
      </c>
      <c r="O7" s="84" t="s">
        <v>225</v>
      </c>
      <c r="P7" s="45" t="s">
        <v>242</v>
      </c>
      <c r="Q7" s="84" t="s">
        <v>225</v>
      </c>
      <c r="R7" s="45" t="s">
        <v>242</v>
      </c>
      <c r="S7" s="84" t="s">
        <v>225</v>
      </c>
      <c r="T7" s="45" t="s">
        <v>242</v>
      </c>
      <c r="U7" s="84" t="s">
        <v>225</v>
      </c>
      <c r="V7" s="45" t="s">
        <v>242</v>
      </c>
      <c r="W7" s="84" t="s">
        <v>225</v>
      </c>
    </row>
    <row r="8" spans="1:33" ht="15.95" customHeight="1">
      <c r="A8" s="118" t="s">
        <v>83</v>
      </c>
      <c r="B8" s="53" t="s">
        <v>45</v>
      </c>
      <c r="C8" s="47"/>
      <c r="D8" s="47"/>
      <c r="E8" s="57" t="s">
        <v>36</v>
      </c>
      <c r="F8" s="74">
        <v>10528</v>
      </c>
      <c r="G8" s="74">
        <v>9299</v>
      </c>
      <c r="H8" s="74">
        <v>23998</v>
      </c>
      <c r="I8" s="74">
        <v>21242</v>
      </c>
      <c r="J8" s="74">
        <v>34728</v>
      </c>
      <c r="K8" s="74">
        <v>34678</v>
      </c>
      <c r="L8" s="74">
        <v>1600</v>
      </c>
      <c r="M8" s="74">
        <v>1580</v>
      </c>
      <c r="N8" s="74">
        <v>33162</v>
      </c>
      <c r="O8" s="74">
        <v>33175</v>
      </c>
      <c r="P8" s="74">
        <v>6292</v>
      </c>
      <c r="Q8" s="74">
        <v>6482</v>
      </c>
      <c r="R8" s="74">
        <v>5664</v>
      </c>
      <c r="S8" s="74">
        <v>10656</v>
      </c>
      <c r="T8" s="74">
        <v>16105</v>
      </c>
      <c r="U8" s="74">
        <v>12301</v>
      </c>
      <c r="V8" s="74"/>
      <c r="W8" s="74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15.95" customHeight="1">
      <c r="A9" s="118"/>
      <c r="B9" s="55"/>
      <c r="C9" s="47" t="s">
        <v>46</v>
      </c>
      <c r="D9" s="47"/>
      <c r="E9" s="57" t="s">
        <v>37</v>
      </c>
      <c r="F9" s="74">
        <v>10081</v>
      </c>
      <c r="G9" s="74">
        <v>9184</v>
      </c>
      <c r="H9" s="74">
        <v>23076</v>
      </c>
      <c r="I9" s="74">
        <v>21242</v>
      </c>
      <c r="J9" s="74">
        <f>30235+4025</f>
        <v>34260</v>
      </c>
      <c r="K9" s="74">
        <v>34503</v>
      </c>
      <c r="L9" s="74">
        <f>1446+127</f>
        <v>1573</v>
      </c>
      <c r="M9" s="74">
        <v>1579</v>
      </c>
      <c r="N9" s="74">
        <v>33153</v>
      </c>
      <c r="O9" s="74">
        <v>33173</v>
      </c>
      <c r="P9" s="74">
        <v>6176</v>
      </c>
      <c r="Q9" s="74">
        <f>Q8-Q10</f>
        <v>6443</v>
      </c>
      <c r="R9" s="74">
        <v>5664</v>
      </c>
      <c r="S9" s="74">
        <v>8065</v>
      </c>
      <c r="T9" s="74">
        <v>9730</v>
      </c>
      <c r="U9" s="74">
        <v>12301</v>
      </c>
      <c r="V9" s="74"/>
      <c r="W9" s="74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15.95" customHeight="1">
      <c r="A10" s="118"/>
      <c r="B10" s="54"/>
      <c r="C10" s="47" t="s">
        <v>47</v>
      </c>
      <c r="D10" s="47"/>
      <c r="E10" s="57" t="s">
        <v>38</v>
      </c>
      <c r="F10" s="74">
        <v>447</v>
      </c>
      <c r="G10" s="74">
        <v>115</v>
      </c>
      <c r="H10" s="74">
        <v>922</v>
      </c>
      <c r="I10" s="74">
        <v>0</v>
      </c>
      <c r="J10" s="74">
        <v>468</v>
      </c>
      <c r="K10" s="78">
        <v>175</v>
      </c>
      <c r="L10" s="74">
        <v>27</v>
      </c>
      <c r="M10" s="78">
        <v>1</v>
      </c>
      <c r="N10" s="74">
        <v>9</v>
      </c>
      <c r="O10" s="78">
        <v>2</v>
      </c>
      <c r="P10" s="74">
        <v>115</v>
      </c>
      <c r="Q10" s="78">
        <v>39</v>
      </c>
      <c r="R10" s="74">
        <v>0</v>
      </c>
      <c r="S10" s="78">
        <v>2591</v>
      </c>
      <c r="T10" s="74">
        <v>6374</v>
      </c>
      <c r="U10" s="74">
        <v>0</v>
      </c>
      <c r="V10" s="74"/>
      <c r="W10" s="74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ht="15.95" customHeight="1">
      <c r="A11" s="118"/>
      <c r="B11" s="53" t="s">
        <v>48</v>
      </c>
      <c r="C11" s="47"/>
      <c r="D11" s="47"/>
      <c r="E11" s="57" t="s">
        <v>39</v>
      </c>
      <c r="F11" s="74">
        <v>10950</v>
      </c>
      <c r="G11" s="74">
        <v>11135</v>
      </c>
      <c r="H11" s="74">
        <v>26119</v>
      </c>
      <c r="I11" s="74">
        <v>25652</v>
      </c>
      <c r="J11" s="74">
        <v>31924</v>
      </c>
      <c r="K11" s="74">
        <v>31436</v>
      </c>
      <c r="L11" s="74">
        <v>1501</v>
      </c>
      <c r="M11" s="74">
        <v>1406</v>
      </c>
      <c r="N11" s="74">
        <v>32879</v>
      </c>
      <c r="O11" s="74">
        <v>32087</v>
      </c>
      <c r="P11" s="74">
        <v>4425</v>
      </c>
      <c r="Q11" s="74">
        <v>3095</v>
      </c>
      <c r="R11" s="74">
        <v>4622</v>
      </c>
      <c r="S11" s="74">
        <v>5788</v>
      </c>
      <c r="T11" s="74">
        <v>9674</v>
      </c>
      <c r="U11" s="74">
        <v>11609</v>
      </c>
      <c r="V11" s="74"/>
      <c r="W11" s="74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ht="15.95" customHeight="1">
      <c r="A12" s="118"/>
      <c r="B12" s="55"/>
      <c r="C12" s="47" t="s">
        <v>49</v>
      </c>
      <c r="D12" s="47"/>
      <c r="E12" s="57" t="s">
        <v>40</v>
      </c>
      <c r="F12" s="74">
        <v>10950</v>
      </c>
      <c r="G12" s="74">
        <v>10886</v>
      </c>
      <c r="H12" s="74">
        <v>26070</v>
      </c>
      <c r="I12" s="74">
        <v>25652</v>
      </c>
      <c r="J12" s="74">
        <f>31475+436-1</f>
        <v>31910</v>
      </c>
      <c r="K12" s="74">
        <v>31373</v>
      </c>
      <c r="L12" s="74">
        <f>1414+66</f>
        <v>1480</v>
      </c>
      <c r="M12" s="74">
        <v>1400</v>
      </c>
      <c r="N12" s="74">
        <v>32790</v>
      </c>
      <c r="O12" s="74">
        <v>32081</v>
      </c>
      <c r="P12" s="74">
        <v>3577</v>
      </c>
      <c r="Q12" s="74">
        <f>Q11-Q13</f>
        <v>3008</v>
      </c>
      <c r="R12" s="74">
        <v>4622</v>
      </c>
      <c r="S12" s="74">
        <v>5788</v>
      </c>
      <c r="T12" s="74">
        <v>9674</v>
      </c>
      <c r="U12" s="74">
        <v>11609</v>
      </c>
      <c r="V12" s="74"/>
      <c r="W12" s="74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ht="15.95" customHeight="1">
      <c r="A13" s="118"/>
      <c r="B13" s="54"/>
      <c r="C13" s="47" t="s">
        <v>50</v>
      </c>
      <c r="D13" s="47"/>
      <c r="E13" s="57" t="s">
        <v>41</v>
      </c>
      <c r="F13" s="74">
        <v>0</v>
      </c>
      <c r="G13" s="74">
        <v>249</v>
      </c>
      <c r="H13" s="74">
        <v>49</v>
      </c>
      <c r="I13" s="78">
        <v>0</v>
      </c>
      <c r="J13" s="74">
        <v>14</v>
      </c>
      <c r="K13" s="78">
        <v>63</v>
      </c>
      <c r="L13" s="74">
        <v>21</v>
      </c>
      <c r="M13" s="78">
        <v>6</v>
      </c>
      <c r="N13" s="74">
        <v>89</v>
      </c>
      <c r="O13" s="78">
        <v>6</v>
      </c>
      <c r="P13" s="74">
        <v>849</v>
      </c>
      <c r="Q13" s="78">
        <v>87</v>
      </c>
      <c r="R13" s="74">
        <v>0</v>
      </c>
      <c r="S13" s="78">
        <v>0</v>
      </c>
      <c r="T13" s="74">
        <v>0</v>
      </c>
      <c r="U13" s="74">
        <v>0</v>
      </c>
      <c r="V13" s="74"/>
      <c r="W13" s="74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ht="15.95" customHeight="1">
      <c r="A14" s="118"/>
      <c r="B14" s="47" t="s">
        <v>51</v>
      </c>
      <c r="C14" s="47"/>
      <c r="D14" s="47"/>
      <c r="E14" s="57" t="s">
        <v>87</v>
      </c>
      <c r="F14" s="74">
        <f>F9-F12</f>
        <v>-869</v>
      </c>
      <c r="G14" s="74">
        <f>G9-G12</f>
        <v>-1702</v>
      </c>
      <c r="H14" s="74">
        <f t="shared" ref="F14:W15" si="0">H9-H12</f>
        <v>-2994</v>
      </c>
      <c r="I14" s="74">
        <f>I9-I12</f>
        <v>-4410</v>
      </c>
      <c r="J14" s="74">
        <f t="shared" ref="J14:J15" si="1">J9-J12</f>
        <v>2350</v>
      </c>
      <c r="K14" s="74">
        <f>K9-K12</f>
        <v>3130</v>
      </c>
      <c r="L14" s="74">
        <f t="shared" ref="L14:M15" si="2">L9-L12</f>
        <v>93</v>
      </c>
      <c r="M14" s="74">
        <f>M9-M12</f>
        <v>179</v>
      </c>
      <c r="N14" s="74">
        <f t="shared" ref="N14:N15" si="3">N9-N12</f>
        <v>363</v>
      </c>
      <c r="O14" s="74">
        <f>O9-O12</f>
        <v>1092</v>
      </c>
      <c r="P14" s="74">
        <f t="shared" ref="P14:Q15" si="4">P9-P12</f>
        <v>2599</v>
      </c>
      <c r="Q14" s="74">
        <f>Q9-Q12</f>
        <v>3435</v>
      </c>
      <c r="R14" s="74">
        <f t="shared" ref="R14:U15" si="5">R9-R12</f>
        <v>1042</v>
      </c>
      <c r="S14" s="74">
        <f>S9-S12</f>
        <v>2277</v>
      </c>
      <c r="T14" s="74">
        <f t="shared" si="5"/>
        <v>56</v>
      </c>
      <c r="U14" s="74">
        <f>U9-U12</f>
        <v>692</v>
      </c>
      <c r="V14" s="74">
        <f t="shared" si="0"/>
        <v>0</v>
      </c>
      <c r="W14" s="74">
        <f t="shared" si="0"/>
        <v>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ht="15.95" customHeight="1">
      <c r="A15" s="118"/>
      <c r="B15" s="47" t="s">
        <v>52</v>
      </c>
      <c r="C15" s="47"/>
      <c r="D15" s="47"/>
      <c r="E15" s="57" t="s">
        <v>88</v>
      </c>
      <c r="F15" s="74">
        <f t="shared" si="0"/>
        <v>447</v>
      </c>
      <c r="G15" s="74">
        <f t="shared" si="0"/>
        <v>-134</v>
      </c>
      <c r="H15" s="74">
        <f t="shared" si="0"/>
        <v>873</v>
      </c>
      <c r="I15" s="74">
        <f t="shared" si="0"/>
        <v>0</v>
      </c>
      <c r="J15" s="74">
        <f t="shared" si="1"/>
        <v>454</v>
      </c>
      <c r="K15" s="74">
        <f>K10-K13</f>
        <v>112</v>
      </c>
      <c r="L15" s="74">
        <f t="shared" si="2"/>
        <v>6</v>
      </c>
      <c r="M15" s="74">
        <f t="shared" si="2"/>
        <v>-5</v>
      </c>
      <c r="N15" s="74">
        <f t="shared" si="3"/>
        <v>-80</v>
      </c>
      <c r="O15" s="74">
        <f t="shared" si="0"/>
        <v>-4</v>
      </c>
      <c r="P15" s="74">
        <f t="shared" si="4"/>
        <v>-734</v>
      </c>
      <c r="Q15" s="74">
        <f t="shared" si="4"/>
        <v>-48</v>
      </c>
      <c r="R15" s="74">
        <f t="shared" si="5"/>
        <v>0</v>
      </c>
      <c r="S15" s="74">
        <f t="shared" si="5"/>
        <v>2591</v>
      </c>
      <c r="T15" s="74">
        <f t="shared" si="5"/>
        <v>6374</v>
      </c>
      <c r="U15" s="74">
        <f t="shared" si="5"/>
        <v>0</v>
      </c>
      <c r="V15" s="74">
        <f t="shared" si="0"/>
        <v>0</v>
      </c>
      <c r="W15" s="74">
        <f t="shared" si="0"/>
        <v>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ht="15.95" customHeight="1">
      <c r="A16" s="118"/>
      <c r="B16" s="47" t="s">
        <v>53</v>
      </c>
      <c r="C16" s="47"/>
      <c r="D16" s="47"/>
      <c r="E16" s="57" t="s">
        <v>89</v>
      </c>
      <c r="F16" s="74">
        <f t="shared" ref="F16:W16" si="6">F8-F11</f>
        <v>-422</v>
      </c>
      <c r="G16" s="74">
        <f t="shared" si="6"/>
        <v>-1836</v>
      </c>
      <c r="H16" s="74">
        <f t="shared" si="6"/>
        <v>-2121</v>
      </c>
      <c r="I16" s="74">
        <f t="shared" si="6"/>
        <v>-4410</v>
      </c>
      <c r="J16" s="74">
        <f t="shared" si="6"/>
        <v>2804</v>
      </c>
      <c r="K16" s="74">
        <f t="shared" si="6"/>
        <v>3242</v>
      </c>
      <c r="L16" s="74">
        <f t="shared" si="6"/>
        <v>99</v>
      </c>
      <c r="M16" s="74">
        <f t="shared" si="6"/>
        <v>174</v>
      </c>
      <c r="N16" s="74">
        <f t="shared" si="6"/>
        <v>283</v>
      </c>
      <c r="O16" s="74">
        <f t="shared" si="6"/>
        <v>1088</v>
      </c>
      <c r="P16" s="74">
        <f t="shared" si="6"/>
        <v>1867</v>
      </c>
      <c r="Q16" s="74">
        <f t="shared" si="6"/>
        <v>3387</v>
      </c>
      <c r="R16" s="74">
        <f t="shared" si="6"/>
        <v>1042</v>
      </c>
      <c r="S16" s="74">
        <f t="shared" si="6"/>
        <v>4868</v>
      </c>
      <c r="T16" s="74">
        <f>T8-T11</f>
        <v>6431</v>
      </c>
      <c r="U16" s="74">
        <f t="shared" si="6"/>
        <v>692</v>
      </c>
      <c r="V16" s="74">
        <f t="shared" si="6"/>
        <v>0</v>
      </c>
      <c r="W16" s="74">
        <f t="shared" si="6"/>
        <v>0</v>
      </c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ht="15.95" customHeight="1">
      <c r="A17" s="118"/>
      <c r="B17" s="47" t="s">
        <v>54</v>
      </c>
      <c r="C17" s="47"/>
      <c r="D17" s="47"/>
      <c r="E17" s="45"/>
      <c r="F17" s="78">
        <v>3469</v>
      </c>
      <c r="G17" s="78">
        <v>3286</v>
      </c>
      <c r="H17" s="74">
        <v>83888</v>
      </c>
      <c r="I17" s="78">
        <v>81767</v>
      </c>
      <c r="J17" s="74">
        <v>0</v>
      </c>
      <c r="K17" s="74">
        <v>0</v>
      </c>
      <c r="L17" s="74">
        <v>0</v>
      </c>
      <c r="M17" s="74">
        <v>0</v>
      </c>
      <c r="N17" s="74"/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8"/>
      <c r="W17" s="76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ht="15.95" customHeight="1">
      <c r="A18" s="118"/>
      <c r="B18" s="47" t="s">
        <v>55</v>
      </c>
      <c r="C18" s="47"/>
      <c r="D18" s="47"/>
      <c r="E18" s="45"/>
      <c r="F18" s="76">
        <v>0</v>
      </c>
      <c r="G18" s="76">
        <v>0</v>
      </c>
      <c r="H18" s="74">
        <v>-3201</v>
      </c>
      <c r="I18" s="76">
        <v>-3362</v>
      </c>
      <c r="J18" s="74">
        <v>0</v>
      </c>
      <c r="K18" s="76">
        <v>0</v>
      </c>
      <c r="L18" s="74">
        <v>0</v>
      </c>
      <c r="M18" s="76">
        <v>0</v>
      </c>
      <c r="N18" s="74"/>
      <c r="O18" s="76">
        <v>0</v>
      </c>
      <c r="P18" s="74">
        <v>0</v>
      </c>
      <c r="Q18" s="76">
        <v>0</v>
      </c>
      <c r="R18" s="74">
        <v>0</v>
      </c>
      <c r="S18" s="76">
        <v>0</v>
      </c>
      <c r="T18" s="74">
        <v>0</v>
      </c>
      <c r="U18" s="76">
        <v>0</v>
      </c>
      <c r="V18" s="76"/>
      <c r="W18" s="76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ht="15.95" customHeight="1">
      <c r="A19" s="118" t="s">
        <v>84</v>
      </c>
      <c r="B19" s="53" t="s">
        <v>56</v>
      </c>
      <c r="C19" s="47"/>
      <c r="D19" s="47"/>
      <c r="E19" s="57"/>
      <c r="F19" s="74">
        <v>621</v>
      </c>
      <c r="G19" s="74">
        <v>406</v>
      </c>
      <c r="H19" s="74">
        <v>20147</v>
      </c>
      <c r="I19" s="74">
        <v>16034</v>
      </c>
      <c r="J19" s="74">
        <v>1803</v>
      </c>
      <c r="K19" s="74">
        <v>2462</v>
      </c>
      <c r="L19" s="74">
        <v>309</v>
      </c>
      <c r="M19" s="74">
        <v>1008</v>
      </c>
      <c r="N19" s="74">
        <v>15297</v>
      </c>
      <c r="O19" s="74">
        <v>17921</v>
      </c>
      <c r="P19" s="74">
        <v>446</v>
      </c>
      <c r="Q19" s="74">
        <v>2755</v>
      </c>
      <c r="R19" s="74">
        <v>7699</v>
      </c>
      <c r="S19" s="74">
        <v>8545</v>
      </c>
      <c r="T19" s="74">
        <v>3106</v>
      </c>
      <c r="U19" s="74">
        <v>1915</v>
      </c>
      <c r="V19" s="74"/>
      <c r="W19" s="74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ht="15.95" customHeight="1">
      <c r="A20" s="118"/>
      <c r="B20" s="54"/>
      <c r="C20" s="47" t="s">
        <v>57</v>
      </c>
      <c r="D20" s="47"/>
      <c r="E20" s="57"/>
      <c r="F20" s="74">
        <v>618</v>
      </c>
      <c r="G20" s="74">
        <v>360</v>
      </c>
      <c r="H20" s="74">
        <v>12467</v>
      </c>
      <c r="I20" s="74">
        <v>10514</v>
      </c>
      <c r="J20" s="74">
        <v>0</v>
      </c>
      <c r="K20" s="78">
        <v>0</v>
      </c>
      <c r="L20" s="74">
        <v>200</v>
      </c>
      <c r="M20" s="78">
        <v>740</v>
      </c>
      <c r="N20" s="74">
        <v>9887</v>
      </c>
      <c r="O20" s="78">
        <v>11462</v>
      </c>
      <c r="P20" s="74">
        <v>178</v>
      </c>
      <c r="Q20" s="78">
        <v>1498</v>
      </c>
      <c r="R20" s="74">
        <v>0</v>
      </c>
      <c r="S20" s="78">
        <v>0</v>
      </c>
      <c r="T20" s="74">
        <v>0</v>
      </c>
      <c r="U20" s="74">
        <v>0</v>
      </c>
      <c r="V20" s="74"/>
      <c r="W20" s="74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3" ht="15.95" customHeight="1">
      <c r="A21" s="118"/>
      <c r="B21" s="47" t="s">
        <v>58</v>
      </c>
      <c r="C21" s="47"/>
      <c r="D21" s="47"/>
      <c r="E21" s="57" t="s">
        <v>90</v>
      </c>
      <c r="F21" s="74">
        <v>621</v>
      </c>
      <c r="G21" s="74">
        <v>406</v>
      </c>
      <c r="H21" s="74">
        <v>20147</v>
      </c>
      <c r="I21" s="74">
        <v>16034</v>
      </c>
      <c r="J21" s="74">
        <v>1803</v>
      </c>
      <c r="K21" s="74">
        <v>2462</v>
      </c>
      <c r="L21" s="74">
        <v>309</v>
      </c>
      <c r="M21" s="74">
        <v>1008</v>
      </c>
      <c r="N21" s="74">
        <v>15297</v>
      </c>
      <c r="O21" s="74">
        <v>17921</v>
      </c>
      <c r="P21" s="74">
        <v>446</v>
      </c>
      <c r="Q21" s="74">
        <v>2755</v>
      </c>
      <c r="R21" s="74">
        <v>7699</v>
      </c>
      <c r="S21" s="74">
        <v>8545</v>
      </c>
      <c r="T21" s="74">
        <v>3106</v>
      </c>
      <c r="U21" s="74">
        <v>1915</v>
      </c>
      <c r="V21" s="74"/>
      <c r="W21" s="74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33" ht="15.95" customHeight="1">
      <c r="A22" s="118"/>
      <c r="B22" s="53" t="s">
        <v>59</v>
      </c>
      <c r="C22" s="47"/>
      <c r="D22" s="47"/>
      <c r="E22" s="57" t="s">
        <v>91</v>
      </c>
      <c r="F22" s="74">
        <v>979</v>
      </c>
      <c r="G22" s="74">
        <v>676</v>
      </c>
      <c r="H22" s="74">
        <v>30496</v>
      </c>
      <c r="I22" s="74">
        <v>24599</v>
      </c>
      <c r="J22" s="74">
        <v>17145</v>
      </c>
      <c r="K22" s="74">
        <v>16703</v>
      </c>
      <c r="L22" s="74">
        <v>1917</v>
      </c>
      <c r="M22" s="74">
        <v>2856</v>
      </c>
      <c r="N22" s="74">
        <v>28294</v>
      </c>
      <c r="O22" s="74">
        <v>29489</v>
      </c>
      <c r="P22" s="74">
        <v>3013</v>
      </c>
      <c r="Q22" s="74">
        <v>4519</v>
      </c>
      <c r="R22" s="74">
        <v>30993</v>
      </c>
      <c r="S22" s="74">
        <v>30330</v>
      </c>
      <c r="T22" s="74">
        <v>17087</v>
      </c>
      <c r="U22" s="74">
        <v>17896</v>
      </c>
      <c r="V22" s="74"/>
      <c r="W22" s="74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ht="15.95" customHeight="1">
      <c r="A23" s="118"/>
      <c r="B23" s="54" t="s">
        <v>60</v>
      </c>
      <c r="C23" s="47" t="s">
        <v>61</v>
      </c>
      <c r="D23" s="47"/>
      <c r="E23" s="57"/>
      <c r="F23" s="74">
        <v>340</v>
      </c>
      <c r="G23" s="74">
        <v>269</v>
      </c>
      <c r="H23" s="74">
        <v>11779</v>
      </c>
      <c r="I23" s="74">
        <v>11445</v>
      </c>
      <c r="J23" s="74">
        <v>1791</v>
      </c>
      <c r="K23" s="74">
        <v>1795</v>
      </c>
      <c r="L23" s="74">
        <v>217</v>
      </c>
      <c r="M23" s="74">
        <v>246</v>
      </c>
      <c r="N23" s="74">
        <v>6782</v>
      </c>
      <c r="O23" s="74">
        <v>6860</v>
      </c>
      <c r="P23" s="74">
        <v>1391</v>
      </c>
      <c r="Q23" s="74">
        <v>942</v>
      </c>
      <c r="R23" s="74">
        <v>20703</v>
      </c>
      <c r="S23" s="74">
        <v>20543</v>
      </c>
      <c r="T23" s="74">
        <v>6210</v>
      </c>
      <c r="U23" s="74">
        <v>12135</v>
      </c>
      <c r="V23" s="74"/>
      <c r="W23" s="74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15.95" customHeight="1">
      <c r="A24" s="118"/>
      <c r="B24" s="47" t="s">
        <v>92</v>
      </c>
      <c r="C24" s="47"/>
      <c r="D24" s="47"/>
      <c r="E24" s="57" t="s">
        <v>93</v>
      </c>
      <c r="F24" s="74">
        <f>F21-F22</f>
        <v>-358</v>
      </c>
      <c r="G24" s="74">
        <f>G21-G22</f>
        <v>-270</v>
      </c>
      <c r="H24" s="74">
        <f>H21-H22</f>
        <v>-10349</v>
      </c>
      <c r="I24" s="74">
        <f>I21-I22</f>
        <v>-8565</v>
      </c>
      <c r="J24" s="74">
        <f t="shared" ref="J24" si="7">J21-J22</f>
        <v>-15342</v>
      </c>
      <c r="K24" s="74">
        <f>K21-K22</f>
        <v>-14241</v>
      </c>
      <c r="L24" s="74">
        <f t="shared" ref="L24" si="8">L21-L22</f>
        <v>-1608</v>
      </c>
      <c r="M24" s="74">
        <f>M21-M22</f>
        <v>-1848</v>
      </c>
      <c r="N24" s="74">
        <f>N21-N22</f>
        <v>-12997</v>
      </c>
      <c r="O24" s="74">
        <f>O21-O22</f>
        <v>-11568</v>
      </c>
      <c r="P24" s="74">
        <f t="shared" ref="P24" si="9">P21-P22</f>
        <v>-2567</v>
      </c>
      <c r="Q24" s="74">
        <f>Q21-Q22</f>
        <v>-1764</v>
      </c>
      <c r="R24" s="74">
        <f t="shared" ref="R24" si="10">R21-R22</f>
        <v>-23294</v>
      </c>
      <c r="S24" s="74">
        <f>S21-S22</f>
        <v>-21785</v>
      </c>
      <c r="T24" s="74">
        <f>T21-T22</f>
        <v>-13981</v>
      </c>
      <c r="U24" s="74">
        <f>U21-U22</f>
        <v>-15981</v>
      </c>
      <c r="V24" s="74">
        <f t="shared" ref="V24:W24" si="11">V21-V22</f>
        <v>0</v>
      </c>
      <c r="W24" s="74">
        <f t="shared" si="11"/>
        <v>0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ht="15.95" customHeight="1">
      <c r="A25" s="118"/>
      <c r="B25" s="53" t="s">
        <v>62</v>
      </c>
      <c r="C25" s="53"/>
      <c r="D25" s="53"/>
      <c r="E25" s="119" t="s">
        <v>94</v>
      </c>
      <c r="F25" s="130">
        <v>410</v>
      </c>
      <c r="G25" s="121">
        <v>270</v>
      </c>
      <c r="H25" s="130">
        <v>8760</v>
      </c>
      <c r="I25" s="121">
        <v>8565</v>
      </c>
      <c r="J25" s="130">
        <v>15342</v>
      </c>
      <c r="K25" s="121">
        <v>14241</v>
      </c>
      <c r="L25" s="130">
        <v>1608</v>
      </c>
      <c r="M25" s="121">
        <v>1848</v>
      </c>
      <c r="N25" s="130">
        <v>12997</v>
      </c>
      <c r="O25" s="121">
        <v>11568</v>
      </c>
      <c r="P25" s="130">
        <v>2567</v>
      </c>
      <c r="Q25" s="121">
        <v>1764</v>
      </c>
      <c r="R25" s="130">
        <v>23294</v>
      </c>
      <c r="S25" s="121">
        <v>21785</v>
      </c>
      <c r="T25" s="130">
        <v>13981</v>
      </c>
      <c r="U25" s="121">
        <v>15981</v>
      </c>
      <c r="V25" s="121"/>
      <c r="W25" s="121"/>
      <c r="X25" s="17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ht="15.95" customHeight="1">
      <c r="A26" s="118"/>
      <c r="B26" s="73" t="s">
        <v>63</v>
      </c>
      <c r="C26" s="73"/>
      <c r="D26" s="73"/>
      <c r="E26" s="120"/>
      <c r="F26" s="131"/>
      <c r="G26" s="122"/>
      <c r="H26" s="131"/>
      <c r="I26" s="122"/>
      <c r="J26" s="131"/>
      <c r="K26" s="122"/>
      <c r="L26" s="131"/>
      <c r="M26" s="122"/>
      <c r="N26" s="131"/>
      <c r="O26" s="122"/>
      <c r="P26" s="131"/>
      <c r="Q26" s="122"/>
      <c r="R26" s="131"/>
      <c r="S26" s="122"/>
      <c r="T26" s="131"/>
      <c r="U26" s="122"/>
      <c r="V26" s="122"/>
      <c r="W26" s="122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33" ht="15.95" customHeight="1">
      <c r="A27" s="118"/>
      <c r="B27" s="47" t="s">
        <v>95</v>
      </c>
      <c r="C27" s="47"/>
      <c r="D27" s="47"/>
      <c r="E27" s="57" t="s">
        <v>96</v>
      </c>
      <c r="F27" s="74">
        <f t="shared" ref="F27:W27" si="12">F24+F25</f>
        <v>52</v>
      </c>
      <c r="G27" s="74">
        <f t="shared" si="12"/>
        <v>0</v>
      </c>
      <c r="H27" s="74">
        <f t="shared" si="12"/>
        <v>-1589</v>
      </c>
      <c r="I27" s="74">
        <f>I24+I25</f>
        <v>0</v>
      </c>
      <c r="J27" s="74">
        <f t="shared" ref="J27:M27" si="13">J24+J25</f>
        <v>0</v>
      </c>
      <c r="K27" s="74">
        <f t="shared" si="13"/>
        <v>0</v>
      </c>
      <c r="L27" s="74">
        <f t="shared" si="13"/>
        <v>0</v>
      </c>
      <c r="M27" s="74">
        <f t="shared" si="13"/>
        <v>0</v>
      </c>
      <c r="N27" s="74">
        <f t="shared" si="12"/>
        <v>0</v>
      </c>
      <c r="O27" s="74">
        <f t="shared" si="12"/>
        <v>0</v>
      </c>
      <c r="P27" s="74">
        <f t="shared" si="12"/>
        <v>0</v>
      </c>
      <c r="Q27" s="74">
        <f t="shared" si="12"/>
        <v>0</v>
      </c>
      <c r="R27" s="74">
        <f t="shared" si="12"/>
        <v>0</v>
      </c>
      <c r="S27" s="74">
        <f t="shared" si="12"/>
        <v>0</v>
      </c>
      <c r="T27" s="74">
        <f t="shared" si="12"/>
        <v>0</v>
      </c>
      <c r="U27" s="74">
        <f t="shared" si="12"/>
        <v>0</v>
      </c>
      <c r="V27" s="74">
        <f t="shared" si="12"/>
        <v>0</v>
      </c>
      <c r="W27" s="74">
        <f t="shared" si="12"/>
        <v>0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ht="15.95" customHeight="1">
      <c r="A28" s="1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ht="15.95" customHeight="1">
      <c r="A29" s="11"/>
      <c r="F29" s="17"/>
      <c r="G29" s="17"/>
      <c r="H29" s="17"/>
      <c r="I29" s="17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7"/>
      <c r="U29" s="17"/>
      <c r="V29" s="17"/>
      <c r="W29" s="18" t="s">
        <v>100</v>
      </c>
      <c r="X29" s="17"/>
      <c r="Y29" s="17"/>
      <c r="Z29" s="17"/>
      <c r="AA29" s="17"/>
      <c r="AB29" s="17"/>
      <c r="AC29" s="17"/>
      <c r="AD29" s="17"/>
      <c r="AE29" s="17"/>
      <c r="AF29" s="17"/>
      <c r="AG29" s="18"/>
    </row>
    <row r="30" spans="1:33" ht="15.95" customHeight="1">
      <c r="A30" s="124" t="s">
        <v>64</v>
      </c>
      <c r="B30" s="124"/>
      <c r="C30" s="124"/>
      <c r="D30" s="124"/>
      <c r="E30" s="124"/>
      <c r="F30" s="128" t="s">
        <v>254</v>
      </c>
      <c r="G30" s="128"/>
      <c r="H30" s="128" t="s">
        <v>255</v>
      </c>
      <c r="I30" s="128"/>
      <c r="J30" s="128" t="s">
        <v>256</v>
      </c>
      <c r="K30" s="128"/>
      <c r="L30" s="128" t="s">
        <v>257</v>
      </c>
      <c r="M30" s="128"/>
      <c r="N30" s="128" t="s">
        <v>258</v>
      </c>
      <c r="O30" s="128"/>
      <c r="P30" s="128"/>
      <c r="Q30" s="128"/>
      <c r="R30" s="128"/>
      <c r="S30" s="128"/>
      <c r="T30" s="128"/>
      <c r="U30" s="128"/>
      <c r="V30" s="128"/>
      <c r="W30" s="128"/>
      <c r="X30" s="24"/>
      <c r="Y30" s="17"/>
      <c r="Z30" s="24"/>
      <c r="AA30" s="17"/>
      <c r="AB30" s="24"/>
      <c r="AC30" s="17"/>
      <c r="AD30" s="24"/>
      <c r="AE30" s="17"/>
      <c r="AF30" s="24"/>
      <c r="AG30" s="17"/>
    </row>
    <row r="31" spans="1:33" ht="15.95" customHeight="1">
      <c r="A31" s="124"/>
      <c r="B31" s="124"/>
      <c r="C31" s="124"/>
      <c r="D31" s="124"/>
      <c r="E31" s="124"/>
      <c r="F31" s="45" t="s">
        <v>242</v>
      </c>
      <c r="G31" s="84" t="s">
        <v>225</v>
      </c>
      <c r="H31" s="45" t="s">
        <v>242</v>
      </c>
      <c r="I31" s="84" t="s">
        <v>225</v>
      </c>
      <c r="J31" s="45" t="s">
        <v>242</v>
      </c>
      <c r="K31" s="84" t="s">
        <v>225</v>
      </c>
      <c r="L31" s="45" t="s">
        <v>242</v>
      </c>
      <c r="M31" s="84" t="s">
        <v>225</v>
      </c>
      <c r="N31" s="45" t="s">
        <v>242</v>
      </c>
      <c r="O31" s="84" t="s">
        <v>225</v>
      </c>
      <c r="P31" s="45" t="s">
        <v>242</v>
      </c>
      <c r="Q31" s="84" t="s">
        <v>225</v>
      </c>
      <c r="R31" s="45" t="s">
        <v>242</v>
      </c>
      <c r="S31" s="84" t="s">
        <v>225</v>
      </c>
      <c r="T31" s="45" t="s">
        <v>242</v>
      </c>
      <c r="U31" s="84" t="s">
        <v>225</v>
      </c>
      <c r="V31" s="45" t="s">
        <v>242</v>
      </c>
      <c r="W31" s="84" t="s">
        <v>225</v>
      </c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ht="15.95" customHeight="1">
      <c r="A32" s="118" t="s">
        <v>85</v>
      </c>
      <c r="B32" s="53" t="s">
        <v>45</v>
      </c>
      <c r="C32" s="47"/>
      <c r="D32" s="47"/>
      <c r="E32" s="57" t="s">
        <v>36</v>
      </c>
      <c r="F32" s="74">
        <v>969</v>
      </c>
      <c r="G32" s="74">
        <v>807</v>
      </c>
      <c r="H32" s="74">
        <v>1168</v>
      </c>
      <c r="I32" s="74">
        <v>889</v>
      </c>
      <c r="J32" s="74">
        <v>1006</v>
      </c>
      <c r="K32" s="74">
        <v>1047</v>
      </c>
      <c r="L32" s="74">
        <v>2137</v>
      </c>
      <c r="M32" s="74">
        <v>1900</v>
      </c>
      <c r="N32" s="74">
        <v>559</v>
      </c>
      <c r="O32" s="74">
        <v>507</v>
      </c>
      <c r="P32" s="74"/>
      <c r="Q32" s="74"/>
      <c r="R32" s="74"/>
      <c r="S32" s="74"/>
      <c r="T32" s="74"/>
      <c r="U32" s="74"/>
      <c r="V32" s="74"/>
      <c r="W32" s="74"/>
      <c r="X32" s="80"/>
      <c r="Y32" s="80"/>
      <c r="Z32" s="80"/>
      <c r="AA32" s="80"/>
      <c r="AB32" s="81"/>
      <c r="AC32" s="81"/>
      <c r="AD32" s="80"/>
      <c r="AE32" s="80"/>
      <c r="AF32" s="81"/>
      <c r="AG32" s="81"/>
    </row>
    <row r="33" spans="1:33" ht="15.95" customHeight="1">
      <c r="A33" s="129"/>
      <c r="B33" s="55"/>
      <c r="C33" s="53" t="s">
        <v>65</v>
      </c>
      <c r="D33" s="47"/>
      <c r="E33" s="57"/>
      <c r="F33" s="74">
        <v>726</v>
      </c>
      <c r="G33" s="74">
        <v>672</v>
      </c>
      <c r="H33" s="74">
        <v>876</v>
      </c>
      <c r="I33" s="74">
        <v>728</v>
      </c>
      <c r="J33" s="74">
        <v>115</v>
      </c>
      <c r="K33" s="74">
        <v>119</v>
      </c>
      <c r="L33" s="74">
        <v>1411</v>
      </c>
      <c r="M33" s="74">
        <v>1408</v>
      </c>
      <c r="N33" s="74">
        <v>170</v>
      </c>
      <c r="O33" s="74">
        <v>166</v>
      </c>
      <c r="P33" s="74"/>
      <c r="Q33" s="74"/>
      <c r="R33" s="74"/>
      <c r="S33" s="74"/>
      <c r="T33" s="74"/>
      <c r="U33" s="74"/>
      <c r="V33" s="74"/>
      <c r="W33" s="74"/>
      <c r="X33" s="80"/>
      <c r="Y33" s="80"/>
      <c r="Z33" s="80"/>
      <c r="AA33" s="80"/>
      <c r="AB33" s="81"/>
      <c r="AC33" s="81"/>
      <c r="AD33" s="80"/>
      <c r="AE33" s="80"/>
      <c r="AF33" s="81"/>
      <c r="AG33" s="81"/>
    </row>
    <row r="34" spans="1:33" ht="15.95" customHeight="1">
      <c r="A34" s="129"/>
      <c r="B34" s="55"/>
      <c r="C34" s="54"/>
      <c r="D34" s="47" t="s">
        <v>66</v>
      </c>
      <c r="E34" s="57"/>
      <c r="F34" s="74">
        <v>0</v>
      </c>
      <c r="G34" s="74">
        <v>0</v>
      </c>
      <c r="H34" s="74">
        <v>876</v>
      </c>
      <c r="I34" s="74">
        <v>728</v>
      </c>
      <c r="J34" s="74">
        <v>115</v>
      </c>
      <c r="K34" s="74">
        <v>119</v>
      </c>
      <c r="L34" s="74">
        <v>1384</v>
      </c>
      <c r="M34" s="74">
        <v>1381</v>
      </c>
      <c r="N34" s="74">
        <v>170</v>
      </c>
      <c r="O34" s="74">
        <v>166</v>
      </c>
      <c r="P34" s="74"/>
      <c r="Q34" s="74"/>
      <c r="R34" s="74"/>
      <c r="S34" s="74"/>
      <c r="T34" s="74"/>
      <c r="U34" s="74"/>
      <c r="V34" s="74"/>
      <c r="W34" s="74"/>
      <c r="X34" s="80"/>
      <c r="Y34" s="80"/>
      <c r="Z34" s="80"/>
      <c r="AA34" s="80"/>
      <c r="AB34" s="81"/>
      <c r="AC34" s="81"/>
      <c r="AD34" s="80"/>
      <c r="AE34" s="80"/>
      <c r="AF34" s="81"/>
      <c r="AG34" s="81"/>
    </row>
    <row r="35" spans="1:33" ht="15.95" customHeight="1">
      <c r="A35" s="129"/>
      <c r="B35" s="54"/>
      <c r="C35" s="47" t="s">
        <v>67</v>
      </c>
      <c r="D35" s="47"/>
      <c r="E35" s="57"/>
      <c r="F35" s="74">
        <v>243</v>
      </c>
      <c r="G35" s="74">
        <v>135</v>
      </c>
      <c r="H35" s="74">
        <v>292</v>
      </c>
      <c r="I35" s="74">
        <v>161</v>
      </c>
      <c r="J35" s="74">
        <v>891</v>
      </c>
      <c r="K35" s="76">
        <v>928</v>
      </c>
      <c r="L35" s="74">
        <v>726</v>
      </c>
      <c r="M35" s="74">
        <v>492</v>
      </c>
      <c r="N35" s="74">
        <v>389</v>
      </c>
      <c r="O35" s="76">
        <v>341</v>
      </c>
      <c r="P35" s="76"/>
      <c r="Q35" s="76"/>
      <c r="R35" s="76"/>
      <c r="S35" s="76"/>
      <c r="T35" s="74"/>
      <c r="U35" s="74"/>
      <c r="V35" s="74"/>
      <c r="W35" s="74"/>
      <c r="X35" s="80"/>
      <c r="Y35" s="80"/>
      <c r="Z35" s="80"/>
      <c r="AA35" s="80"/>
      <c r="AB35" s="81"/>
      <c r="AC35" s="81"/>
      <c r="AD35" s="80"/>
      <c r="AE35" s="80"/>
      <c r="AF35" s="81"/>
      <c r="AG35" s="81"/>
    </row>
    <row r="36" spans="1:33" ht="15.95" customHeight="1">
      <c r="A36" s="129"/>
      <c r="B36" s="53" t="s">
        <v>48</v>
      </c>
      <c r="C36" s="47"/>
      <c r="D36" s="47"/>
      <c r="E36" s="57" t="s">
        <v>37</v>
      </c>
      <c r="F36" s="74">
        <v>860</v>
      </c>
      <c r="G36" s="74">
        <v>672</v>
      </c>
      <c r="H36" s="74">
        <v>1168</v>
      </c>
      <c r="I36" s="74">
        <v>889</v>
      </c>
      <c r="J36" s="74">
        <v>284</v>
      </c>
      <c r="K36" s="74">
        <v>302</v>
      </c>
      <c r="L36" s="74">
        <v>1538</v>
      </c>
      <c r="M36" s="74">
        <v>1391</v>
      </c>
      <c r="N36" s="74">
        <v>558</v>
      </c>
      <c r="O36" s="74">
        <v>507</v>
      </c>
      <c r="P36" s="74"/>
      <c r="Q36" s="74"/>
      <c r="R36" s="74"/>
      <c r="S36" s="74"/>
      <c r="T36" s="74"/>
      <c r="U36" s="74"/>
      <c r="V36" s="74"/>
      <c r="W36" s="74"/>
      <c r="X36" s="80"/>
      <c r="Y36" s="80"/>
      <c r="Z36" s="80"/>
      <c r="AA36" s="80"/>
      <c r="AB36" s="80"/>
      <c r="AC36" s="80"/>
      <c r="AD36" s="80"/>
      <c r="AE36" s="80"/>
      <c r="AF36" s="81"/>
      <c r="AG36" s="81"/>
    </row>
    <row r="37" spans="1:33" ht="15.95" customHeight="1">
      <c r="A37" s="129"/>
      <c r="B37" s="55"/>
      <c r="C37" s="47" t="s">
        <v>68</v>
      </c>
      <c r="D37" s="47"/>
      <c r="E37" s="57"/>
      <c r="F37" s="74">
        <v>860</v>
      </c>
      <c r="G37" s="74">
        <v>672</v>
      </c>
      <c r="H37" s="74">
        <v>1168</v>
      </c>
      <c r="I37" s="74">
        <v>889</v>
      </c>
      <c r="J37" s="74">
        <v>195</v>
      </c>
      <c r="K37" s="74">
        <v>195</v>
      </c>
      <c r="L37" s="74">
        <v>1031</v>
      </c>
      <c r="M37" s="74">
        <v>1001</v>
      </c>
      <c r="N37" s="74">
        <v>550</v>
      </c>
      <c r="O37" s="74">
        <v>494</v>
      </c>
      <c r="P37" s="74"/>
      <c r="Q37" s="74"/>
      <c r="R37" s="74"/>
      <c r="S37" s="74"/>
      <c r="T37" s="74"/>
      <c r="U37" s="74"/>
      <c r="V37" s="74"/>
      <c r="W37" s="74"/>
      <c r="X37" s="80"/>
      <c r="Y37" s="80"/>
      <c r="Z37" s="80"/>
      <c r="AA37" s="80"/>
      <c r="AB37" s="80"/>
      <c r="AC37" s="80"/>
      <c r="AD37" s="80"/>
      <c r="AE37" s="80"/>
      <c r="AF37" s="81"/>
      <c r="AG37" s="81"/>
    </row>
    <row r="38" spans="1:33" ht="15.95" customHeight="1">
      <c r="A38" s="129"/>
      <c r="B38" s="54"/>
      <c r="C38" s="47" t="s">
        <v>69</v>
      </c>
      <c r="D38" s="47"/>
      <c r="E38" s="57"/>
      <c r="F38" s="74">
        <v>0</v>
      </c>
      <c r="G38" s="74">
        <v>0</v>
      </c>
      <c r="H38" s="74">
        <v>0</v>
      </c>
      <c r="I38" s="74">
        <v>0</v>
      </c>
      <c r="J38" s="74">
        <v>89</v>
      </c>
      <c r="K38" s="74">
        <v>107</v>
      </c>
      <c r="L38" s="74">
        <v>507</v>
      </c>
      <c r="M38" s="74">
        <v>390</v>
      </c>
      <c r="N38" s="74">
        <v>8</v>
      </c>
      <c r="O38" s="76">
        <v>13</v>
      </c>
      <c r="P38" s="74"/>
      <c r="Q38" s="76"/>
      <c r="R38" s="74"/>
      <c r="S38" s="76"/>
      <c r="T38" s="74"/>
      <c r="U38" s="74"/>
      <c r="V38" s="74"/>
      <c r="W38" s="74"/>
      <c r="X38" s="80"/>
      <c r="Y38" s="80"/>
      <c r="Z38" s="81"/>
      <c r="AA38" s="81"/>
      <c r="AB38" s="80"/>
      <c r="AC38" s="80"/>
      <c r="AD38" s="80"/>
      <c r="AE38" s="80"/>
      <c r="AF38" s="81"/>
      <c r="AG38" s="81"/>
    </row>
    <row r="39" spans="1:33" ht="15.95" customHeight="1">
      <c r="A39" s="129"/>
      <c r="B39" s="29" t="s">
        <v>70</v>
      </c>
      <c r="C39" s="29"/>
      <c r="D39" s="29"/>
      <c r="E39" s="57" t="s">
        <v>97</v>
      </c>
      <c r="F39" s="74">
        <f t="shared" ref="F39:W39" si="14">F32-F36</f>
        <v>109</v>
      </c>
      <c r="G39" s="74">
        <f t="shared" si="14"/>
        <v>135</v>
      </c>
      <c r="H39" s="74">
        <f t="shared" si="14"/>
        <v>0</v>
      </c>
      <c r="I39" s="74">
        <f t="shared" si="14"/>
        <v>0</v>
      </c>
      <c r="J39" s="74">
        <f t="shared" si="14"/>
        <v>722</v>
      </c>
      <c r="K39" s="74">
        <f t="shared" si="14"/>
        <v>745</v>
      </c>
      <c r="L39" s="74">
        <f>L32-L36</f>
        <v>599</v>
      </c>
      <c r="M39" s="74">
        <f t="shared" si="14"/>
        <v>509</v>
      </c>
      <c r="N39" s="74">
        <f>N32-N36</f>
        <v>1</v>
      </c>
      <c r="O39" s="74">
        <f t="shared" si="14"/>
        <v>0</v>
      </c>
      <c r="P39" s="74">
        <f t="shared" si="14"/>
        <v>0</v>
      </c>
      <c r="Q39" s="74">
        <f t="shared" si="14"/>
        <v>0</v>
      </c>
      <c r="R39" s="74">
        <f t="shared" si="14"/>
        <v>0</v>
      </c>
      <c r="S39" s="74">
        <f t="shared" si="14"/>
        <v>0</v>
      </c>
      <c r="T39" s="74">
        <f t="shared" si="14"/>
        <v>0</v>
      </c>
      <c r="U39" s="74">
        <f t="shared" si="14"/>
        <v>0</v>
      </c>
      <c r="V39" s="74">
        <f t="shared" si="14"/>
        <v>0</v>
      </c>
      <c r="W39" s="74">
        <f t="shared" si="14"/>
        <v>0</v>
      </c>
      <c r="X39" s="80"/>
      <c r="Y39" s="80"/>
      <c r="Z39" s="80"/>
      <c r="AA39" s="80"/>
      <c r="AB39" s="80"/>
      <c r="AC39" s="80"/>
      <c r="AD39" s="80"/>
      <c r="AE39" s="80"/>
      <c r="AF39" s="81"/>
      <c r="AG39" s="81"/>
    </row>
    <row r="40" spans="1:33" ht="15.95" customHeight="1">
      <c r="A40" s="118" t="s">
        <v>86</v>
      </c>
      <c r="B40" s="53" t="s">
        <v>71</v>
      </c>
      <c r="C40" s="47"/>
      <c r="D40" s="47"/>
      <c r="E40" s="57" t="s">
        <v>39</v>
      </c>
      <c r="F40" s="74">
        <v>1257</v>
      </c>
      <c r="G40" s="74">
        <v>622</v>
      </c>
      <c r="H40" s="74">
        <v>0</v>
      </c>
      <c r="I40" s="74">
        <v>0</v>
      </c>
      <c r="J40" s="74">
        <v>320</v>
      </c>
      <c r="K40" s="74">
        <v>255</v>
      </c>
      <c r="L40" s="74">
        <v>981</v>
      </c>
      <c r="M40" s="74">
        <v>2040</v>
      </c>
      <c r="N40" s="74">
        <v>297</v>
      </c>
      <c r="O40" s="74">
        <v>506</v>
      </c>
      <c r="P40" s="74"/>
      <c r="Q40" s="74"/>
      <c r="R40" s="74"/>
      <c r="S40" s="74"/>
      <c r="T40" s="74"/>
      <c r="U40" s="74"/>
      <c r="V40" s="74"/>
      <c r="W40" s="74"/>
      <c r="X40" s="80"/>
      <c r="Y40" s="80"/>
      <c r="Z40" s="80"/>
      <c r="AA40" s="80"/>
      <c r="AB40" s="81"/>
      <c r="AC40" s="81"/>
      <c r="AD40" s="81"/>
      <c r="AE40" s="81"/>
      <c r="AF40" s="80"/>
      <c r="AG40" s="80"/>
    </row>
    <row r="41" spans="1:33" ht="15.95" customHeight="1">
      <c r="A41" s="127"/>
      <c r="B41" s="54"/>
      <c r="C41" s="47" t="s">
        <v>72</v>
      </c>
      <c r="D41" s="47"/>
      <c r="E41" s="57"/>
      <c r="F41" s="74">
        <v>0</v>
      </c>
      <c r="G41" s="76">
        <v>0</v>
      </c>
      <c r="H41" s="74">
        <v>0</v>
      </c>
      <c r="I41" s="76">
        <v>0</v>
      </c>
      <c r="J41" s="74">
        <v>178</v>
      </c>
      <c r="K41" s="74">
        <v>150</v>
      </c>
      <c r="L41" s="74">
        <v>849</v>
      </c>
      <c r="M41" s="74">
        <v>2004</v>
      </c>
      <c r="N41" s="74">
        <v>198</v>
      </c>
      <c r="O41" s="74">
        <v>280</v>
      </c>
      <c r="P41" s="74"/>
      <c r="Q41" s="74"/>
      <c r="R41" s="74"/>
      <c r="S41" s="74"/>
      <c r="T41" s="74"/>
      <c r="U41" s="74"/>
      <c r="V41" s="74"/>
      <c r="W41" s="74"/>
      <c r="X41" s="81"/>
      <c r="Y41" s="81"/>
      <c r="Z41" s="81"/>
      <c r="AA41" s="81"/>
      <c r="AB41" s="81"/>
      <c r="AC41" s="81"/>
      <c r="AD41" s="81"/>
      <c r="AE41" s="81"/>
      <c r="AF41" s="80"/>
      <c r="AG41" s="80"/>
    </row>
    <row r="42" spans="1:33" ht="15.95" customHeight="1">
      <c r="A42" s="127"/>
      <c r="B42" s="53" t="s">
        <v>59</v>
      </c>
      <c r="C42" s="47"/>
      <c r="D42" s="47"/>
      <c r="E42" s="57" t="s">
        <v>40</v>
      </c>
      <c r="F42" s="74">
        <v>1257</v>
      </c>
      <c r="G42" s="74">
        <v>622</v>
      </c>
      <c r="H42" s="74">
        <v>0</v>
      </c>
      <c r="I42" s="74">
        <v>0</v>
      </c>
      <c r="J42" s="74">
        <v>1007</v>
      </c>
      <c r="K42" s="74">
        <v>1000</v>
      </c>
      <c r="L42" s="74">
        <v>1580</v>
      </c>
      <c r="M42" s="74">
        <v>2549</v>
      </c>
      <c r="N42" s="74">
        <v>297</v>
      </c>
      <c r="O42" s="74">
        <v>506</v>
      </c>
      <c r="P42" s="74"/>
      <c r="Q42" s="74"/>
      <c r="R42" s="74"/>
      <c r="S42" s="74"/>
      <c r="T42" s="74"/>
      <c r="U42" s="74"/>
      <c r="V42" s="74"/>
      <c r="W42" s="74"/>
      <c r="X42" s="80"/>
      <c r="Y42" s="80"/>
      <c r="Z42" s="80"/>
      <c r="AA42" s="80"/>
      <c r="AB42" s="81"/>
      <c r="AC42" s="81"/>
      <c r="AD42" s="80"/>
      <c r="AE42" s="80"/>
      <c r="AF42" s="80"/>
      <c r="AG42" s="80"/>
    </row>
    <row r="43" spans="1:33" ht="15.95" customHeight="1">
      <c r="A43" s="127"/>
      <c r="B43" s="54"/>
      <c r="C43" s="47" t="s">
        <v>73</v>
      </c>
      <c r="D43" s="47"/>
      <c r="E43" s="57"/>
      <c r="F43" s="74">
        <v>600</v>
      </c>
      <c r="G43" s="74">
        <v>600</v>
      </c>
      <c r="H43" s="74">
        <v>0</v>
      </c>
      <c r="I43" s="74">
        <v>0</v>
      </c>
      <c r="J43" s="74">
        <v>689</v>
      </c>
      <c r="K43" s="76">
        <v>716</v>
      </c>
      <c r="L43" s="74">
        <v>247</v>
      </c>
      <c r="M43" s="74">
        <v>123</v>
      </c>
      <c r="N43" s="74">
        <v>98</v>
      </c>
      <c r="O43" s="76">
        <v>225</v>
      </c>
      <c r="P43" s="76"/>
      <c r="Q43" s="76"/>
      <c r="R43" s="76"/>
      <c r="S43" s="76"/>
      <c r="T43" s="74"/>
      <c r="U43" s="74"/>
      <c r="V43" s="74"/>
      <c r="W43" s="74"/>
      <c r="X43" s="80"/>
      <c r="Y43" s="80"/>
      <c r="Z43" s="81"/>
      <c r="AA43" s="80"/>
      <c r="AB43" s="81"/>
      <c r="AC43" s="81"/>
      <c r="AD43" s="80"/>
      <c r="AE43" s="80"/>
      <c r="AF43" s="81"/>
      <c r="AG43" s="81"/>
    </row>
    <row r="44" spans="1:33" ht="15.95" customHeight="1">
      <c r="A44" s="127"/>
      <c r="B44" s="47" t="s">
        <v>70</v>
      </c>
      <c r="C44" s="47"/>
      <c r="D44" s="47"/>
      <c r="E44" s="57" t="s">
        <v>98</v>
      </c>
      <c r="F44" s="76">
        <f t="shared" ref="F44:W44" si="15">F40-F42</f>
        <v>0</v>
      </c>
      <c r="G44" s="76">
        <f t="shared" si="15"/>
        <v>0</v>
      </c>
      <c r="H44" s="76">
        <f t="shared" si="15"/>
        <v>0</v>
      </c>
      <c r="I44" s="76">
        <f t="shared" si="15"/>
        <v>0</v>
      </c>
      <c r="J44" s="76">
        <f t="shared" si="15"/>
        <v>-687</v>
      </c>
      <c r="K44" s="76">
        <f t="shared" si="15"/>
        <v>-745</v>
      </c>
      <c r="L44" s="76">
        <f t="shared" si="15"/>
        <v>-599</v>
      </c>
      <c r="M44" s="76">
        <f t="shared" si="15"/>
        <v>-509</v>
      </c>
      <c r="N44" s="76">
        <f t="shared" si="15"/>
        <v>0</v>
      </c>
      <c r="O44" s="76">
        <f t="shared" si="15"/>
        <v>0</v>
      </c>
      <c r="P44" s="76">
        <f t="shared" si="15"/>
        <v>0</v>
      </c>
      <c r="Q44" s="76">
        <f t="shared" si="15"/>
        <v>0</v>
      </c>
      <c r="R44" s="76">
        <f t="shared" si="15"/>
        <v>0</v>
      </c>
      <c r="S44" s="76">
        <f t="shared" si="15"/>
        <v>0</v>
      </c>
      <c r="T44" s="76">
        <f t="shared" si="15"/>
        <v>0</v>
      </c>
      <c r="U44" s="76">
        <f t="shared" si="15"/>
        <v>0</v>
      </c>
      <c r="V44" s="76">
        <f t="shared" si="15"/>
        <v>0</v>
      </c>
      <c r="W44" s="76">
        <f t="shared" si="15"/>
        <v>0</v>
      </c>
      <c r="X44" s="81"/>
      <c r="Y44" s="81"/>
      <c r="Z44" s="80"/>
      <c r="AA44" s="80"/>
      <c r="AB44" s="81"/>
      <c r="AC44" s="81"/>
      <c r="AD44" s="80"/>
      <c r="AE44" s="80"/>
      <c r="AF44" s="80"/>
      <c r="AG44" s="80"/>
    </row>
    <row r="45" spans="1:33" ht="15.95" customHeight="1">
      <c r="A45" s="118" t="s">
        <v>78</v>
      </c>
      <c r="B45" s="29" t="s">
        <v>74</v>
      </c>
      <c r="C45" s="29"/>
      <c r="D45" s="29"/>
      <c r="E45" s="57" t="s">
        <v>99</v>
      </c>
      <c r="F45" s="74">
        <f t="shared" ref="F45:W45" si="16">F39+F44</f>
        <v>109</v>
      </c>
      <c r="G45" s="74">
        <f>G39+G44</f>
        <v>135</v>
      </c>
      <c r="H45" s="74">
        <f t="shared" si="16"/>
        <v>0</v>
      </c>
      <c r="I45" s="74">
        <f t="shared" si="16"/>
        <v>0</v>
      </c>
      <c r="J45" s="74">
        <f t="shared" si="16"/>
        <v>35</v>
      </c>
      <c r="K45" s="74">
        <f t="shared" si="16"/>
        <v>0</v>
      </c>
      <c r="L45" s="74">
        <f>L39+L44</f>
        <v>0</v>
      </c>
      <c r="M45" s="74">
        <f t="shared" si="16"/>
        <v>0</v>
      </c>
      <c r="N45" s="74">
        <f t="shared" si="16"/>
        <v>1</v>
      </c>
      <c r="O45" s="74">
        <f t="shared" si="16"/>
        <v>0</v>
      </c>
      <c r="P45" s="74">
        <f t="shared" si="16"/>
        <v>0</v>
      </c>
      <c r="Q45" s="74">
        <f t="shared" si="16"/>
        <v>0</v>
      </c>
      <c r="R45" s="74">
        <f t="shared" si="16"/>
        <v>0</v>
      </c>
      <c r="S45" s="74">
        <f t="shared" si="16"/>
        <v>0</v>
      </c>
      <c r="T45" s="74">
        <f t="shared" si="16"/>
        <v>0</v>
      </c>
      <c r="U45" s="74">
        <f t="shared" si="16"/>
        <v>0</v>
      </c>
      <c r="V45" s="74">
        <f t="shared" si="16"/>
        <v>0</v>
      </c>
      <c r="W45" s="74">
        <f t="shared" si="16"/>
        <v>0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</row>
    <row r="46" spans="1:33" ht="15.95" customHeight="1">
      <c r="A46" s="127"/>
      <c r="B46" s="47" t="s">
        <v>75</v>
      </c>
      <c r="C46" s="47"/>
      <c r="D46" s="47"/>
      <c r="E46" s="47"/>
      <c r="F46" s="74">
        <v>0</v>
      </c>
      <c r="G46" s="76">
        <v>0</v>
      </c>
      <c r="H46" s="74">
        <v>0</v>
      </c>
      <c r="I46" s="76">
        <v>0</v>
      </c>
      <c r="J46" s="74">
        <v>0</v>
      </c>
      <c r="K46" s="76">
        <v>0</v>
      </c>
      <c r="L46" s="74">
        <v>0</v>
      </c>
      <c r="M46" s="74">
        <v>0</v>
      </c>
      <c r="N46" s="74">
        <v>0</v>
      </c>
      <c r="O46" s="76">
        <v>0</v>
      </c>
      <c r="P46" s="76"/>
      <c r="Q46" s="76"/>
      <c r="R46" s="76"/>
      <c r="S46" s="76"/>
      <c r="T46" s="74"/>
      <c r="U46" s="74"/>
      <c r="V46" s="76"/>
      <c r="W46" s="76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ht="15.95" customHeight="1">
      <c r="A47" s="127"/>
      <c r="B47" s="47" t="s">
        <v>76</v>
      </c>
      <c r="C47" s="47"/>
      <c r="D47" s="47"/>
      <c r="E47" s="47"/>
      <c r="F47" s="74">
        <v>109</v>
      </c>
      <c r="G47" s="74">
        <v>135</v>
      </c>
      <c r="H47" s="74">
        <v>0</v>
      </c>
      <c r="I47" s="74">
        <v>0</v>
      </c>
      <c r="J47" s="74">
        <v>35</v>
      </c>
      <c r="K47" s="74">
        <v>80</v>
      </c>
      <c r="L47" s="74">
        <v>0</v>
      </c>
      <c r="M47" s="74">
        <v>0</v>
      </c>
      <c r="N47" s="74">
        <v>1</v>
      </c>
      <c r="O47" s="74">
        <v>0</v>
      </c>
      <c r="P47" s="74"/>
      <c r="Q47" s="74"/>
      <c r="R47" s="74"/>
      <c r="S47" s="74"/>
      <c r="T47" s="74"/>
      <c r="U47" s="74"/>
      <c r="V47" s="74"/>
      <c r="W47" s="74"/>
      <c r="X47" s="80"/>
      <c r="Y47" s="80"/>
      <c r="Z47" s="80"/>
      <c r="AA47" s="80"/>
      <c r="AB47" s="80"/>
      <c r="AC47" s="80"/>
      <c r="AD47" s="80"/>
      <c r="AE47" s="80"/>
      <c r="AF47" s="80"/>
      <c r="AG47" s="80"/>
    </row>
    <row r="48" spans="1:33" ht="15.95" customHeight="1">
      <c r="A48" s="127"/>
      <c r="B48" s="47" t="s">
        <v>77</v>
      </c>
      <c r="C48" s="47"/>
      <c r="D48" s="47"/>
      <c r="E48" s="47"/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/>
      <c r="Q48" s="74"/>
      <c r="R48" s="74"/>
      <c r="S48" s="74"/>
      <c r="T48" s="74"/>
      <c r="U48" s="74"/>
      <c r="V48" s="74"/>
      <c r="W48" s="74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  <row r="49" spans="1:23" ht="15.95" customHeight="1">
      <c r="A49" s="10" t="s">
        <v>82</v>
      </c>
      <c r="W49" s="4"/>
    </row>
    <row r="50" spans="1:23" ht="15.95" customHeight="1">
      <c r="A50" s="10"/>
    </row>
  </sheetData>
  <mergeCells count="44">
    <mergeCell ref="R30:S30"/>
    <mergeCell ref="T30:U30"/>
    <mergeCell ref="V30:W30"/>
    <mergeCell ref="A32:A39"/>
    <mergeCell ref="A40:A44"/>
    <mergeCell ref="A45:A48"/>
    <mergeCell ref="U25:U26"/>
    <mergeCell ref="V25:V26"/>
    <mergeCell ref="W25:W26"/>
    <mergeCell ref="A30:E31"/>
    <mergeCell ref="F30:G30"/>
    <mergeCell ref="H30:I30"/>
    <mergeCell ref="J30:K30"/>
    <mergeCell ref="L30:M30"/>
    <mergeCell ref="N30:O30"/>
    <mergeCell ref="P30:Q30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P6:Q6"/>
    <mergeCell ref="R6:S6"/>
    <mergeCell ref="T6:U6"/>
    <mergeCell ref="V6:W6"/>
    <mergeCell ref="A8:A18"/>
    <mergeCell ref="A6:E7"/>
    <mergeCell ref="F6:G6"/>
    <mergeCell ref="H6:I6"/>
    <mergeCell ref="J6:K6"/>
    <mergeCell ref="L6:M6"/>
    <mergeCell ref="N6:O6"/>
    <mergeCell ref="A19:A27"/>
    <mergeCell ref="E25:E26"/>
    <mergeCell ref="F25:F26"/>
    <mergeCell ref="G25:G26"/>
    <mergeCell ref="H25:H26"/>
  </mergeCells>
  <phoneticPr fontId="19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45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7"/>
  <sheetViews>
    <sheetView view="pageBreakPreview" zoomScaleNormal="100" zoomScaleSheetLayoutView="100" workbookViewId="0">
      <selection activeCell="S6" sqref="S6:T6"/>
    </sheetView>
  </sheetViews>
  <sheetFormatPr defaultColWidth="9" defaultRowHeight="13.5"/>
  <cols>
    <col min="1" max="2" width="3.625" style="1" customWidth="1"/>
    <col min="3" max="3" width="21.375" style="1" customWidth="1"/>
    <col min="4" max="4" width="13.125" style="1" customWidth="1"/>
    <col min="5" max="14" width="10.75" style="1" customWidth="1"/>
    <col min="15" max="16" width="12.625" style="1" customWidth="1"/>
    <col min="17" max="22" width="10.75" style="1" customWidth="1"/>
    <col min="23" max="24" width="12.625" style="1" hidden="1" customWidth="1"/>
    <col min="25" max="16384" width="9" style="1"/>
  </cols>
  <sheetData>
    <row r="1" spans="1:24" ht="34.15" customHeight="1">
      <c r="A1" s="36" t="s">
        <v>0</v>
      </c>
      <c r="B1" s="36"/>
      <c r="C1" s="85" t="s">
        <v>231</v>
      </c>
      <c r="D1" s="86"/>
    </row>
    <row r="3" spans="1:24" ht="15" customHeight="1">
      <c r="A3" s="14" t="s">
        <v>148</v>
      </c>
      <c r="B3" s="14"/>
      <c r="C3" s="14"/>
      <c r="D3" s="14"/>
      <c r="E3" s="14"/>
      <c r="F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4" ht="15" customHeight="1">
      <c r="A4" s="14"/>
      <c r="B4" s="14"/>
      <c r="C4" s="14"/>
      <c r="D4" s="14"/>
      <c r="E4" s="14"/>
      <c r="F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4" ht="15" customHeight="1">
      <c r="A5" s="87"/>
      <c r="B5" s="87" t="s">
        <v>232</v>
      </c>
      <c r="C5" s="87"/>
      <c r="D5" s="87"/>
      <c r="H5" s="15"/>
      <c r="O5" s="132"/>
      <c r="P5" s="132"/>
      <c r="V5" s="15" t="s">
        <v>149</v>
      </c>
    </row>
    <row r="6" spans="1:24" ht="15" customHeight="1">
      <c r="A6" s="88"/>
      <c r="B6" s="89"/>
      <c r="C6" s="89"/>
      <c r="D6" s="90"/>
      <c r="E6" s="133" t="s">
        <v>233</v>
      </c>
      <c r="F6" s="133"/>
      <c r="G6" s="133" t="s">
        <v>234</v>
      </c>
      <c r="H6" s="133"/>
      <c r="I6" s="133" t="s">
        <v>235</v>
      </c>
      <c r="J6" s="133"/>
      <c r="K6" s="133" t="s">
        <v>236</v>
      </c>
      <c r="L6" s="133"/>
      <c r="M6" s="133" t="s">
        <v>237</v>
      </c>
      <c r="N6" s="134"/>
      <c r="O6" s="133" t="s">
        <v>238</v>
      </c>
      <c r="P6" s="133"/>
      <c r="Q6" s="135" t="s">
        <v>239</v>
      </c>
      <c r="R6" s="133"/>
      <c r="S6" s="133" t="s">
        <v>240</v>
      </c>
      <c r="T6" s="133"/>
      <c r="U6" s="133" t="s">
        <v>241</v>
      </c>
      <c r="V6" s="133"/>
      <c r="W6" s="136"/>
      <c r="X6" s="136"/>
    </row>
    <row r="7" spans="1:24" ht="15" customHeight="1">
      <c r="A7" s="91"/>
      <c r="B7" s="92"/>
      <c r="C7" s="92"/>
      <c r="D7" s="93"/>
      <c r="E7" s="27" t="s">
        <v>242</v>
      </c>
      <c r="F7" s="27" t="s">
        <v>225</v>
      </c>
      <c r="G7" s="27" t="s">
        <v>242</v>
      </c>
      <c r="H7" s="27" t="s">
        <v>225</v>
      </c>
      <c r="I7" s="27" t="s">
        <v>242</v>
      </c>
      <c r="J7" s="27" t="s">
        <v>225</v>
      </c>
      <c r="K7" s="27" t="s">
        <v>242</v>
      </c>
      <c r="L7" s="27" t="s">
        <v>225</v>
      </c>
      <c r="M7" s="27" t="s">
        <v>242</v>
      </c>
      <c r="N7" s="94" t="s">
        <v>225</v>
      </c>
      <c r="O7" s="27" t="s">
        <v>242</v>
      </c>
      <c r="P7" s="27" t="s">
        <v>225</v>
      </c>
      <c r="Q7" s="95" t="s">
        <v>242</v>
      </c>
      <c r="R7" s="27" t="s">
        <v>225</v>
      </c>
      <c r="S7" s="27" t="s">
        <v>242</v>
      </c>
      <c r="T7" s="27" t="s">
        <v>225</v>
      </c>
      <c r="U7" s="27" t="s">
        <v>242</v>
      </c>
      <c r="V7" s="27" t="s">
        <v>225</v>
      </c>
      <c r="W7" s="27" t="s">
        <v>242</v>
      </c>
      <c r="X7" s="27" t="s">
        <v>225</v>
      </c>
    </row>
    <row r="8" spans="1:24" ht="18" customHeight="1">
      <c r="A8" s="113" t="s">
        <v>150</v>
      </c>
      <c r="B8" s="96" t="s">
        <v>151</v>
      </c>
      <c r="C8" s="97"/>
      <c r="D8" s="97"/>
      <c r="E8" s="98">
        <v>1</v>
      </c>
      <c r="F8" s="98">
        <v>1</v>
      </c>
      <c r="G8" s="98">
        <v>89</v>
      </c>
      <c r="H8" s="98">
        <v>91</v>
      </c>
      <c r="I8" s="98">
        <v>2</v>
      </c>
      <c r="J8" s="98">
        <v>2</v>
      </c>
      <c r="K8" s="99">
        <v>46</v>
      </c>
      <c r="L8" s="98">
        <v>46</v>
      </c>
      <c r="M8" s="98">
        <v>22</v>
      </c>
      <c r="N8" s="100">
        <v>22</v>
      </c>
      <c r="O8" s="98">
        <v>6</v>
      </c>
      <c r="P8" s="98">
        <v>6</v>
      </c>
      <c r="Q8" s="98">
        <v>34</v>
      </c>
      <c r="R8" s="98">
        <v>34</v>
      </c>
      <c r="S8" s="111"/>
      <c r="T8" s="98">
        <v>1</v>
      </c>
      <c r="U8" s="98">
        <v>1</v>
      </c>
      <c r="V8" s="98">
        <v>1</v>
      </c>
      <c r="W8" s="98"/>
      <c r="X8" s="98"/>
    </row>
    <row r="9" spans="1:24" ht="18" customHeight="1">
      <c r="A9" s="113"/>
      <c r="B9" s="113" t="s">
        <v>152</v>
      </c>
      <c r="C9" s="47" t="s">
        <v>153</v>
      </c>
      <c r="D9" s="47"/>
      <c r="E9" s="98">
        <v>24933</v>
      </c>
      <c r="F9" s="98">
        <v>24933</v>
      </c>
      <c r="G9" s="98">
        <v>1500</v>
      </c>
      <c r="H9" s="98">
        <v>1500</v>
      </c>
      <c r="I9" s="98">
        <v>10</v>
      </c>
      <c r="J9" s="98">
        <v>10</v>
      </c>
      <c r="K9" s="99">
        <v>24266</v>
      </c>
      <c r="L9" s="98">
        <v>24266</v>
      </c>
      <c r="M9" s="98">
        <v>5</v>
      </c>
      <c r="N9" s="100">
        <v>5</v>
      </c>
      <c r="O9" s="98">
        <v>14144</v>
      </c>
      <c r="P9" s="98">
        <v>14144</v>
      </c>
      <c r="Q9" s="98">
        <v>2936</v>
      </c>
      <c r="R9" s="98">
        <v>2936</v>
      </c>
      <c r="S9" s="111"/>
      <c r="T9" s="98">
        <v>55</v>
      </c>
      <c r="U9" s="98">
        <v>90</v>
      </c>
      <c r="V9" s="98">
        <v>90</v>
      </c>
      <c r="W9" s="98"/>
      <c r="X9" s="98"/>
    </row>
    <row r="10" spans="1:24" ht="18" customHeight="1">
      <c r="A10" s="113"/>
      <c r="B10" s="113"/>
      <c r="C10" s="47" t="s">
        <v>154</v>
      </c>
      <c r="D10" s="47"/>
      <c r="E10" s="98">
        <v>24933</v>
      </c>
      <c r="F10" s="98">
        <v>24933</v>
      </c>
      <c r="G10" s="98">
        <v>750</v>
      </c>
      <c r="H10" s="98">
        <v>750</v>
      </c>
      <c r="I10" s="98">
        <v>5</v>
      </c>
      <c r="J10" s="98">
        <v>5</v>
      </c>
      <c r="K10" s="99">
        <v>18774</v>
      </c>
      <c r="L10" s="98">
        <v>18774</v>
      </c>
      <c r="M10" s="98">
        <v>3</v>
      </c>
      <c r="N10" s="100">
        <v>3</v>
      </c>
      <c r="O10" s="98">
        <v>14084</v>
      </c>
      <c r="P10" s="98">
        <v>14084</v>
      </c>
      <c r="Q10" s="98">
        <v>1720</v>
      </c>
      <c r="R10" s="98">
        <v>1720</v>
      </c>
      <c r="S10" s="111"/>
      <c r="T10" s="98">
        <v>50</v>
      </c>
      <c r="U10" s="98">
        <v>90</v>
      </c>
      <c r="V10" s="98">
        <v>90</v>
      </c>
      <c r="W10" s="98"/>
      <c r="X10" s="98"/>
    </row>
    <row r="11" spans="1:24" ht="18" customHeight="1">
      <c r="A11" s="113"/>
      <c r="B11" s="113"/>
      <c r="C11" s="47" t="s">
        <v>155</v>
      </c>
      <c r="D11" s="47"/>
      <c r="E11" s="98">
        <v>0</v>
      </c>
      <c r="F11" s="98">
        <v>0</v>
      </c>
      <c r="G11" s="98">
        <v>0</v>
      </c>
      <c r="H11" s="98">
        <v>0</v>
      </c>
      <c r="I11" s="101">
        <v>0</v>
      </c>
      <c r="J11" s="98">
        <v>0</v>
      </c>
      <c r="K11" s="99">
        <v>0</v>
      </c>
      <c r="L11" s="98">
        <v>0</v>
      </c>
      <c r="M11" s="102">
        <v>0</v>
      </c>
      <c r="N11" s="100">
        <v>0</v>
      </c>
      <c r="O11" s="103" t="s">
        <v>243</v>
      </c>
      <c r="P11" s="98">
        <v>0</v>
      </c>
      <c r="Q11" s="104">
        <v>0</v>
      </c>
      <c r="R11" s="98">
        <v>0</v>
      </c>
      <c r="S11" s="111"/>
      <c r="T11" s="98">
        <v>0</v>
      </c>
      <c r="U11" s="104">
        <v>0</v>
      </c>
      <c r="V11" s="98">
        <v>0</v>
      </c>
      <c r="W11" s="98"/>
      <c r="X11" s="98"/>
    </row>
    <row r="12" spans="1:24" ht="18" customHeight="1">
      <c r="A12" s="113"/>
      <c r="B12" s="113"/>
      <c r="C12" s="47" t="s">
        <v>156</v>
      </c>
      <c r="D12" s="47"/>
      <c r="E12" s="98">
        <v>0</v>
      </c>
      <c r="F12" s="98">
        <v>0</v>
      </c>
      <c r="G12" s="98">
        <v>741</v>
      </c>
      <c r="H12" s="98">
        <v>741</v>
      </c>
      <c r="I12" s="98">
        <v>5</v>
      </c>
      <c r="J12" s="98">
        <v>5</v>
      </c>
      <c r="K12" s="99">
        <v>5492</v>
      </c>
      <c r="L12" s="98">
        <v>5492</v>
      </c>
      <c r="M12" s="102">
        <v>0</v>
      </c>
      <c r="N12" s="100">
        <v>0</v>
      </c>
      <c r="O12" s="98">
        <v>30</v>
      </c>
      <c r="P12" s="98">
        <v>30</v>
      </c>
      <c r="Q12" s="98">
        <v>1216</v>
      </c>
      <c r="R12" s="98">
        <v>1216</v>
      </c>
      <c r="S12" s="111"/>
      <c r="T12" s="98">
        <v>0</v>
      </c>
      <c r="U12" s="104">
        <v>0</v>
      </c>
      <c r="V12" s="98">
        <v>0</v>
      </c>
      <c r="W12" s="98"/>
      <c r="X12" s="98"/>
    </row>
    <row r="13" spans="1:24" ht="18" customHeight="1">
      <c r="A13" s="113"/>
      <c r="B13" s="113"/>
      <c r="C13" s="47" t="s">
        <v>157</v>
      </c>
      <c r="D13" s="47"/>
      <c r="E13" s="98">
        <v>0</v>
      </c>
      <c r="F13" s="98">
        <v>0</v>
      </c>
      <c r="G13" s="98">
        <v>0</v>
      </c>
      <c r="H13" s="98">
        <v>0</v>
      </c>
      <c r="I13" s="101">
        <v>0</v>
      </c>
      <c r="J13" s="98">
        <v>0</v>
      </c>
      <c r="K13" s="99">
        <v>0</v>
      </c>
      <c r="L13" s="98">
        <v>0</v>
      </c>
      <c r="M13" s="102">
        <v>0</v>
      </c>
      <c r="N13" s="100">
        <v>0</v>
      </c>
      <c r="O13" s="103" t="s">
        <v>243</v>
      </c>
      <c r="P13" s="98">
        <v>0</v>
      </c>
      <c r="Q13" s="104">
        <v>0</v>
      </c>
      <c r="R13" s="98">
        <v>0</v>
      </c>
      <c r="S13" s="111"/>
      <c r="T13" s="98">
        <v>0</v>
      </c>
      <c r="U13" s="104">
        <v>0</v>
      </c>
      <c r="V13" s="98">
        <v>0</v>
      </c>
      <c r="W13" s="98"/>
      <c r="X13" s="98"/>
    </row>
    <row r="14" spans="1:24" ht="18" customHeight="1">
      <c r="A14" s="113"/>
      <c r="B14" s="113"/>
      <c r="C14" s="47" t="s">
        <v>78</v>
      </c>
      <c r="D14" s="47"/>
      <c r="E14" s="98">
        <v>0</v>
      </c>
      <c r="F14" s="98">
        <v>0</v>
      </c>
      <c r="G14" s="98">
        <v>9</v>
      </c>
      <c r="H14" s="98">
        <v>9</v>
      </c>
      <c r="I14" s="101">
        <v>0</v>
      </c>
      <c r="J14" s="98">
        <v>0</v>
      </c>
      <c r="K14" s="99">
        <v>0</v>
      </c>
      <c r="L14" s="98">
        <v>0</v>
      </c>
      <c r="M14" s="98">
        <v>2</v>
      </c>
      <c r="N14" s="100">
        <v>2</v>
      </c>
      <c r="O14" s="98">
        <v>30</v>
      </c>
      <c r="P14" s="98">
        <v>30</v>
      </c>
      <c r="Q14" s="104">
        <v>0</v>
      </c>
      <c r="R14" s="98">
        <v>0</v>
      </c>
      <c r="S14" s="111"/>
      <c r="T14" s="98">
        <v>5</v>
      </c>
      <c r="U14" s="104">
        <v>0</v>
      </c>
      <c r="V14" s="98">
        <v>0</v>
      </c>
      <c r="W14" s="98"/>
      <c r="X14" s="98"/>
    </row>
    <row r="15" spans="1:24" ht="18" customHeight="1">
      <c r="A15" s="113" t="s">
        <v>158</v>
      </c>
      <c r="B15" s="113" t="s">
        <v>159</v>
      </c>
      <c r="C15" s="47" t="s">
        <v>160</v>
      </c>
      <c r="D15" s="47"/>
      <c r="E15" s="74">
        <v>6355</v>
      </c>
      <c r="F15" s="74">
        <v>5763</v>
      </c>
      <c r="G15" s="74">
        <v>3096</v>
      </c>
      <c r="H15" s="74">
        <v>3068</v>
      </c>
      <c r="I15" s="74">
        <v>36</v>
      </c>
      <c r="J15" s="74">
        <v>45</v>
      </c>
      <c r="K15" s="105">
        <v>5425</v>
      </c>
      <c r="L15" s="74">
        <v>5432</v>
      </c>
      <c r="M15" s="74">
        <v>24668</v>
      </c>
      <c r="N15" s="75">
        <v>19556</v>
      </c>
      <c r="O15" s="74">
        <v>10773</v>
      </c>
      <c r="P15" s="74">
        <v>7524</v>
      </c>
      <c r="Q15" s="74">
        <v>483</v>
      </c>
      <c r="R15" s="74">
        <v>565</v>
      </c>
      <c r="S15" s="82"/>
      <c r="T15" s="74">
        <v>1552</v>
      </c>
      <c r="U15" s="74">
        <v>223</v>
      </c>
      <c r="V15" s="74">
        <v>222</v>
      </c>
      <c r="W15" s="74"/>
      <c r="X15" s="74"/>
    </row>
    <row r="16" spans="1:24" ht="18" customHeight="1">
      <c r="A16" s="113"/>
      <c r="B16" s="113"/>
      <c r="C16" s="47" t="s">
        <v>161</v>
      </c>
      <c r="D16" s="47"/>
      <c r="E16" s="74">
        <v>134996</v>
      </c>
      <c r="F16" s="74">
        <v>134263</v>
      </c>
      <c r="G16" s="74">
        <v>6824</v>
      </c>
      <c r="H16" s="74">
        <v>6434</v>
      </c>
      <c r="I16" s="74">
        <v>18</v>
      </c>
      <c r="J16" s="74">
        <v>18</v>
      </c>
      <c r="K16" s="105">
        <v>28328</v>
      </c>
      <c r="L16" s="74">
        <v>27982</v>
      </c>
      <c r="M16" s="74">
        <v>1</v>
      </c>
      <c r="N16" s="75">
        <v>1</v>
      </c>
      <c r="O16" s="74">
        <v>49992</v>
      </c>
      <c r="P16" s="74">
        <v>43292</v>
      </c>
      <c r="Q16" s="74">
        <v>247</v>
      </c>
      <c r="R16" s="74">
        <v>214</v>
      </c>
      <c r="S16" s="82"/>
      <c r="T16" s="74">
        <v>917</v>
      </c>
      <c r="U16" s="74">
        <v>19</v>
      </c>
      <c r="V16" s="74">
        <v>20</v>
      </c>
      <c r="W16" s="74"/>
      <c r="X16" s="74"/>
    </row>
    <row r="17" spans="1:25" ht="18" customHeight="1">
      <c r="A17" s="113"/>
      <c r="B17" s="113"/>
      <c r="C17" s="47" t="s">
        <v>162</v>
      </c>
      <c r="D17" s="47"/>
      <c r="E17" s="63" t="s">
        <v>244</v>
      </c>
      <c r="F17" s="74">
        <v>0</v>
      </c>
      <c r="G17" s="74">
        <v>0</v>
      </c>
      <c r="H17" s="74">
        <v>0</v>
      </c>
      <c r="I17" s="74">
        <v>3</v>
      </c>
      <c r="J17" s="74">
        <v>0</v>
      </c>
      <c r="K17" s="105">
        <v>0</v>
      </c>
      <c r="L17" s="74">
        <v>0</v>
      </c>
      <c r="M17" s="102">
        <v>0</v>
      </c>
      <c r="N17" s="75">
        <v>0</v>
      </c>
      <c r="O17" s="103" t="s">
        <v>243</v>
      </c>
      <c r="P17" s="74">
        <v>0</v>
      </c>
      <c r="Q17" s="104">
        <v>0</v>
      </c>
      <c r="R17" s="74">
        <v>0</v>
      </c>
      <c r="S17" s="82"/>
      <c r="T17" s="74"/>
      <c r="U17" s="104">
        <v>0</v>
      </c>
      <c r="V17" s="74">
        <v>0</v>
      </c>
      <c r="W17" s="74"/>
      <c r="X17" s="74"/>
    </row>
    <row r="18" spans="1:25" ht="18" customHeight="1">
      <c r="A18" s="113"/>
      <c r="B18" s="113"/>
      <c r="C18" s="47" t="s">
        <v>163</v>
      </c>
      <c r="D18" s="47"/>
      <c r="E18" s="74">
        <v>141351</v>
      </c>
      <c r="F18" s="74">
        <v>140026</v>
      </c>
      <c r="G18" s="74">
        <v>9920</v>
      </c>
      <c r="H18" s="74">
        <v>9503</v>
      </c>
      <c r="I18" s="74">
        <v>54</v>
      </c>
      <c r="J18" s="74">
        <v>63</v>
      </c>
      <c r="K18" s="105">
        <v>33754</v>
      </c>
      <c r="L18" s="74">
        <v>33414</v>
      </c>
      <c r="M18" s="74">
        <v>24669</v>
      </c>
      <c r="N18" s="75">
        <v>19557</v>
      </c>
      <c r="O18" s="74">
        <v>60765</v>
      </c>
      <c r="P18" s="74">
        <v>50816</v>
      </c>
      <c r="Q18" s="74">
        <v>730</v>
      </c>
      <c r="R18" s="74">
        <v>779</v>
      </c>
      <c r="S18" s="82"/>
      <c r="T18" s="74">
        <v>2469</v>
      </c>
      <c r="U18" s="74">
        <v>242</v>
      </c>
      <c r="V18" s="74">
        <v>242</v>
      </c>
      <c r="W18" s="74"/>
      <c r="X18" s="74"/>
    </row>
    <row r="19" spans="1:25" ht="18" customHeight="1">
      <c r="A19" s="113"/>
      <c r="B19" s="113" t="s">
        <v>164</v>
      </c>
      <c r="C19" s="47" t="s">
        <v>165</v>
      </c>
      <c r="D19" s="47"/>
      <c r="E19" s="74">
        <v>3642</v>
      </c>
      <c r="F19" s="74">
        <v>3163</v>
      </c>
      <c r="G19" s="74">
        <v>770</v>
      </c>
      <c r="H19" s="74">
        <v>493</v>
      </c>
      <c r="I19" s="74">
        <v>4</v>
      </c>
      <c r="J19" s="74">
        <v>3</v>
      </c>
      <c r="K19" s="105">
        <v>2945</v>
      </c>
      <c r="L19" s="74">
        <v>3589</v>
      </c>
      <c r="M19" s="74">
        <v>37</v>
      </c>
      <c r="N19" s="75">
        <v>92</v>
      </c>
      <c r="O19" s="74">
        <v>4242</v>
      </c>
      <c r="P19" s="74">
        <v>3470</v>
      </c>
      <c r="Q19" s="74">
        <v>62</v>
      </c>
      <c r="R19" s="74">
        <v>133</v>
      </c>
      <c r="S19" s="82"/>
      <c r="T19" s="74">
        <v>1349</v>
      </c>
      <c r="U19" s="74">
        <v>128</v>
      </c>
      <c r="V19" s="74">
        <v>138</v>
      </c>
      <c r="W19" s="74"/>
      <c r="X19" s="74"/>
    </row>
    <row r="20" spans="1:25" ht="18" customHeight="1">
      <c r="A20" s="113"/>
      <c r="B20" s="113"/>
      <c r="C20" s="47" t="s">
        <v>166</v>
      </c>
      <c r="D20" s="47"/>
      <c r="E20" s="74">
        <v>15187</v>
      </c>
      <c r="F20" s="74">
        <v>16181</v>
      </c>
      <c r="G20" s="74">
        <v>1416</v>
      </c>
      <c r="H20" s="74">
        <v>1605</v>
      </c>
      <c r="I20" s="74">
        <v>4</v>
      </c>
      <c r="J20" s="74">
        <v>4</v>
      </c>
      <c r="K20" s="105">
        <v>23935</v>
      </c>
      <c r="L20" s="74">
        <v>23654</v>
      </c>
      <c r="M20" s="74">
        <v>24627</v>
      </c>
      <c r="N20" s="75">
        <v>19460</v>
      </c>
      <c r="O20" s="74">
        <v>24578</v>
      </c>
      <c r="P20" s="74">
        <v>18293</v>
      </c>
      <c r="Q20" s="74">
        <v>164</v>
      </c>
      <c r="R20" s="74">
        <v>165</v>
      </c>
      <c r="S20" s="82"/>
      <c r="T20" s="74">
        <v>1059</v>
      </c>
      <c r="U20" s="74">
        <v>5</v>
      </c>
      <c r="V20" s="74">
        <v>0</v>
      </c>
      <c r="W20" s="74"/>
      <c r="X20" s="74"/>
    </row>
    <row r="21" spans="1:25" ht="18" customHeight="1">
      <c r="A21" s="113"/>
      <c r="B21" s="113"/>
      <c r="C21" s="47" t="s">
        <v>167</v>
      </c>
      <c r="D21" s="47"/>
      <c r="E21" s="74">
        <v>96924</v>
      </c>
      <c r="F21" s="74">
        <v>95107</v>
      </c>
      <c r="G21" s="74">
        <v>0</v>
      </c>
      <c r="H21" s="74">
        <v>0</v>
      </c>
      <c r="I21" s="101">
        <v>0</v>
      </c>
      <c r="J21" s="74">
        <v>0</v>
      </c>
      <c r="K21" s="105">
        <v>0</v>
      </c>
      <c r="L21" s="74">
        <v>0</v>
      </c>
      <c r="M21" s="102">
        <v>0</v>
      </c>
      <c r="N21" s="75">
        <v>0</v>
      </c>
      <c r="O21" s="103" t="s">
        <v>243</v>
      </c>
      <c r="P21" s="74">
        <v>0</v>
      </c>
      <c r="Q21" s="104">
        <v>0</v>
      </c>
      <c r="R21" s="74">
        <v>0</v>
      </c>
      <c r="S21" s="82"/>
      <c r="T21" s="74">
        <v>0</v>
      </c>
      <c r="U21" s="74">
        <v>0</v>
      </c>
      <c r="V21" s="74">
        <v>0</v>
      </c>
      <c r="W21" s="74"/>
      <c r="X21" s="74"/>
    </row>
    <row r="22" spans="1:25" ht="18" customHeight="1">
      <c r="A22" s="113"/>
      <c r="B22" s="113"/>
      <c r="C22" s="29" t="s">
        <v>168</v>
      </c>
      <c r="D22" s="29"/>
      <c r="E22" s="74">
        <v>115753</v>
      </c>
      <c r="F22" s="74">
        <v>114451</v>
      </c>
      <c r="G22" s="74">
        <v>2186</v>
      </c>
      <c r="H22" s="74">
        <v>2098</v>
      </c>
      <c r="I22" s="74">
        <v>8</v>
      </c>
      <c r="J22" s="74">
        <v>7</v>
      </c>
      <c r="K22" s="105">
        <v>26880</v>
      </c>
      <c r="L22" s="74">
        <v>27243</v>
      </c>
      <c r="M22" s="74">
        <v>24664</v>
      </c>
      <c r="N22" s="75">
        <v>19552</v>
      </c>
      <c r="O22" s="74">
        <v>28820</v>
      </c>
      <c r="P22" s="74">
        <v>21763</v>
      </c>
      <c r="Q22" s="74">
        <v>226</v>
      </c>
      <c r="R22" s="74">
        <v>299</v>
      </c>
      <c r="S22" s="82"/>
      <c r="T22" s="74">
        <v>2409</v>
      </c>
      <c r="U22" s="74">
        <v>133</v>
      </c>
      <c r="V22" s="74">
        <v>138</v>
      </c>
      <c r="W22" s="74"/>
      <c r="X22" s="74"/>
    </row>
    <row r="23" spans="1:25" ht="18" customHeight="1">
      <c r="A23" s="113"/>
      <c r="B23" s="113" t="s">
        <v>169</v>
      </c>
      <c r="C23" s="47" t="s">
        <v>170</v>
      </c>
      <c r="D23" s="47"/>
      <c r="E23" s="74">
        <v>24933</v>
      </c>
      <c r="F23" s="74">
        <v>24933</v>
      </c>
      <c r="G23" s="74">
        <v>1500</v>
      </c>
      <c r="H23" s="74">
        <v>1500</v>
      </c>
      <c r="I23" s="74">
        <v>10</v>
      </c>
      <c r="J23" s="74">
        <v>10</v>
      </c>
      <c r="K23" s="105">
        <v>100</v>
      </c>
      <c r="L23" s="74">
        <v>100</v>
      </c>
      <c r="M23" s="74">
        <v>5</v>
      </c>
      <c r="N23" s="75">
        <v>5</v>
      </c>
      <c r="O23" s="74">
        <v>7389</v>
      </c>
      <c r="P23" s="74">
        <v>7389</v>
      </c>
      <c r="Q23" s="74">
        <v>100</v>
      </c>
      <c r="R23" s="74">
        <v>100</v>
      </c>
      <c r="S23" s="82"/>
      <c r="T23" s="74">
        <v>55</v>
      </c>
      <c r="U23" s="74">
        <v>45</v>
      </c>
      <c r="V23" s="74">
        <v>45</v>
      </c>
      <c r="W23" s="74"/>
      <c r="X23" s="74"/>
    </row>
    <row r="24" spans="1:25" ht="18" customHeight="1">
      <c r="A24" s="113"/>
      <c r="B24" s="113"/>
      <c r="C24" s="47" t="s">
        <v>171</v>
      </c>
      <c r="D24" s="47"/>
      <c r="E24" s="74">
        <v>665</v>
      </c>
      <c r="F24" s="74">
        <v>641</v>
      </c>
      <c r="G24" s="74">
        <v>6195</v>
      </c>
      <c r="H24" s="74">
        <v>5868</v>
      </c>
      <c r="I24" s="74">
        <v>36</v>
      </c>
      <c r="J24" s="74">
        <v>44</v>
      </c>
      <c r="K24" s="105">
        <v>6773</v>
      </c>
      <c r="L24" s="74">
        <v>6071</v>
      </c>
      <c r="M24" s="102">
        <v>0</v>
      </c>
      <c r="N24" s="75">
        <v>0</v>
      </c>
      <c r="O24" s="74">
        <v>18016</v>
      </c>
      <c r="P24" s="74">
        <v>15125</v>
      </c>
      <c r="Q24" s="74">
        <v>404</v>
      </c>
      <c r="R24" s="74">
        <v>381</v>
      </c>
      <c r="S24" s="82"/>
      <c r="T24" s="74">
        <v>6</v>
      </c>
      <c r="U24" s="74">
        <v>19</v>
      </c>
      <c r="V24" s="74">
        <v>14</v>
      </c>
      <c r="W24" s="74"/>
      <c r="X24" s="74"/>
    </row>
    <row r="25" spans="1:25" ht="18" customHeight="1">
      <c r="A25" s="113"/>
      <c r="B25" s="113"/>
      <c r="C25" s="47" t="s">
        <v>172</v>
      </c>
      <c r="D25" s="47"/>
      <c r="E25" s="63" t="s">
        <v>244</v>
      </c>
      <c r="F25" s="74">
        <v>0</v>
      </c>
      <c r="G25" s="74">
        <v>39</v>
      </c>
      <c r="H25" s="74">
        <v>36</v>
      </c>
      <c r="I25" s="74">
        <v>2</v>
      </c>
      <c r="J25" s="74">
        <v>2</v>
      </c>
      <c r="K25" s="106">
        <v>0</v>
      </c>
      <c r="L25" s="74">
        <v>0</v>
      </c>
      <c r="M25" s="102">
        <v>0</v>
      </c>
      <c r="N25" s="75">
        <v>0</v>
      </c>
      <c r="O25" s="74">
        <v>6539</v>
      </c>
      <c r="P25" s="74">
        <v>6539</v>
      </c>
      <c r="Q25" s="104">
        <v>0</v>
      </c>
      <c r="R25" s="74">
        <v>0</v>
      </c>
      <c r="S25" s="82"/>
      <c r="T25" s="74">
        <v>0</v>
      </c>
      <c r="U25" s="74">
        <v>45</v>
      </c>
      <c r="V25" s="74">
        <v>45</v>
      </c>
      <c r="W25" s="74"/>
      <c r="X25" s="74"/>
    </row>
    <row r="26" spans="1:25" ht="18" customHeight="1">
      <c r="A26" s="113"/>
      <c r="B26" s="113"/>
      <c r="C26" s="47" t="s">
        <v>173</v>
      </c>
      <c r="D26" s="47"/>
      <c r="E26" s="74">
        <v>25598</v>
      </c>
      <c r="F26" s="74">
        <v>25575</v>
      </c>
      <c r="G26" s="74">
        <v>7734</v>
      </c>
      <c r="H26" s="74">
        <v>7404</v>
      </c>
      <c r="I26" s="74">
        <v>46</v>
      </c>
      <c r="J26" s="74">
        <v>56</v>
      </c>
      <c r="K26" s="105">
        <v>6873</v>
      </c>
      <c r="L26" s="74">
        <v>6171</v>
      </c>
      <c r="M26" s="74">
        <v>5</v>
      </c>
      <c r="N26" s="75">
        <v>5</v>
      </c>
      <c r="O26" s="74">
        <v>31944</v>
      </c>
      <c r="P26" s="74">
        <v>29053</v>
      </c>
      <c r="Q26" s="74">
        <v>504</v>
      </c>
      <c r="R26" s="74">
        <v>481</v>
      </c>
      <c r="S26" s="82"/>
      <c r="T26" s="74">
        <v>61</v>
      </c>
      <c r="U26" s="74">
        <v>109</v>
      </c>
      <c r="V26" s="74">
        <v>104</v>
      </c>
      <c r="W26" s="74"/>
      <c r="X26" s="74"/>
    </row>
    <row r="27" spans="1:25" ht="18" customHeight="1">
      <c r="A27" s="113"/>
      <c r="B27" s="47" t="s">
        <v>174</v>
      </c>
      <c r="C27" s="47"/>
      <c r="D27" s="47"/>
      <c r="E27" s="74">
        <v>141351</v>
      </c>
      <c r="F27" s="74">
        <v>140026</v>
      </c>
      <c r="G27" s="74">
        <v>9920</v>
      </c>
      <c r="H27" s="74">
        <v>9503</v>
      </c>
      <c r="I27" s="74">
        <v>54</v>
      </c>
      <c r="J27" s="74">
        <v>63</v>
      </c>
      <c r="K27" s="105">
        <v>33754</v>
      </c>
      <c r="L27" s="74">
        <v>33414</v>
      </c>
      <c r="M27" s="74">
        <v>24669</v>
      </c>
      <c r="N27" s="75">
        <v>19557</v>
      </c>
      <c r="O27" s="74">
        <v>60765</v>
      </c>
      <c r="P27" s="74">
        <v>50816</v>
      </c>
      <c r="Q27" s="74">
        <v>730</v>
      </c>
      <c r="R27" s="74">
        <v>779</v>
      </c>
      <c r="S27" s="82"/>
      <c r="T27" s="74">
        <v>2469</v>
      </c>
      <c r="U27" s="74">
        <v>242</v>
      </c>
      <c r="V27" s="74">
        <v>242</v>
      </c>
      <c r="W27" s="74"/>
      <c r="X27" s="74"/>
    </row>
    <row r="28" spans="1:25" ht="18" customHeight="1">
      <c r="A28" s="113" t="s">
        <v>175</v>
      </c>
      <c r="B28" s="113" t="s">
        <v>176</v>
      </c>
      <c r="C28" s="47" t="s">
        <v>177</v>
      </c>
      <c r="D28" s="107" t="s">
        <v>36</v>
      </c>
      <c r="E28" s="74">
        <v>5907</v>
      </c>
      <c r="F28" s="74">
        <v>6282</v>
      </c>
      <c r="G28" s="74">
        <v>2299</v>
      </c>
      <c r="H28" s="74">
        <v>2172</v>
      </c>
      <c r="I28" s="74">
        <v>44</v>
      </c>
      <c r="J28" s="74">
        <v>44</v>
      </c>
      <c r="K28" s="105">
        <v>6482</v>
      </c>
      <c r="L28" s="74">
        <v>5638</v>
      </c>
      <c r="M28" s="102">
        <v>0</v>
      </c>
      <c r="N28" s="75">
        <v>0</v>
      </c>
      <c r="O28" s="74">
        <v>12229</v>
      </c>
      <c r="P28" s="74">
        <v>9464</v>
      </c>
      <c r="Q28" s="74">
        <v>423</v>
      </c>
      <c r="R28" s="74">
        <v>476</v>
      </c>
      <c r="S28" s="82"/>
      <c r="T28" s="74">
        <v>3253</v>
      </c>
      <c r="U28" s="74">
        <v>308</v>
      </c>
      <c r="V28" s="74">
        <v>207</v>
      </c>
      <c r="W28" s="74"/>
      <c r="X28" s="74"/>
    </row>
    <row r="29" spans="1:25" ht="18" customHeight="1">
      <c r="A29" s="113"/>
      <c r="B29" s="113"/>
      <c r="C29" s="47" t="s">
        <v>178</v>
      </c>
      <c r="D29" s="107" t="s">
        <v>37</v>
      </c>
      <c r="E29" s="74">
        <v>5590</v>
      </c>
      <c r="F29" s="74">
        <v>9647</v>
      </c>
      <c r="G29" s="74">
        <v>1484</v>
      </c>
      <c r="H29" s="74">
        <v>1355</v>
      </c>
      <c r="I29" s="74">
        <v>14</v>
      </c>
      <c r="J29" s="74">
        <v>14</v>
      </c>
      <c r="K29" s="105">
        <v>5674</v>
      </c>
      <c r="L29" s="74">
        <v>6041</v>
      </c>
      <c r="M29" s="102">
        <v>0</v>
      </c>
      <c r="N29" s="75">
        <v>0</v>
      </c>
      <c r="O29" s="74">
        <v>11640</v>
      </c>
      <c r="P29" s="74">
        <v>8930</v>
      </c>
      <c r="Q29" s="74">
        <v>390</v>
      </c>
      <c r="R29" s="74">
        <v>444</v>
      </c>
      <c r="S29" s="82"/>
      <c r="T29" s="74">
        <v>3239</v>
      </c>
      <c r="U29" s="74">
        <v>255</v>
      </c>
      <c r="V29" s="74">
        <v>146</v>
      </c>
      <c r="W29" s="74"/>
      <c r="X29" s="74"/>
    </row>
    <row r="30" spans="1:25" ht="18" customHeight="1">
      <c r="A30" s="113"/>
      <c r="B30" s="113"/>
      <c r="C30" s="47" t="s">
        <v>179</v>
      </c>
      <c r="D30" s="107" t="s">
        <v>180</v>
      </c>
      <c r="E30" s="74">
        <v>443</v>
      </c>
      <c r="F30" s="74">
        <v>463</v>
      </c>
      <c r="G30" s="74">
        <v>291</v>
      </c>
      <c r="H30" s="74">
        <v>302</v>
      </c>
      <c r="I30" s="74">
        <v>41</v>
      </c>
      <c r="J30" s="74">
        <v>30.1</v>
      </c>
      <c r="K30" s="105">
        <v>0</v>
      </c>
      <c r="L30" s="74">
        <v>0</v>
      </c>
      <c r="M30" s="102">
        <v>0</v>
      </c>
      <c r="N30" s="75">
        <v>0</v>
      </c>
      <c r="O30" s="74">
        <v>403</v>
      </c>
      <c r="P30" s="74">
        <v>326</v>
      </c>
      <c r="Q30" s="104">
        <v>0</v>
      </c>
      <c r="R30" s="74">
        <v>0</v>
      </c>
      <c r="S30" s="82"/>
      <c r="T30" s="74">
        <v>169</v>
      </c>
      <c r="U30" s="74">
        <v>52</v>
      </c>
      <c r="V30" s="74">
        <v>42</v>
      </c>
      <c r="W30" s="74"/>
      <c r="X30" s="74"/>
    </row>
    <row r="31" spans="1:25" ht="18" customHeight="1">
      <c r="A31" s="113"/>
      <c r="B31" s="113"/>
      <c r="C31" s="29" t="s">
        <v>181</v>
      </c>
      <c r="D31" s="107" t="s">
        <v>182</v>
      </c>
      <c r="E31" s="74">
        <f t="shared" ref="E31:X31" si="0">E28-E29-E30</f>
        <v>-126</v>
      </c>
      <c r="F31" s="74">
        <f t="shared" si="0"/>
        <v>-3828</v>
      </c>
      <c r="G31" s="74">
        <f t="shared" si="0"/>
        <v>524</v>
      </c>
      <c r="H31" s="74">
        <f t="shared" si="0"/>
        <v>515</v>
      </c>
      <c r="I31" s="74">
        <f t="shared" si="0"/>
        <v>-11</v>
      </c>
      <c r="J31" s="74">
        <f t="shared" si="0"/>
        <v>-0.10000000000000142</v>
      </c>
      <c r="K31" s="105">
        <f t="shared" si="0"/>
        <v>808</v>
      </c>
      <c r="L31" s="74">
        <f t="shared" si="0"/>
        <v>-403</v>
      </c>
      <c r="M31" s="74">
        <f>M28-M29-M30</f>
        <v>0</v>
      </c>
      <c r="N31" s="75">
        <f t="shared" si="0"/>
        <v>0</v>
      </c>
      <c r="O31" s="74">
        <f t="shared" si="0"/>
        <v>186</v>
      </c>
      <c r="P31" s="74">
        <f t="shared" si="0"/>
        <v>208</v>
      </c>
      <c r="Q31" s="74">
        <f t="shared" si="0"/>
        <v>33</v>
      </c>
      <c r="R31" s="74">
        <f t="shared" si="0"/>
        <v>32</v>
      </c>
      <c r="S31" s="82">
        <f t="shared" si="0"/>
        <v>0</v>
      </c>
      <c r="T31" s="74">
        <f t="shared" si="0"/>
        <v>-155</v>
      </c>
      <c r="U31" s="74">
        <f t="shared" si="0"/>
        <v>1</v>
      </c>
      <c r="V31" s="74">
        <f t="shared" si="0"/>
        <v>19</v>
      </c>
      <c r="W31" s="74">
        <f t="shared" si="0"/>
        <v>0</v>
      </c>
      <c r="X31" s="74">
        <f t="shared" si="0"/>
        <v>0</v>
      </c>
      <c r="Y31" s="108"/>
    </row>
    <row r="32" spans="1:25" ht="18" customHeight="1">
      <c r="A32" s="113"/>
      <c r="B32" s="113"/>
      <c r="C32" s="47" t="s">
        <v>183</v>
      </c>
      <c r="D32" s="107" t="s">
        <v>184</v>
      </c>
      <c r="E32" s="74">
        <v>221</v>
      </c>
      <c r="F32" s="74">
        <v>3932</v>
      </c>
      <c r="G32" s="74">
        <v>12</v>
      </c>
      <c r="H32" s="74">
        <v>17</v>
      </c>
      <c r="I32" s="74">
        <v>1.9E-2</v>
      </c>
      <c r="J32" s="74">
        <v>0.1</v>
      </c>
      <c r="K32" s="105">
        <v>20</v>
      </c>
      <c r="L32" s="74">
        <v>15</v>
      </c>
      <c r="M32" s="74">
        <v>0</v>
      </c>
      <c r="N32" s="75">
        <v>0</v>
      </c>
      <c r="O32" s="74">
        <v>79</v>
      </c>
      <c r="P32" s="74">
        <v>130</v>
      </c>
      <c r="Q32" s="74">
        <v>0</v>
      </c>
      <c r="R32" s="74">
        <v>0</v>
      </c>
      <c r="S32" s="82"/>
      <c r="T32" s="74">
        <v>0</v>
      </c>
      <c r="U32" s="74">
        <v>7</v>
      </c>
      <c r="V32" s="74">
        <v>3</v>
      </c>
      <c r="W32" s="74"/>
      <c r="X32" s="74"/>
    </row>
    <row r="33" spans="1:24" ht="18" customHeight="1">
      <c r="A33" s="113"/>
      <c r="B33" s="113"/>
      <c r="C33" s="47" t="s">
        <v>185</v>
      </c>
      <c r="D33" s="107" t="s">
        <v>186</v>
      </c>
      <c r="E33" s="74">
        <v>71</v>
      </c>
      <c r="F33" s="74">
        <v>82</v>
      </c>
      <c r="G33" s="74">
        <v>9</v>
      </c>
      <c r="H33" s="74">
        <v>18</v>
      </c>
      <c r="I33" s="74">
        <v>1</v>
      </c>
      <c r="J33" s="74">
        <v>0.1</v>
      </c>
      <c r="K33" s="105">
        <v>123</v>
      </c>
      <c r="L33" s="74">
        <v>118</v>
      </c>
      <c r="M33" s="74">
        <v>0</v>
      </c>
      <c r="N33" s="75">
        <v>0</v>
      </c>
      <c r="O33" s="74">
        <v>80</v>
      </c>
      <c r="P33" s="74">
        <v>113</v>
      </c>
      <c r="Q33" s="74">
        <v>0</v>
      </c>
      <c r="R33" s="74">
        <v>0</v>
      </c>
      <c r="S33" s="82"/>
      <c r="T33" s="74">
        <v>0</v>
      </c>
      <c r="U33" s="74">
        <v>0</v>
      </c>
      <c r="V33" s="74">
        <v>0</v>
      </c>
      <c r="W33" s="74"/>
      <c r="X33" s="74"/>
    </row>
    <row r="34" spans="1:24" ht="18" customHeight="1">
      <c r="A34" s="113"/>
      <c r="B34" s="113"/>
      <c r="C34" s="29" t="s">
        <v>187</v>
      </c>
      <c r="D34" s="107" t="s">
        <v>188</v>
      </c>
      <c r="E34" s="74">
        <f t="shared" ref="E34:X34" si="1">E31+E32-E33</f>
        <v>24</v>
      </c>
      <c r="F34" s="74">
        <f t="shared" si="1"/>
        <v>22</v>
      </c>
      <c r="G34" s="74">
        <f t="shared" si="1"/>
        <v>527</v>
      </c>
      <c r="H34" s="74">
        <f t="shared" si="1"/>
        <v>514</v>
      </c>
      <c r="I34" s="74">
        <f t="shared" si="1"/>
        <v>-11.981</v>
      </c>
      <c r="J34" s="74">
        <f t="shared" si="1"/>
        <v>-0.10000000000000142</v>
      </c>
      <c r="K34" s="105">
        <f t="shared" si="1"/>
        <v>705</v>
      </c>
      <c r="L34" s="74">
        <f t="shared" si="1"/>
        <v>-506</v>
      </c>
      <c r="M34" s="74">
        <f t="shared" si="1"/>
        <v>0</v>
      </c>
      <c r="N34" s="75">
        <f t="shared" si="1"/>
        <v>0</v>
      </c>
      <c r="O34" s="74">
        <f t="shared" si="1"/>
        <v>185</v>
      </c>
      <c r="P34" s="74">
        <f t="shared" si="1"/>
        <v>225</v>
      </c>
      <c r="Q34" s="74">
        <f t="shared" si="1"/>
        <v>33</v>
      </c>
      <c r="R34" s="74">
        <f t="shared" si="1"/>
        <v>32</v>
      </c>
      <c r="S34" s="82">
        <f t="shared" si="1"/>
        <v>0</v>
      </c>
      <c r="T34" s="74">
        <f t="shared" si="1"/>
        <v>-155</v>
      </c>
      <c r="U34" s="74">
        <f t="shared" si="1"/>
        <v>8</v>
      </c>
      <c r="V34" s="74">
        <f t="shared" si="1"/>
        <v>22</v>
      </c>
      <c r="W34" s="74">
        <f t="shared" si="1"/>
        <v>0</v>
      </c>
      <c r="X34" s="74">
        <f t="shared" si="1"/>
        <v>0</v>
      </c>
    </row>
    <row r="35" spans="1:24" ht="18" customHeight="1">
      <c r="A35" s="113"/>
      <c r="B35" s="113" t="s">
        <v>189</v>
      </c>
      <c r="C35" s="47" t="s">
        <v>190</v>
      </c>
      <c r="D35" s="107" t="s">
        <v>191</v>
      </c>
      <c r="E35" s="74">
        <v>0</v>
      </c>
      <c r="F35" s="74">
        <v>0</v>
      </c>
      <c r="G35" s="74">
        <v>8</v>
      </c>
      <c r="H35" s="74">
        <v>0</v>
      </c>
      <c r="I35" s="101">
        <v>0</v>
      </c>
      <c r="J35" s="74">
        <v>0</v>
      </c>
      <c r="K35" s="109">
        <v>0</v>
      </c>
      <c r="L35" s="74">
        <v>461</v>
      </c>
      <c r="M35" s="74">
        <v>0</v>
      </c>
      <c r="N35" s="75">
        <v>0</v>
      </c>
      <c r="O35" s="74">
        <v>6032</v>
      </c>
      <c r="P35" s="74">
        <v>0</v>
      </c>
      <c r="Q35" s="74">
        <v>0</v>
      </c>
      <c r="R35" s="74">
        <v>0</v>
      </c>
      <c r="S35" s="82"/>
      <c r="T35" s="74">
        <v>42</v>
      </c>
      <c r="U35" s="74">
        <v>0</v>
      </c>
      <c r="V35" s="74">
        <v>0</v>
      </c>
      <c r="W35" s="74"/>
      <c r="X35" s="74"/>
    </row>
    <row r="36" spans="1:24" ht="18" customHeight="1">
      <c r="A36" s="113"/>
      <c r="B36" s="113"/>
      <c r="C36" s="47" t="s">
        <v>192</v>
      </c>
      <c r="D36" s="107" t="s">
        <v>193</v>
      </c>
      <c r="E36" s="74">
        <v>0</v>
      </c>
      <c r="F36" s="74">
        <v>0</v>
      </c>
      <c r="G36" s="74">
        <v>13</v>
      </c>
      <c r="H36" s="74">
        <v>0.2</v>
      </c>
      <c r="I36" s="101">
        <v>0</v>
      </c>
      <c r="J36" s="74">
        <v>0</v>
      </c>
      <c r="K36" s="105">
        <v>0</v>
      </c>
      <c r="L36" s="74">
        <v>0</v>
      </c>
      <c r="M36" s="74">
        <v>0</v>
      </c>
      <c r="N36" s="75">
        <v>0</v>
      </c>
      <c r="O36" s="74">
        <v>1980</v>
      </c>
      <c r="P36" s="74">
        <v>51</v>
      </c>
      <c r="Q36" s="74">
        <v>0</v>
      </c>
      <c r="R36" s="74">
        <v>0</v>
      </c>
      <c r="S36" s="82"/>
      <c r="T36" s="74">
        <v>533</v>
      </c>
      <c r="U36" s="74">
        <v>1</v>
      </c>
      <c r="V36" s="74">
        <v>0</v>
      </c>
      <c r="W36" s="74"/>
      <c r="X36" s="74"/>
    </row>
    <row r="37" spans="1:24" ht="18" customHeight="1">
      <c r="A37" s="113"/>
      <c r="B37" s="113"/>
      <c r="C37" s="47" t="s">
        <v>194</v>
      </c>
      <c r="D37" s="107" t="s">
        <v>195</v>
      </c>
      <c r="E37" s="74">
        <f t="shared" ref="E37:X37" si="2">E34+E35-E36</f>
        <v>24</v>
      </c>
      <c r="F37" s="74">
        <f t="shared" si="2"/>
        <v>22</v>
      </c>
      <c r="G37" s="74">
        <f t="shared" si="2"/>
        <v>522</v>
      </c>
      <c r="H37" s="74">
        <f t="shared" si="2"/>
        <v>513.79999999999995</v>
      </c>
      <c r="I37" s="74">
        <f t="shared" si="2"/>
        <v>-11.981</v>
      </c>
      <c r="J37" s="74">
        <f t="shared" si="2"/>
        <v>-0.10000000000000142</v>
      </c>
      <c r="K37" s="105">
        <f t="shared" si="2"/>
        <v>705</v>
      </c>
      <c r="L37" s="74">
        <f t="shared" si="2"/>
        <v>-45</v>
      </c>
      <c r="M37" s="74">
        <f t="shared" si="2"/>
        <v>0</v>
      </c>
      <c r="N37" s="75">
        <f t="shared" si="2"/>
        <v>0</v>
      </c>
      <c r="O37" s="74">
        <f t="shared" si="2"/>
        <v>4237</v>
      </c>
      <c r="P37" s="74">
        <f t="shared" si="2"/>
        <v>174</v>
      </c>
      <c r="Q37" s="74">
        <f t="shared" si="2"/>
        <v>33</v>
      </c>
      <c r="R37" s="74">
        <f t="shared" si="2"/>
        <v>32</v>
      </c>
      <c r="S37" s="82">
        <f t="shared" si="2"/>
        <v>0</v>
      </c>
      <c r="T37" s="74">
        <f t="shared" si="2"/>
        <v>-646</v>
      </c>
      <c r="U37" s="74">
        <f t="shared" si="2"/>
        <v>7</v>
      </c>
      <c r="V37" s="74">
        <f t="shared" si="2"/>
        <v>22</v>
      </c>
      <c r="W37" s="74">
        <f t="shared" si="2"/>
        <v>0</v>
      </c>
      <c r="X37" s="74">
        <f t="shared" si="2"/>
        <v>0</v>
      </c>
    </row>
    <row r="38" spans="1:24" ht="18" customHeight="1">
      <c r="A38" s="113"/>
      <c r="B38" s="113"/>
      <c r="C38" s="47" t="s">
        <v>196</v>
      </c>
      <c r="D38" s="107" t="s">
        <v>197</v>
      </c>
      <c r="E38" s="74">
        <v>0</v>
      </c>
      <c r="F38" s="74">
        <v>0</v>
      </c>
      <c r="G38" s="74">
        <v>0</v>
      </c>
      <c r="H38" s="74">
        <v>0</v>
      </c>
      <c r="I38" s="101">
        <v>0</v>
      </c>
      <c r="J38" s="74">
        <v>0</v>
      </c>
      <c r="K38" s="105">
        <v>0</v>
      </c>
      <c r="L38" s="74">
        <v>0</v>
      </c>
      <c r="M38" s="74">
        <v>0</v>
      </c>
      <c r="N38" s="75">
        <v>0</v>
      </c>
      <c r="O38" s="103">
        <v>0</v>
      </c>
      <c r="P38" s="74">
        <v>0</v>
      </c>
      <c r="Q38" s="74">
        <v>0</v>
      </c>
      <c r="R38" s="74">
        <v>0</v>
      </c>
      <c r="S38" s="82"/>
      <c r="T38" s="74"/>
      <c r="U38" s="74">
        <v>0</v>
      </c>
      <c r="V38" s="74">
        <v>0</v>
      </c>
      <c r="W38" s="74"/>
      <c r="X38" s="74"/>
    </row>
    <row r="39" spans="1:24" ht="18" customHeight="1">
      <c r="A39" s="113"/>
      <c r="B39" s="113"/>
      <c r="C39" s="47" t="s">
        <v>198</v>
      </c>
      <c r="D39" s="107" t="s">
        <v>199</v>
      </c>
      <c r="E39" s="74">
        <v>0</v>
      </c>
      <c r="F39" s="74">
        <v>0</v>
      </c>
      <c r="G39" s="74">
        <v>0</v>
      </c>
      <c r="H39" s="74">
        <v>0</v>
      </c>
      <c r="I39" s="101">
        <v>0</v>
      </c>
      <c r="J39" s="74">
        <v>0</v>
      </c>
      <c r="K39" s="105">
        <v>0</v>
      </c>
      <c r="L39" s="74">
        <v>0</v>
      </c>
      <c r="M39" s="74">
        <v>0</v>
      </c>
      <c r="N39" s="75">
        <v>0</v>
      </c>
      <c r="O39" s="103">
        <v>0</v>
      </c>
      <c r="P39" s="74">
        <v>0</v>
      </c>
      <c r="Q39" s="74">
        <v>0</v>
      </c>
      <c r="R39" s="74">
        <v>0</v>
      </c>
      <c r="S39" s="82"/>
      <c r="T39" s="74"/>
      <c r="U39" s="74">
        <v>0</v>
      </c>
      <c r="V39" s="74">
        <v>0</v>
      </c>
      <c r="W39" s="74"/>
      <c r="X39" s="74"/>
    </row>
    <row r="40" spans="1:24" ht="18" customHeight="1">
      <c r="A40" s="113"/>
      <c r="B40" s="113"/>
      <c r="C40" s="47" t="s">
        <v>200</v>
      </c>
      <c r="D40" s="107" t="s">
        <v>201</v>
      </c>
      <c r="E40" s="74">
        <v>0</v>
      </c>
      <c r="F40" s="74">
        <v>0</v>
      </c>
      <c r="G40" s="74">
        <v>161</v>
      </c>
      <c r="H40" s="74">
        <v>158</v>
      </c>
      <c r="I40" s="74">
        <v>-2.5</v>
      </c>
      <c r="J40" s="74">
        <v>0.1</v>
      </c>
      <c r="K40" s="105">
        <v>3</v>
      </c>
      <c r="L40" s="74">
        <v>3</v>
      </c>
      <c r="M40" s="74">
        <v>0</v>
      </c>
      <c r="N40" s="75">
        <v>0</v>
      </c>
      <c r="O40" s="74">
        <v>1346</v>
      </c>
      <c r="P40" s="74">
        <v>75</v>
      </c>
      <c r="Q40" s="74">
        <v>11</v>
      </c>
      <c r="R40" s="74">
        <v>10</v>
      </c>
      <c r="S40" s="82"/>
      <c r="T40" s="74">
        <v>1</v>
      </c>
      <c r="U40" s="74">
        <v>3</v>
      </c>
      <c r="V40" s="74">
        <v>7</v>
      </c>
      <c r="W40" s="74"/>
      <c r="X40" s="74"/>
    </row>
    <row r="41" spans="1:24" ht="18" customHeight="1">
      <c r="A41" s="113"/>
      <c r="B41" s="113"/>
      <c r="C41" s="29" t="s">
        <v>202</v>
      </c>
      <c r="D41" s="107" t="s">
        <v>203</v>
      </c>
      <c r="E41" s="74">
        <f t="shared" ref="E41:X41" si="3">E34+E35-E36-E40</f>
        <v>24</v>
      </c>
      <c r="F41" s="74">
        <f t="shared" si="3"/>
        <v>22</v>
      </c>
      <c r="G41" s="74">
        <f t="shared" si="3"/>
        <v>361</v>
      </c>
      <c r="H41" s="74">
        <f t="shared" si="3"/>
        <v>355.79999999999995</v>
      </c>
      <c r="I41" s="74">
        <f t="shared" si="3"/>
        <v>-9.4809999999999999</v>
      </c>
      <c r="J41" s="74">
        <f t="shared" si="3"/>
        <v>-0.20000000000000143</v>
      </c>
      <c r="K41" s="105">
        <f t="shared" si="3"/>
        <v>702</v>
      </c>
      <c r="L41" s="74">
        <f t="shared" si="3"/>
        <v>-48</v>
      </c>
      <c r="M41" s="74">
        <f t="shared" si="3"/>
        <v>0</v>
      </c>
      <c r="N41" s="75">
        <f t="shared" si="3"/>
        <v>0</v>
      </c>
      <c r="O41" s="74">
        <f t="shared" si="3"/>
        <v>2891</v>
      </c>
      <c r="P41" s="74">
        <f t="shared" si="3"/>
        <v>99</v>
      </c>
      <c r="Q41" s="74">
        <f t="shared" si="3"/>
        <v>22</v>
      </c>
      <c r="R41" s="74">
        <f t="shared" si="3"/>
        <v>22</v>
      </c>
      <c r="S41" s="82">
        <f>S34+S35-S36-S40</f>
        <v>0</v>
      </c>
      <c r="T41" s="74">
        <f t="shared" si="3"/>
        <v>-647</v>
      </c>
      <c r="U41" s="74">
        <f t="shared" si="3"/>
        <v>4</v>
      </c>
      <c r="V41" s="74">
        <f t="shared" si="3"/>
        <v>15</v>
      </c>
      <c r="W41" s="74">
        <f t="shared" si="3"/>
        <v>0</v>
      </c>
      <c r="X41" s="74">
        <f t="shared" si="3"/>
        <v>0</v>
      </c>
    </row>
    <row r="42" spans="1:24" ht="18" customHeight="1">
      <c r="A42" s="113"/>
      <c r="B42" s="113"/>
      <c r="C42" s="137" t="s">
        <v>204</v>
      </c>
      <c r="D42" s="137"/>
      <c r="E42" s="74">
        <f t="shared" ref="E42:X42" si="4">E37+E38-E39-E40</f>
        <v>24</v>
      </c>
      <c r="F42" s="74">
        <f t="shared" si="4"/>
        <v>22</v>
      </c>
      <c r="G42" s="74">
        <f t="shared" si="4"/>
        <v>361</v>
      </c>
      <c r="H42" s="74">
        <f t="shared" si="4"/>
        <v>355.79999999999995</v>
      </c>
      <c r="I42" s="74">
        <f t="shared" si="4"/>
        <v>-9.4809999999999999</v>
      </c>
      <c r="J42" s="74">
        <f t="shared" si="4"/>
        <v>-0.20000000000000143</v>
      </c>
      <c r="K42" s="105">
        <f t="shared" si="4"/>
        <v>702</v>
      </c>
      <c r="L42" s="74">
        <f t="shared" si="4"/>
        <v>-48</v>
      </c>
      <c r="M42" s="74">
        <f t="shared" si="4"/>
        <v>0</v>
      </c>
      <c r="N42" s="75">
        <f t="shared" si="4"/>
        <v>0</v>
      </c>
      <c r="O42" s="74">
        <f t="shared" si="4"/>
        <v>2891</v>
      </c>
      <c r="P42" s="74">
        <f>P37+P38-P39-P40</f>
        <v>99</v>
      </c>
      <c r="Q42" s="74">
        <f t="shared" ref="Q42" si="5">Q37+Q38-Q39-Q40</f>
        <v>22</v>
      </c>
      <c r="R42" s="74">
        <f t="shared" si="4"/>
        <v>22</v>
      </c>
      <c r="S42" s="82">
        <f t="shared" si="4"/>
        <v>0</v>
      </c>
      <c r="T42" s="74">
        <f t="shared" si="4"/>
        <v>-647</v>
      </c>
      <c r="U42" s="74">
        <f t="shared" si="4"/>
        <v>4</v>
      </c>
      <c r="V42" s="74">
        <f t="shared" si="4"/>
        <v>15</v>
      </c>
      <c r="W42" s="74">
        <f t="shared" si="4"/>
        <v>0</v>
      </c>
      <c r="X42" s="74">
        <f t="shared" si="4"/>
        <v>0</v>
      </c>
    </row>
    <row r="43" spans="1:24" ht="18" customHeight="1">
      <c r="A43" s="113"/>
      <c r="B43" s="113"/>
      <c r="C43" s="47" t="s">
        <v>205</v>
      </c>
      <c r="D43" s="107" t="s">
        <v>206</v>
      </c>
      <c r="E43" s="74">
        <v>0</v>
      </c>
      <c r="F43" s="74">
        <v>0</v>
      </c>
      <c r="G43" s="74">
        <v>468</v>
      </c>
      <c r="H43" s="74">
        <v>563</v>
      </c>
      <c r="I43" s="74">
        <v>44</v>
      </c>
      <c r="J43" s="74">
        <v>47</v>
      </c>
      <c r="K43" s="105">
        <v>2097</v>
      </c>
      <c r="L43" s="74">
        <v>2145</v>
      </c>
      <c r="M43" s="74">
        <v>0</v>
      </c>
      <c r="N43" s="75">
        <v>0</v>
      </c>
      <c r="O43" s="74">
        <v>169</v>
      </c>
      <c r="P43" s="74">
        <v>370</v>
      </c>
      <c r="Q43" s="74">
        <v>201</v>
      </c>
      <c r="R43" s="74">
        <v>179</v>
      </c>
      <c r="S43" s="82"/>
      <c r="T43" s="74">
        <v>312</v>
      </c>
      <c r="U43" s="74">
        <v>14</v>
      </c>
      <c r="V43" s="74">
        <v>0</v>
      </c>
      <c r="W43" s="74"/>
      <c r="X43" s="74"/>
    </row>
    <row r="44" spans="1:24" ht="18" customHeight="1">
      <c r="A44" s="113"/>
      <c r="B44" s="113"/>
      <c r="C44" s="29" t="s">
        <v>207</v>
      </c>
      <c r="D44" s="57" t="s">
        <v>208</v>
      </c>
      <c r="E44" s="74">
        <f t="shared" ref="E44:X44" si="6">E41+E43</f>
        <v>24</v>
      </c>
      <c r="F44" s="74">
        <f t="shared" si="6"/>
        <v>22</v>
      </c>
      <c r="G44" s="74">
        <f t="shared" si="6"/>
        <v>829</v>
      </c>
      <c r="H44" s="74">
        <f t="shared" si="6"/>
        <v>918.8</v>
      </c>
      <c r="I44" s="74">
        <f t="shared" si="6"/>
        <v>34.518999999999998</v>
      </c>
      <c r="J44" s="74">
        <f t="shared" si="6"/>
        <v>46.8</v>
      </c>
      <c r="K44" s="105">
        <f>K41+K43</f>
        <v>2799</v>
      </c>
      <c r="L44" s="74">
        <f t="shared" ref="L44:U44" si="7">L41+L43</f>
        <v>2097</v>
      </c>
      <c r="M44" s="74">
        <f t="shared" si="7"/>
        <v>0</v>
      </c>
      <c r="N44" s="75">
        <f t="shared" si="7"/>
        <v>0</v>
      </c>
      <c r="O44" s="74">
        <f t="shared" si="7"/>
        <v>3060</v>
      </c>
      <c r="P44" s="74">
        <f t="shared" si="7"/>
        <v>469</v>
      </c>
      <c r="Q44" s="74">
        <f t="shared" si="7"/>
        <v>223</v>
      </c>
      <c r="R44" s="74">
        <f t="shared" si="7"/>
        <v>201</v>
      </c>
      <c r="S44" s="82">
        <f t="shared" si="7"/>
        <v>0</v>
      </c>
      <c r="T44" s="74">
        <f t="shared" si="7"/>
        <v>-335</v>
      </c>
      <c r="U44" s="74">
        <f t="shared" si="7"/>
        <v>18</v>
      </c>
      <c r="V44" s="74">
        <f t="shared" si="6"/>
        <v>15</v>
      </c>
      <c r="W44" s="74">
        <f t="shared" si="6"/>
        <v>0</v>
      </c>
      <c r="X44" s="74">
        <f t="shared" si="6"/>
        <v>0</v>
      </c>
    </row>
    <row r="45" spans="1:24" ht="14.1" customHeight="1">
      <c r="A45" s="10" t="s">
        <v>209</v>
      </c>
    </row>
    <row r="46" spans="1:24" ht="14.1" customHeight="1">
      <c r="A46" s="10" t="s">
        <v>210</v>
      </c>
    </row>
    <row r="47" spans="1:24">
      <c r="A47" s="110"/>
    </row>
  </sheetData>
  <mergeCells count="21">
    <mergeCell ref="C42:D42"/>
    <mergeCell ref="A15:A27"/>
    <mergeCell ref="B15:B18"/>
    <mergeCell ref="B19:B22"/>
    <mergeCell ref="B23:B26"/>
    <mergeCell ref="A28:A44"/>
    <mergeCell ref="B28:B34"/>
    <mergeCell ref="B35:B44"/>
    <mergeCell ref="Q6:R6"/>
    <mergeCell ref="S6:T6"/>
    <mergeCell ref="U6:V6"/>
    <mergeCell ref="W6:X6"/>
    <mergeCell ref="A8:A14"/>
    <mergeCell ref="B9:B14"/>
    <mergeCell ref="O5:P5"/>
    <mergeCell ref="E6:F6"/>
    <mergeCell ref="G6:H6"/>
    <mergeCell ref="I6:J6"/>
    <mergeCell ref="K6:L6"/>
    <mergeCell ref="M6:N6"/>
    <mergeCell ref="O6:P6"/>
  </mergeCells>
  <phoneticPr fontId="19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59" firstPageNumber="5" orientation="landscape" useFirstPageNumber="1" r:id="rId1"/>
  <headerFooter alignWithMargins="0">
    <oddHeader>&amp;R&amp;"明朝,斜体"&amp;9指定都市－5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inoue</cp:lastModifiedBy>
  <cp:lastPrinted>2022-07-07T08:41:34Z</cp:lastPrinted>
  <dcterms:created xsi:type="dcterms:W3CDTF">1999-07-06T05:17:05Z</dcterms:created>
  <dcterms:modified xsi:type="dcterms:W3CDTF">2024-09-13T09:00:00Z</dcterms:modified>
</cp:coreProperties>
</file>