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2指定都市（Excel）\"/>
    </mc:Choice>
  </mc:AlternateContent>
  <xr:revisionPtr revIDLastSave="0" documentId="13_ncr:1_{334C8E67-8070-4343-BAA8-E0C9D7C694B1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</workbook>
</file>

<file path=xl/calcChain.xml><?xml version="1.0" encoding="utf-8"?>
<calcChain xmlns="http://schemas.openxmlformats.org/spreadsheetml/2006/main">
  <c r="G16" i="9" l="1"/>
  <c r="F16" i="9"/>
  <c r="G15" i="9"/>
  <c r="F15" i="9"/>
  <c r="G14" i="9"/>
  <c r="F14" i="9"/>
  <c r="I12" i="8" l="1"/>
  <c r="I10" i="8"/>
  <c r="L22" i="10"/>
  <c r="L19" i="10"/>
  <c r="F23" i="7" l="1"/>
  <c r="F35" i="7"/>
  <c r="F34" i="7" s="1"/>
  <c r="F27" i="7"/>
  <c r="F33" i="7"/>
  <c r="F21" i="7"/>
  <c r="F34" i="2" l="1"/>
  <c r="F36" i="2"/>
  <c r="F33" i="2"/>
  <c r="F27" i="2" s="1"/>
  <c r="F23" i="2"/>
  <c r="F21" i="2"/>
  <c r="E31" i="10" l="1"/>
  <c r="F44" i="9"/>
  <c r="F39" i="9"/>
  <c r="F45" i="9" s="1"/>
  <c r="G44" i="9"/>
  <c r="G39" i="9"/>
  <c r="G45" i="9" s="1"/>
  <c r="L31" i="10" l="1"/>
  <c r="L34" i="10" s="1"/>
  <c r="J31" i="10"/>
  <c r="J34" i="10" s="1"/>
  <c r="H31" i="10"/>
  <c r="H34" i="10" s="1"/>
  <c r="F31" i="10"/>
  <c r="F34" i="10" s="1"/>
  <c r="F27" i="10"/>
  <c r="O24" i="9"/>
  <c r="O27" i="9" s="1"/>
  <c r="O16" i="9"/>
  <c r="O15" i="9"/>
  <c r="O14" i="9"/>
  <c r="M24" i="9"/>
  <c r="M27" i="9" s="1"/>
  <c r="M16" i="9"/>
  <c r="M15" i="9"/>
  <c r="M14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I24" i="8"/>
  <c r="H24" i="8"/>
  <c r="E20" i="8"/>
  <c r="F20" i="8"/>
  <c r="G20" i="8"/>
  <c r="H20" i="8"/>
  <c r="E21" i="8"/>
  <c r="F21" i="8"/>
  <c r="G21" i="8"/>
  <c r="H21" i="8"/>
  <c r="E22" i="8"/>
  <c r="E23" i="8"/>
  <c r="F24" i="8"/>
  <c r="F22" i="8" s="1"/>
  <c r="H22" i="7"/>
  <c r="O24" i="6"/>
  <c r="O27" i="6" s="1"/>
  <c r="O16" i="6"/>
  <c r="O15" i="6"/>
  <c r="O14" i="6"/>
  <c r="M24" i="6"/>
  <c r="M27" i="6" s="1"/>
  <c r="M16" i="6"/>
  <c r="M15" i="6"/>
  <c r="M14" i="6"/>
  <c r="K24" i="6"/>
  <c r="K27" i="6" s="1"/>
  <c r="K16" i="6"/>
  <c r="K15" i="6"/>
  <c r="K14" i="6"/>
  <c r="I24" i="6"/>
  <c r="I27" i="6" s="1"/>
  <c r="I16" i="6"/>
  <c r="I15" i="6"/>
  <c r="I14" i="6"/>
  <c r="G24" i="6"/>
  <c r="G27" i="6" s="1"/>
  <c r="G16" i="6"/>
  <c r="G15" i="6"/>
  <c r="G14" i="6"/>
  <c r="L41" i="10" l="1"/>
  <c r="L44" i="10" s="1"/>
  <c r="L37" i="10"/>
  <c r="L42" i="10" s="1"/>
  <c r="J41" i="10"/>
  <c r="J44" i="10" s="1"/>
  <c r="J37" i="10"/>
  <c r="J42" i="10" s="1"/>
  <c r="H41" i="10"/>
  <c r="H44" i="10" s="1"/>
  <c r="H37" i="10"/>
  <c r="H42" i="10" s="1"/>
  <c r="F37" i="10"/>
  <c r="F42" i="10" s="1"/>
  <c r="F41" i="10"/>
  <c r="F44" i="10" s="1"/>
  <c r="F23" i="8"/>
  <c r="G22" i="8" l="1"/>
  <c r="G23" i="8"/>
  <c r="H22" i="8" l="1"/>
  <c r="H23" i="8"/>
  <c r="I22" i="8" l="1"/>
  <c r="I20" i="8"/>
  <c r="I16" i="2"/>
  <c r="H40" i="7"/>
  <c r="F40" i="7"/>
  <c r="F22" i="7"/>
  <c r="G9" i="7" s="1"/>
  <c r="H40" i="2"/>
  <c r="F40" i="2"/>
  <c r="G38" i="2" s="1"/>
  <c r="F22" i="2"/>
  <c r="G20" i="2" s="1"/>
  <c r="F24" i="9"/>
  <c r="F27" i="9" s="1"/>
  <c r="I36" i="2"/>
  <c r="N31" i="10"/>
  <c r="N34" i="10" s="1"/>
  <c r="M31" i="10"/>
  <c r="M34" i="10" s="1"/>
  <c r="K31" i="10"/>
  <c r="K34" i="10" s="1"/>
  <c r="K41" i="10" s="1"/>
  <c r="K44" i="10" s="1"/>
  <c r="I31" i="10"/>
  <c r="I34" i="10" s="1"/>
  <c r="G31" i="10"/>
  <c r="G34" i="10" s="1"/>
  <c r="E34" i="10"/>
  <c r="O44" i="9"/>
  <c r="N44" i="9"/>
  <c r="M44" i="9"/>
  <c r="L44" i="9"/>
  <c r="K44" i="9"/>
  <c r="J44" i="9"/>
  <c r="I44" i="9"/>
  <c r="H44" i="9"/>
  <c r="O39" i="9"/>
  <c r="N39" i="9"/>
  <c r="M39" i="9"/>
  <c r="M45" i="9" s="1"/>
  <c r="L39" i="9"/>
  <c r="K39" i="9"/>
  <c r="J39" i="9"/>
  <c r="I39" i="9"/>
  <c r="I45" i="9" s="1"/>
  <c r="H39" i="9"/>
  <c r="N24" i="9"/>
  <c r="N27" i="9" s="1"/>
  <c r="L24" i="9"/>
  <c r="L27" i="9" s="1"/>
  <c r="J24" i="9"/>
  <c r="J27" i="9" s="1"/>
  <c r="H24" i="9"/>
  <c r="H27" i="9" s="1"/>
  <c r="N16" i="9"/>
  <c r="L16" i="9"/>
  <c r="J16" i="9"/>
  <c r="H16" i="9"/>
  <c r="N15" i="9"/>
  <c r="L15" i="9"/>
  <c r="J15" i="9"/>
  <c r="H15" i="9"/>
  <c r="N14" i="9"/>
  <c r="L14" i="9"/>
  <c r="J14" i="9"/>
  <c r="H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F44" i="6"/>
  <c r="O39" i="6"/>
  <c r="N39" i="6"/>
  <c r="M39" i="6"/>
  <c r="L39" i="6"/>
  <c r="K39" i="6"/>
  <c r="J39" i="6"/>
  <c r="I39" i="6"/>
  <c r="H39" i="6"/>
  <c r="H45" i="6" s="1"/>
  <c r="G39" i="6"/>
  <c r="F39" i="6"/>
  <c r="N24" i="6"/>
  <c r="N27" i="6" s="1"/>
  <c r="L24" i="6"/>
  <c r="L27" i="6" s="1"/>
  <c r="J24" i="6"/>
  <c r="J27" i="6" s="1"/>
  <c r="H24" i="6"/>
  <c r="H27" i="6" s="1"/>
  <c r="F24" i="6"/>
  <c r="F27" i="6" s="1"/>
  <c r="N16" i="6"/>
  <c r="L16" i="6"/>
  <c r="J16" i="6"/>
  <c r="H16" i="6"/>
  <c r="F16" i="6"/>
  <c r="N15" i="6"/>
  <c r="L15" i="6"/>
  <c r="J15" i="6"/>
  <c r="H15" i="6"/>
  <c r="F15" i="6"/>
  <c r="N14" i="6"/>
  <c r="L14" i="6"/>
  <c r="J14" i="6"/>
  <c r="H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41" i="10" l="1"/>
  <c r="G37" i="10"/>
  <c r="K45" i="9"/>
  <c r="O45" i="6"/>
  <c r="E37" i="10"/>
  <c r="E42" i="10" s="1"/>
  <c r="L45" i="6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I45" i="6"/>
  <c r="J45" i="9"/>
  <c r="K45" i="6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I37" i="10"/>
  <c r="I42" i="10" s="1"/>
  <c r="I41" i="10"/>
  <c r="I44" i="10" s="1"/>
  <c r="G9" i="2"/>
  <c r="I22" i="2"/>
  <c r="G22" i="2"/>
  <c r="G10" i="2"/>
  <c r="L45" i="9"/>
  <c r="G16" i="2"/>
  <c r="G14" i="2"/>
  <c r="G45" i="6"/>
  <c r="J45" i="6"/>
  <c r="M45" i="6"/>
  <c r="G19" i="2"/>
  <c r="G42" i="10"/>
  <c r="G44" i="10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<sst xmlns="http://schemas.openxmlformats.org/spreadsheetml/2006/main" count="428" uniqueCount="261">
  <si>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</si>
  <si>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</si>
  <si>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</si>
  <si>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</si>
  <si>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</si>
  <si>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</si>
  <si>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</si>
  <si>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</si>
  <si>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</si>
  <si>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</si>
  <si>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</si>
  <si>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</si>
  <si>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</si>
  <si>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</si>
  <si>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</si>
  <si>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</si>
  <si>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</si>
  <si>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</si>
  <si>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</si>
  <si>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</si>
  <si>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</si>
  <si>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</si>
  <si>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</si>
  <si>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</si>
  <si>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</si>
  <si>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</si>
  <si>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</si>
  <si>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</si>
  <si>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</si>
  <si>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</si>
  <si>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</si>
  <si>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</si>
  <si>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</si>
  <si>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</si>
  <si>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</si>
  <si>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</si>
  <si>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</si>
  <si>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</si>
  <si>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</si>
  <si>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</si>
  <si>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</si>
  <si>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</si>
  <si>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</si>
  <si>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</si>
  <si>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</si>
  <si>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</si>
  <si>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</si>
  <si>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</si>
  <si>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</si>
  <si>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</si>
  <si>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</si>
  <si>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</si>
  <si>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</si>
  <si>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</si>
  <si>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</si>
  <si>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</si>
  <si>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</si>
  <si>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</si>
  <si>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</si>
  <si>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</si>
  <si>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</si>
  <si>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</si>
  <si>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</si>
  <si>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</si>
  <si>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</si>
  <si>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</si>
  <si>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</si>
  <si>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</si>
  <si>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</si>
  <si>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</si>
  <si>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</si>
  <si>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</si>
  <si>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</si>
  <si>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</si>
  <si>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</si>
  <si>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</si>
  <si>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</si>
  <si>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</si>
  <si>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</si>
  <si>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</si>
  <si>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</si>
  <si>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</si>
  <si>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</si>
  <si>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</si>
  <si>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</si>
  <si>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</si>
  <si>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</si>
  <si>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</si>
  <si>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</si>
  <si>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</si>
  <si>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</si>
  <si>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</si>
  <si>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</si>
  <si>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</si>
  <si>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</si>
  <si>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</si>
  <si>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</si>
  <si>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</si>
  <si>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</si>
  <si>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</si>
  <si>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</si>
  <si>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</si>
  <si>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</si>
  <si>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</si>
  <si>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</si>
  <si>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</si>
  <si>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</si>
  <si>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</si>
  <si>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</si>
  <si>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</si>
  <si>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</si>
  <si>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</si>
  <si>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</si>
  <si>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</si>
  <si>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</si>
  <si>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</si>
  <si>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</si>
  <si>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</si>
  <si>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</si>
  <si>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</si>
  <si>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</si>
  <si>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</si>
  <si>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</si>
  <si>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</si>
  <si>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</si>
  <si>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</si>
  <si>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</si>
  <si>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</si>
  <si>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</si>
  <si>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</si>
  <si>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</si>
  <si>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</si>
  <si>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</si>
  <si>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</si>
  <si>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</si>
  <si>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</si>
  <si>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</si>
  <si>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</si>
  <si>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</si>
  <si>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</si>
  <si>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</si>
  <si>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</si>
  <si>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</si>
  <si>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</si>
  <si>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</si>
  <si>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</si>
  <si>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</si>
  <si>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</si>
  <si>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</si>
  <si>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</si>
  <si>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</si>
  <si>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</si>
  <si>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</si>
  <si>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</si>
  <si>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</si>
  <si>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</si>
  <si>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</si>
  <si>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</si>
  <si>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</si>
  <si>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</si>
  <si>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</si>
  <si>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</si>
  <si>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</si>
  <si>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</si>
  <si>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</si>
  <si>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</si>
  <si>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</si>
  <si>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</si>
  <si>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</si>
  <si>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</si>
  <si>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</si>
  <si>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</si>
  <si>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</si>
  <si>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</si>
  <si>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</si>
  <si>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</si>
  <si>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</si>
  <si>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</si>
  <si>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</si>
  <si>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</si>
  <si>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</si>
  <si>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</si>
  <si>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</si>
  <si>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</si>
  <si>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</si>
  <si>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</si>
  <si>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</si>
  <si>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</si>
  <si>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</si>
  <si>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</si>
  <si>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</si>
  <si>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</si>
  <si>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</si>
  <si>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</si>
  <si>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</si>
  <si>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</si>
  <si>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</si>
  <si>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</si>
  <si>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</si>
  <si>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</si>
  <si>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</si>
  <si>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</si>
  <si>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</si>
  <si>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</si>
  <si>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</si>
  <si>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</si>
  <si>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</si>
  <si>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</si>
  <si>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</si>
  <si>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</si>
  <si>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</si>
  <si>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</si>
  <si>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</si>
  <si>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</si>
  <si>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</si>
  <si>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</si>
  <si>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</si>
  <si>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</si>
  <si>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</si>
  <si>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</si>
  <si>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</si>
  <si>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</si>
  <si>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</si>
  <si>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</si>
  <si>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</si>
  <si>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</si>
  <si>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</si>
  <si>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</si>
  <si>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</si>
  <si>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</si>
  <si>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</si>
  <si>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</si>
  <si>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</si>
  <si>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</si>
  <si>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</si>
  <si>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</si>
  <si>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</si>
  <si>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</si>
  <si>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</si>
  <si>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</si>
  <si>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</si>
  <si>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</si>
  <si>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</si>
  <si>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</si>
  <si>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</si>
  <si>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</si>
  <si>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</si>
  <si>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</si>
  <si>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7"/>
  </si>
  <si>
    <t>市場事業会計</t>
    <rPh sb="0" eb="2">
      <t>イチバ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</si>
  <si>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</si>
  <si>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水道事業会計</t>
  </si>
  <si>
    <t>工業用水道事業会計</t>
  </si>
  <si>
    <t>市場事業会計</t>
    <rPh sb="0" eb="2">
      <t>シジョウ</t>
    </rPh>
    <rPh sb="2" eb="4">
      <t>ジギョウ</t>
    </rPh>
    <rPh sb="4" eb="6">
      <t>カイケイ</t>
    </rPh>
    <phoneticPr fontId="7"/>
  </si>
  <si>
    <t>下水道事業</t>
    <rPh sb="0" eb="3">
      <t>ゲスイドウ</t>
    </rPh>
    <rPh sb="3" eb="5">
      <t>ジギョウ</t>
    </rPh>
    <phoneticPr fontId="7"/>
  </si>
  <si>
    <t>（株）岡山ｺﾝﾍﾞﾝｼｮﾝｾﾝﾀｰ</t>
    <rPh sb="1" eb="2">
      <t>カブ</t>
    </rPh>
    <rPh sb="3" eb="5">
      <t>オカヤマ</t>
    </rPh>
    <phoneticPr fontId="7"/>
  </si>
  <si>
    <t>岡山都市整備（株）</t>
    <rPh sb="0" eb="2">
      <t>オカヤマ</t>
    </rPh>
    <rPh sb="2" eb="4">
      <t>トシ</t>
    </rPh>
    <rPh sb="4" eb="6">
      <t>セイビ</t>
    </rPh>
    <rPh sb="7" eb="8">
      <t>カブ</t>
    </rPh>
    <phoneticPr fontId="7"/>
  </si>
  <si>
    <t>土地開発公社</t>
    <rPh sb="0" eb="2">
      <t>トチ</t>
    </rPh>
    <rPh sb="2" eb="4">
      <t>カイハツ</t>
    </rPh>
    <rPh sb="4" eb="6">
      <t>コウシャ</t>
    </rPh>
    <phoneticPr fontId="7"/>
  </si>
  <si>
    <t>岡山都市開発（株）</t>
    <rPh sb="0" eb="2">
      <t>オカヤマ</t>
    </rPh>
    <rPh sb="2" eb="4">
      <t>トシ</t>
    </rPh>
    <rPh sb="4" eb="6">
      <t>カイハツ</t>
    </rPh>
    <rPh sb="7" eb="8">
      <t>カブ</t>
    </rPh>
    <phoneticPr fontId="7"/>
  </si>
  <si>
    <t>宅地造成事業</t>
    <rPh sb="0" eb="4">
      <t>タクチゾウセイ</t>
    </rPh>
    <rPh sb="4" eb="6">
      <t>ジギョウ</t>
    </rPh>
    <phoneticPr fontId="15"/>
  </si>
  <si>
    <t>岡山市</t>
    <rPh sb="0" eb="3">
      <t>オカヤマシ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</si>
</sst>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9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2" xfId="0" applyNumberFormat="1" applyBorder="1" applyAlignment="1">
      <alignment horizontal="centerContinuous" vertical="center"/>
    </xf>
    <xf numFmtId="41" fontId="0" fillId="0" borderId="16" xfId="0" applyNumberFormat="1" applyBorder="1" applyAlignment="1">
      <alignment horizontal="centerContinuous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0" quotePrefix="1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5" t="s">
        <v>0</v>
      </c>
      <c r="B1" s="95"/>
      <c r="C1" s="95"/>
      <c r="D1" s="95"/>
      <c r="E1" s="118" t="s">
        <v>260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97" t="s">
        <v>104</v>
      </c>
      <c r="H6" s="98"/>
      <c r="I6" s="98"/>
    </row>
    <row r="7" spans="1:9" ht="27" customHeight="1">
      <c r="A7" s="8"/>
      <c r="B7" s="4"/>
      <c r="C7" s="4"/>
      <c r="D7" s="4"/>
      <c r="E7" s="57"/>
      <c r="F7" s="49" t="s">
        <v>235</v>
      </c>
      <c r="G7" s="49"/>
      <c r="H7" s="49" t="s">
        <v>231</v>
      </c>
      <c r="I7" s="50" t="s">
        <v>20</v>
      </c>
    </row>
    <row r="8" spans="1:9" ht="17.100000000000001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229</v>
      </c>
      <c r="I8" s="52"/>
    </row>
    <row r="9" spans="1:9" ht="18" customHeight="1">
      <c r="A9" s="96" t="s">
        <v>79</v>
      </c>
      <c r="B9" s="96" t="s">
        <v>80</v>
      </c>
      <c r="C9" s="59" t="s">
        <v>2</v>
      </c>
      <c r="D9" s="53"/>
      <c r="E9" s="53"/>
      <c r="F9" s="54">
        <v>132322</v>
      </c>
      <c r="G9" s="55">
        <f t="shared" ref="G9:G22" si="0">F9/$F$22*100</f>
        <v>34.120492614902219</v>
      </c>
      <c r="H9" s="54">
        <v>134384</v>
      </c>
      <c r="I9" s="55">
        <f t="shared" ref="I9:I21" si="1">(F9/H9-1)*100</f>
        <v>-1.5344088581974002</v>
      </c>
    </row>
    <row r="10" spans="1:9" ht="18" customHeight="1">
      <c r="A10" s="96"/>
      <c r="B10" s="96"/>
      <c r="C10" s="61"/>
      <c r="D10" s="59" t="s">
        <v>21</v>
      </c>
      <c r="E10" s="53"/>
      <c r="F10" s="54">
        <v>62090</v>
      </c>
      <c r="G10" s="55">
        <f t="shared" si="0"/>
        <v>16.010500041257529</v>
      </c>
      <c r="H10" s="54">
        <v>65684</v>
      </c>
      <c r="I10" s="55">
        <f t="shared" si="1"/>
        <v>-5.471652152731254</v>
      </c>
    </row>
    <row r="11" spans="1:9" ht="18" customHeight="1">
      <c r="A11" s="96"/>
      <c r="B11" s="96"/>
      <c r="C11" s="48"/>
      <c r="D11" s="48"/>
      <c r="E11" s="28" t="s">
        <v>22</v>
      </c>
      <c r="F11" s="54">
        <v>50202</v>
      </c>
      <c r="G11" s="55">
        <f t="shared" si="0"/>
        <v>12.945065599471903</v>
      </c>
      <c r="H11" s="54">
        <v>53304</v>
      </c>
      <c r="I11" s="55">
        <f t="shared" si="1"/>
        <v>-5.8194506978838323</v>
      </c>
    </row>
    <row r="12" spans="1:9" ht="18" customHeight="1">
      <c r="A12" s="96"/>
      <c r="B12" s="96"/>
      <c r="C12" s="48"/>
      <c r="D12" s="27"/>
      <c r="E12" s="28" t="s">
        <v>23</v>
      </c>
      <c r="F12" s="54">
        <v>7165</v>
      </c>
      <c r="G12" s="55">
        <f>F12/$F$22*100</f>
        <v>1.8475637428830762</v>
      </c>
      <c r="H12" s="54">
        <v>7631</v>
      </c>
      <c r="I12" s="55">
        <f t="shared" si="1"/>
        <v>-6.1066701611846463</v>
      </c>
    </row>
    <row r="13" spans="1:9" ht="18" customHeight="1">
      <c r="A13" s="96"/>
      <c r="B13" s="96"/>
      <c r="C13" s="60"/>
      <c r="D13" s="53" t="s">
        <v>24</v>
      </c>
      <c r="E13" s="53"/>
      <c r="F13" s="54">
        <v>50107</v>
      </c>
      <c r="G13" s="55">
        <f t="shared" si="0"/>
        <v>12.920568941331792</v>
      </c>
      <c r="H13" s="54">
        <v>49159</v>
      </c>
      <c r="I13" s="55">
        <f t="shared" si="1"/>
        <v>1.9284362985414694</v>
      </c>
    </row>
    <row r="14" spans="1:9" ht="18" customHeight="1">
      <c r="A14" s="96"/>
      <c r="B14" s="96"/>
      <c r="C14" s="53" t="s">
        <v>3</v>
      </c>
      <c r="D14" s="53"/>
      <c r="E14" s="53"/>
      <c r="F14" s="54">
        <v>2676</v>
      </c>
      <c r="G14" s="55">
        <f t="shared" si="0"/>
        <v>0.69003218087300933</v>
      </c>
      <c r="H14" s="54">
        <v>2599</v>
      </c>
      <c r="I14" s="55">
        <f t="shared" si="1"/>
        <v>2.9626779530588676</v>
      </c>
    </row>
    <row r="15" spans="1:9" ht="18" customHeight="1">
      <c r="A15" s="96"/>
      <c r="B15" s="96"/>
      <c r="C15" s="53" t="s">
        <v>4</v>
      </c>
      <c r="D15" s="53"/>
      <c r="E15" s="53"/>
      <c r="F15" s="54">
        <v>46300</v>
      </c>
      <c r="G15" s="55">
        <f t="shared" si="0"/>
        <v>11.938897598811783</v>
      </c>
      <c r="H15" s="54">
        <v>43700</v>
      </c>
      <c r="I15" s="55">
        <f t="shared" si="1"/>
        <v>5.9496567505720854</v>
      </c>
    </row>
    <row r="16" spans="1:9" ht="18" customHeight="1">
      <c r="A16" s="96"/>
      <c r="B16" s="96"/>
      <c r="C16" s="53" t="s">
        <v>25</v>
      </c>
      <c r="D16" s="53"/>
      <c r="E16" s="53"/>
      <c r="F16" s="54">
        <v>6270</v>
      </c>
      <c r="G16" s="55">
        <f t="shared" si="0"/>
        <v>1.6167794372472974</v>
      </c>
      <c r="H16" s="54">
        <v>6563</v>
      </c>
      <c r="I16" s="55">
        <f>(F16/H16-1)*100</f>
        <v>-4.464421758342219</v>
      </c>
    </row>
    <row r="17" spans="1:9" ht="18" customHeight="1">
      <c r="A17" s="96"/>
      <c r="B17" s="96"/>
      <c r="C17" s="53" t="s">
        <v>5</v>
      </c>
      <c r="D17" s="53"/>
      <c r="E17" s="53"/>
      <c r="F17" s="54">
        <v>75185</v>
      </c>
      <c r="G17" s="55">
        <f t="shared" si="0"/>
        <v>19.387170971202245</v>
      </c>
      <c r="H17" s="54">
        <v>74409</v>
      </c>
      <c r="I17" s="55">
        <f t="shared" si="1"/>
        <v>1.0428845972933365</v>
      </c>
    </row>
    <row r="18" spans="1:9" ht="18" customHeight="1">
      <c r="A18" s="96"/>
      <c r="B18" s="96"/>
      <c r="C18" s="53" t="s">
        <v>26</v>
      </c>
      <c r="D18" s="53"/>
      <c r="E18" s="53"/>
      <c r="F18" s="54">
        <v>20970</v>
      </c>
      <c r="G18" s="55">
        <f t="shared" si="0"/>
        <v>5.4073149599801962</v>
      </c>
      <c r="H18" s="54">
        <v>19474</v>
      </c>
      <c r="I18" s="55">
        <f t="shared" si="1"/>
        <v>7.6820375885796377</v>
      </c>
    </row>
    <row r="19" spans="1:9" ht="18" customHeight="1">
      <c r="A19" s="96"/>
      <c r="B19" s="96"/>
      <c r="C19" s="53" t="s">
        <v>27</v>
      </c>
      <c r="D19" s="53"/>
      <c r="E19" s="53"/>
      <c r="F19" s="54">
        <v>4172</v>
      </c>
      <c r="G19" s="55">
        <f t="shared" si="0"/>
        <v>1.0757900816899084</v>
      </c>
      <c r="H19" s="54">
        <v>653</v>
      </c>
      <c r="I19" s="55">
        <f t="shared" si="1"/>
        <v>538.89739663093417</v>
      </c>
    </row>
    <row r="20" spans="1:9" ht="18" customHeight="1">
      <c r="A20" s="96"/>
      <c r="B20" s="96"/>
      <c r="C20" s="53" t="s">
        <v>6</v>
      </c>
      <c r="D20" s="53"/>
      <c r="E20" s="53"/>
      <c r="F20" s="54">
        <v>47443</v>
      </c>
      <c r="G20" s="55">
        <f t="shared" si="0"/>
        <v>12.233631075171218</v>
      </c>
      <c r="H20" s="54">
        <v>35425</v>
      </c>
      <c r="I20" s="55">
        <f t="shared" si="1"/>
        <v>33.925194071983064</v>
      </c>
    </row>
    <row r="21" spans="1:9" ht="18" customHeight="1">
      <c r="A21" s="96"/>
      <c r="B21" s="96"/>
      <c r="C21" s="53" t="s">
        <v>7</v>
      </c>
      <c r="D21" s="53"/>
      <c r="E21" s="53"/>
      <c r="F21" s="54">
        <f>387808-SUM(F9,F14:F20)</f>
        <v>52470</v>
      </c>
      <c r="G21" s="55">
        <f t="shared" si="0"/>
        <v>13.529891080122121</v>
      </c>
      <c r="H21" s="54">
        <v>47127</v>
      </c>
      <c r="I21" s="55">
        <f t="shared" si="1"/>
        <v>11.337449869501558</v>
      </c>
    </row>
    <row r="22" spans="1:9" ht="18" customHeight="1">
      <c r="A22" s="96"/>
      <c r="B22" s="96"/>
      <c r="C22" s="53" t="s">
        <v>8</v>
      </c>
      <c r="D22" s="53"/>
      <c r="E22" s="53"/>
      <c r="F22" s="54">
        <f>SUM(F9,F14:F21)</f>
        <v>387808</v>
      </c>
      <c r="G22" s="55">
        <f t="shared" si="0"/>
        <v>100</v>
      </c>
      <c r="H22" s="54">
        <v>364334</v>
      </c>
      <c r="I22" s="55">
        <f t="shared" ref="I22:I40" si="2">(F22/H22-1)*100</f>
        <v>6.4429891253629856</v>
      </c>
    </row>
    <row r="23" spans="1:9" ht="18" customHeight="1">
      <c r="A23" s="96"/>
      <c r="B23" s="96" t="s">
        <v>81</v>
      </c>
      <c r="C23" s="62" t="s">
        <v>9</v>
      </c>
      <c r="D23" s="28"/>
      <c r="E23" s="28"/>
      <c r="F23" s="54">
        <f>SUM(F24:F26)</f>
        <v>217692</v>
      </c>
      <c r="G23" s="55">
        <f t="shared" ref="G23:G37" si="3">F23/$F$40*100</f>
        <v>56.133963198283688</v>
      </c>
      <c r="H23" s="54">
        <v>212458</v>
      </c>
      <c r="I23" s="55">
        <f t="shared" si="2"/>
        <v>2.4635457360984381</v>
      </c>
    </row>
    <row r="24" spans="1:9" ht="18" customHeight="1">
      <c r="A24" s="96"/>
      <c r="B24" s="96"/>
      <c r="C24" s="61"/>
      <c r="D24" s="28" t="s">
        <v>10</v>
      </c>
      <c r="E24" s="28"/>
      <c r="F24" s="54">
        <v>82278</v>
      </c>
      <c r="G24" s="55">
        <f t="shared" si="3"/>
        <v>21.216168825810712</v>
      </c>
      <c r="H24" s="54">
        <v>81372</v>
      </c>
      <c r="I24" s="55">
        <f t="shared" si="2"/>
        <v>1.1134051024922487</v>
      </c>
    </row>
    <row r="25" spans="1:9" ht="18" customHeight="1">
      <c r="A25" s="96"/>
      <c r="B25" s="96"/>
      <c r="C25" s="61"/>
      <c r="D25" s="28" t="s">
        <v>28</v>
      </c>
      <c r="E25" s="28"/>
      <c r="F25" s="54">
        <v>100590</v>
      </c>
      <c r="G25" s="55">
        <f t="shared" si="3"/>
        <v>25.938093076986551</v>
      </c>
      <c r="H25" s="54">
        <v>95269</v>
      </c>
      <c r="I25" s="55">
        <f t="shared" si="2"/>
        <v>5.5852375904019036</v>
      </c>
    </row>
    <row r="26" spans="1:9" ht="18" customHeight="1">
      <c r="A26" s="96"/>
      <c r="B26" s="96"/>
      <c r="C26" s="60"/>
      <c r="D26" s="28" t="s">
        <v>11</v>
      </c>
      <c r="E26" s="28"/>
      <c r="F26" s="54">
        <v>34824</v>
      </c>
      <c r="G26" s="55">
        <f t="shared" si="3"/>
        <v>8.9797012954864268</v>
      </c>
      <c r="H26" s="54">
        <v>35817</v>
      </c>
      <c r="I26" s="55">
        <f t="shared" si="2"/>
        <v>-2.7724265013820304</v>
      </c>
    </row>
    <row r="27" spans="1:9" ht="18" customHeight="1">
      <c r="A27" s="96"/>
      <c r="B27" s="96"/>
      <c r="C27" s="62" t="s">
        <v>12</v>
      </c>
      <c r="D27" s="28"/>
      <c r="E27" s="28"/>
      <c r="F27" s="54">
        <f>+SUM(F28:F33)+200</f>
        <v>105794</v>
      </c>
      <c r="G27" s="55">
        <f t="shared" si="3"/>
        <v>27.27999422394587</v>
      </c>
      <c r="H27" s="54">
        <v>104130</v>
      </c>
      <c r="I27" s="55">
        <f t="shared" si="2"/>
        <v>1.598002496878892</v>
      </c>
    </row>
    <row r="28" spans="1:9" ht="18" customHeight="1">
      <c r="A28" s="96"/>
      <c r="B28" s="96"/>
      <c r="C28" s="61"/>
      <c r="D28" s="28" t="s">
        <v>13</v>
      </c>
      <c r="E28" s="28"/>
      <c r="F28" s="54">
        <v>49289</v>
      </c>
      <c r="G28" s="55">
        <f t="shared" si="3"/>
        <v>12.709639821767475</v>
      </c>
      <c r="H28" s="54">
        <v>44949</v>
      </c>
      <c r="I28" s="55">
        <f t="shared" si="2"/>
        <v>9.6553872166232892</v>
      </c>
    </row>
    <row r="29" spans="1:9" ht="18" customHeight="1">
      <c r="A29" s="96"/>
      <c r="B29" s="96"/>
      <c r="C29" s="61"/>
      <c r="D29" s="28" t="s">
        <v>29</v>
      </c>
      <c r="E29" s="28"/>
      <c r="F29" s="54">
        <v>6015</v>
      </c>
      <c r="G29" s="55">
        <f t="shared" si="3"/>
        <v>1.5510252496080534</v>
      </c>
      <c r="H29" s="54">
        <v>6019</v>
      </c>
      <c r="I29" s="55">
        <f t="shared" si="2"/>
        <v>-6.6456221963784312E-2</v>
      </c>
    </row>
    <row r="30" spans="1:9" ht="18" customHeight="1">
      <c r="A30" s="96"/>
      <c r="B30" s="96"/>
      <c r="C30" s="61"/>
      <c r="D30" s="28" t="s">
        <v>30</v>
      </c>
      <c r="E30" s="28"/>
      <c r="F30" s="54">
        <v>18831</v>
      </c>
      <c r="G30" s="55">
        <f t="shared" si="3"/>
        <v>4.8557533624886542</v>
      </c>
      <c r="H30" s="54">
        <v>20903</v>
      </c>
      <c r="I30" s="55">
        <f t="shared" si="2"/>
        <v>-9.9124527579773201</v>
      </c>
    </row>
    <row r="31" spans="1:9" ht="18" customHeight="1">
      <c r="A31" s="96"/>
      <c r="B31" s="96"/>
      <c r="C31" s="61"/>
      <c r="D31" s="28" t="s">
        <v>31</v>
      </c>
      <c r="E31" s="28"/>
      <c r="F31" s="54">
        <v>27932</v>
      </c>
      <c r="G31" s="55">
        <f t="shared" si="3"/>
        <v>7.2025332123112467</v>
      </c>
      <c r="H31" s="54">
        <v>27283</v>
      </c>
      <c r="I31" s="55">
        <f t="shared" si="2"/>
        <v>2.3787706630502559</v>
      </c>
    </row>
    <row r="32" spans="1:9" ht="18" customHeight="1">
      <c r="A32" s="96"/>
      <c r="B32" s="96"/>
      <c r="C32" s="61"/>
      <c r="D32" s="28" t="s">
        <v>14</v>
      </c>
      <c r="E32" s="28"/>
      <c r="F32" s="54">
        <v>288</v>
      </c>
      <c r="G32" s="55">
        <f t="shared" si="3"/>
        <v>7.426355309844046E-2</v>
      </c>
      <c r="H32" s="54">
        <v>266</v>
      </c>
      <c r="I32" s="55">
        <f t="shared" si="2"/>
        <v>8.2706766917293173</v>
      </c>
    </row>
    <row r="33" spans="1:9" ht="18" customHeight="1">
      <c r="A33" s="96"/>
      <c r="B33" s="96"/>
      <c r="C33" s="60"/>
      <c r="D33" s="28" t="s">
        <v>32</v>
      </c>
      <c r="E33" s="28"/>
      <c r="F33" s="54">
        <f>2086+1153</f>
        <v>3239</v>
      </c>
      <c r="G33" s="55">
        <f t="shared" si="3"/>
        <v>0.83520711279808557</v>
      </c>
      <c r="H33" s="54">
        <v>4510</v>
      </c>
      <c r="I33" s="55">
        <f t="shared" si="2"/>
        <v>-28.181818181818187</v>
      </c>
    </row>
    <row r="34" spans="1:9" ht="18" customHeight="1">
      <c r="A34" s="96"/>
      <c r="B34" s="96"/>
      <c r="C34" s="62" t="s">
        <v>15</v>
      </c>
      <c r="D34" s="28"/>
      <c r="E34" s="28"/>
      <c r="F34" s="54">
        <f>+F35+F38+F39</f>
        <v>64322</v>
      </c>
      <c r="G34" s="55">
        <f t="shared" si="3"/>
        <v>16.586042577770442</v>
      </c>
      <c r="H34" s="54">
        <v>47746</v>
      </c>
      <c r="I34" s="55">
        <f t="shared" si="2"/>
        <v>34.717044359736946</v>
      </c>
    </row>
    <row r="35" spans="1:9" ht="18" customHeight="1">
      <c r="A35" s="96"/>
      <c r="B35" s="96"/>
      <c r="C35" s="61"/>
      <c r="D35" s="62" t="s">
        <v>16</v>
      </c>
      <c r="E35" s="28"/>
      <c r="F35" s="54">
        <v>64322</v>
      </c>
      <c r="G35" s="55">
        <f t="shared" si="3"/>
        <v>16.586042577770442</v>
      </c>
      <c r="H35" s="54">
        <v>47746</v>
      </c>
      <c r="I35" s="55">
        <f t="shared" si="2"/>
        <v>34.717044359736946</v>
      </c>
    </row>
    <row r="36" spans="1:9" ht="18" customHeight="1">
      <c r="A36" s="96"/>
      <c r="B36" s="96"/>
      <c r="C36" s="61"/>
      <c r="D36" s="61"/>
      <c r="E36" s="56" t="s">
        <v>102</v>
      </c>
      <c r="F36" s="54">
        <f>22556+1800</f>
        <v>24356</v>
      </c>
      <c r="G36" s="55">
        <f t="shared" si="3"/>
        <v>6.2804274280056109</v>
      </c>
      <c r="H36" s="54">
        <v>22013</v>
      </c>
      <c r="I36" s="55">
        <f>(F36/H36-1)*100</f>
        <v>10.643710534684047</v>
      </c>
    </row>
    <row r="37" spans="1:9" ht="18" customHeight="1">
      <c r="A37" s="96"/>
      <c r="B37" s="96"/>
      <c r="C37" s="61"/>
      <c r="D37" s="60"/>
      <c r="E37" s="28" t="s">
        <v>33</v>
      </c>
      <c r="F37" s="54">
        <v>39966</v>
      </c>
      <c r="G37" s="55">
        <f t="shared" si="3"/>
        <v>10.305615149764833</v>
      </c>
      <c r="H37" s="54">
        <v>25733</v>
      </c>
      <c r="I37" s="55">
        <f t="shared" si="2"/>
        <v>55.310301946916418</v>
      </c>
    </row>
    <row r="38" spans="1:9" ht="18" customHeight="1">
      <c r="A38" s="96"/>
      <c r="B38" s="96"/>
      <c r="C38" s="61"/>
      <c r="D38" s="53" t="s">
        <v>34</v>
      </c>
      <c r="E38" s="53"/>
      <c r="F38" s="54">
        <v>0</v>
      </c>
      <c r="G38" s="55">
        <f>F38/$F$40*100</f>
        <v>0</v>
      </c>
      <c r="H38" s="54">
        <v>0</v>
      </c>
      <c r="I38" s="55" t="e">
        <f t="shared" si="2"/>
        <v>#DIV/0!</v>
      </c>
    </row>
    <row r="39" spans="1:9" ht="18" customHeight="1">
      <c r="A39" s="96"/>
      <c r="B39" s="96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96"/>
      <c r="B40" s="96"/>
      <c r="C40" s="28" t="s">
        <v>17</v>
      </c>
      <c r="D40" s="28"/>
      <c r="E40" s="28"/>
      <c r="F40" s="54">
        <f>SUM(F23,F27,F34)</f>
        <v>387808</v>
      </c>
      <c r="G40" s="55">
        <f>F40/$F$40*100</f>
        <v>100</v>
      </c>
      <c r="H40" s="54">
        <f>SUM(H23,H27,H34)</f>
        <v>364334</v>
      </c>
      <c r="I40" s="55">
        <f t="shared" si="2"/>
        <v>6.4429891253629856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F32" sqref="F32"/>
      <selection pane="topRight" activeCell="F32" sqref="F32"/>
      <selection pane="bottomLeft" activeCell="F32" sqref="F32"/>
      <selection pane="bottomRight" activeCell="D1" sqref="D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118" t="s">
        <v>260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09" t="s">
        <v>44</v>
      </c>
      <c r="B6" s="108"/>
      <c r="C6" s="108"/>
      <c r="D6" s="108"/>
      <c r="E6" s="108"/>
      <c r="F6" s="102" t="s">
        <v>246</v>
      </c>
      <c r="G6" s="103"/>
      <c r="H6" s="102" t="s">
        <v>247</v>
      </c>
      <c r="I6" s="103"/>
      <c r="J6" s="102" t="s">
        <v>248</v>
      </c>
      <c r="K6" s="103"/>
      <c r="L6" s="102" t="s">
        <v>249</v>
      </c>
      <c r="M6" s="103"/>
      <c r="N6" s="99" t="s">
        <v>250</v>
      </c>
      <c r="O6" s="100"/>
    </row>
    <row r="7" spans="1:25" ht="15.95" customHeight="1">
      <c r="A7" s="108"/>
      <c r="B7" s="108"/>
      <c r="C7" s="108"/>
      <c r="D7" s="108"/>
      <c r="E7" s="108"/>
      <c r="F7" s="51" t="s">
        <v>237</v>
      </c>
      <c r="G7" s="51" t="s">
        <v>231</v>
      </c>
      <c r="H7" s="51" t="s">
        <v>234</v>
      </c>
      <c r="I7" s="51" t="s">
        <v>231</v>
      </c>
      <c r="J7" s="51" t="s">
        <v>234</v>
      </c>
      <c r="K7" s="51" t="s">
        <v>231</v>
      </c>
      <c r="L7" s="51" t="s">
        <v>234</v>
      </c>
      <c r="M7" s="51" t="s">
        <v>231</v>
      </c>
      <c r="N7" s="51" t="s">
        <v>234</v>
      </c>
      <c r="O7" s="51" t="s">
        <v>231</v>
      </c>
    </row>
    <row r="8" spans="1:25" ht="15.95" customHeight="1">
      <c r="A8" s="106" t="s">
        <v>83</v>
      </c>
      <c r="B8" s="59" t="s">
        <v>45</v>
      </c>
      <c r="C8" s="53"/>
      <c r="D8" s="53"/>
      <c r="E8" s="63" t="s">
        <v>36</v>
      </c>
      <c r="F8" s="64">
        <v>85</v>
      </c>
      <c r="G8" s="64">
        <v>94</v>
      </c>
      <c r="H8" s="64">
        <v>18586</v>
      </c>
      <c r="I8" s="64">
        <v>16687</v>
      </c>
      <c r="J8" s="64">
        <v>331</v>
      </c>
      <c r="K8" s="64">
        <v>270</v>
      </c>
      <c r="L8" s="64">
        <v>902</v>
      </c>
      <c r="M8" s="64">
        <v>925</v>
      </c>
      <c r="N8" s="64">
        <v>20988</v>
      </c>
      <c r="O8" s="64">
        <v>21061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6"/>
      <c r="B9" s="61"/>
      <c r="C9" s="53" t="s">
        <v>46</v>
      </c>
      <c r="D9" s="53"/>
      <c r="E9" s="63" t="s">
        <v>37</v>
      </c>
      <c r="F9" s="64">
        <v>85</v>
      </c>
      <c r="G9" s="64">
        <v>94</v>
      </c>
      <c r="H9" s="64">
        <v>18462</v>
      </c>
      <c r="I9" s="64">
        <v>16681</v>
      </c>
      <c r="J9" s="64">
        <v>326</v>
      </c>
      <c r="K9" s="64">
        <v>270</v>
      </c>
      <c r="L9" s="64">
        <v>902</v>
      </c>
      <c r="M9" s="64">
        <v>925</v>
      </c>
      <c r="N9" s="64">
        <v>20988</v>
      </c>
      <c r="O9" s="64">
        <v>21061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6"/>
      <c r="B10" s="60"/>
      <c r="C10" s="53" t="s">
        <v>47</v>
      </c>
      <c r="D10" s="53"/>
      <c r="E10" s="63" t="s">
        <v>38</v>
      </c>
      <c r="F10" s="64">
        <v>0</v>
      </c>
      <c r="G10" s="64">
        <v>0</v>
      </c>
      <c r="H10" s="64">
        <v>124</v>
      </c>
      <c r="I10" s="64">
        <v>7</v>
      </c>
      <c r="J10" s="65">
        <v>5</v>
      </c>
      <c r="K10" s="65">
        <v>0</v>
      </c>
      <c r="L10" s="64">
        <v>0</v>
      </c>
      <c r="M10" s="64">
        <v>0</v>
      </c>
      <c r="N10" s="64">
        <v>0</v>
      </c>
      <c r="O10" s="64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6"/>
      <c r="B11" s="59" t="s">
        <v>48</v>
      </c>
      <c r="C11" s="53"/>
      <c r="D11" s="53"/>
      <c r="E11" s="63" t="s">
        <v>39</v>
      </c>
      <c r="F11" s="64">
        <v>100</v>
      </c>
      <c r="G11" s="64">
        <v>102</v>
      </c>
      <c r="H11" s="64">
        <v>15918</v>
      </c>
      <c r="I11" s="64">
        <v>15960</v>
      </c>
      <c r="J11" s="64">
        <v>403</v>
      </c>
      <c r="K11" s="64">
        <v>261</v>
      </c>
      <c r="L11" s="64">
        <v>865</v>
      </c>
      <c r="M11" s="64">
        <v>878</v>
      </c>
      <c r="N11" s="64">
        <v>20579</v>
      </c>
      <c r="O11" s="64">
        <v>20654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6"/>
      <c r="B12" s="61"/>
      <c r="C12" s="53" t="s">
        <v>49</v>
      </c>
      <c r="D12" s="53"/>
      <c r="E12" s="63" t="s">
        <v>40</v>
      </c>
      <c r="F12" s="64">
        <v>100</v>
      </c>
      <c r="G12" s="64">
        <v>102</v>
      </c>
      <c r="H12" s="64">
        <v>15906</v>
      </c>
      <c r="I12" s="64">
        <v>15952</v>
      </c>
      <c r="J12" s="64">
        <v>281</v>
      </c>
      <c r="K12" s="64">
        <v>261</v>
      </c>
      <c r="L12" s="64">
        <v>865</v>
      </c>
      <c r="M12" s="64">
        <v>878</v>
      </c>
      <c r="N12" s="64">
        <v>20575</v>
      </c>
      <c r="O12" s="64">
        <v>20649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6"/>
      <c r="B13" s="60"/>
      <c r="C13" s="53" t="s">
        <v>50</v>
      </c>
      <c r="D13" s="53"/>
      <c r="E13" s="63" t="s">
        <v>41</v>
      </c>
      <c r="F13" s="64">
        <v>0</v>
      </c>
      <c r="G13" s="64">
        <v>0</v>
      </c>
      <c r="H13" s="65">
        <v>12</v>
      </c>
      <c r="I13" s="65">
        <v>8</v>
      </c>
      <c r="J13" s="65">
        <v>122</v>
      </c>
      <c r="K13" s="65">
        <v>0</v>
      </c>
      <c r="L13" s="64">
        <v>0</v>
      </c>
      <c r="M13" s="64">
        <v>0</v>
      </c>
      <c r="N13" s="64">
        <v>4</v>
      </c>
      <c r="O13" s="64">
        <v>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6"/>
      <c r="B14" s="53" t="s">
        <v>51</v>
      </c>
      <c r="C14" s="53"/>
      <c r="D14" s="53"/>
      <c r="E14" s="63" t="s">
        <v>87</v>
      </c>
      <c r="F14" s="64">
        <f t="shared" ref="F14:O15" si="0">F9-F12</f>
        <v>-15</v>
      </c>
      <c r="G14" s="64">
        <f t="shared" si="0"/>
        <v>-8</v>
      </c>
      <c r="H14" s="64">
        <f t="shared" si="0"/>
        <v>2556</v>
      </c>
      <c r="I14" s="64">
        <f t="shared" si="0"/>
        <v>729</v>
      </c>
      <c r="J14" s="64">
        <f t="shared" si="0"/>
        <v>45</v>
      </c>
      <c r="K14" s="64">
        <f t="shared" si="0"/>
        <v>9</v>
      </c>
      <c r="L14" s="64">
        <f t="shared" si="0"/>
        <v>37</v>
      </c>
      <c r="M14" s="64">
        <f t="shared" si="0"/>
        <v>47</v>
      </c>
      <c r="N14" s="64">
        <f t="shared" si="0"/>
        <v>413</v>
      </c>
      <c r="O14" s="64">
        <f t="shared" si="0"/>
        <v>412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6"/>
      <c r="B15" s="53" t="s">
        <v>52</v>
      </c>
      <c r="C15" s="53"/>
      <c r="D15" s="53"/>
      <c r="E15" s="63" t="s">
        <v>88</v>
      </c>
      <c r="F15" s="64">
        <f t="shared" ref="F15:N15" si="1">F10-F13</f>
        <v>0</v>
      </c>
      <c r="G15" s="64">
        <f t="shared" si="0"/>
        <v>0</v>
      </c>
      <c r="H15" s="64">
        <f t="shared" si="1"/>
        <v>112</v>
      </c>
      <c r="I15" s="64">
        <f t="shared" si="0"/>
        <v>-1</v>
      </c>
      <c r="J15" s="64">
        <f t="shared" si="1"/>
        <v>-117</v>
      </c>
      <c r="K15" s="64">
        <f t="shared" si="0"/>
        <v>0</v>
      </c>
      <c r="L15" s="64">
        <f t="shared" si="1"/>
        <v>0</v>
      </c>
      <c r="M15" s="64">
        <f t="shared" si="0"/>
        <v>0</v>
      </c>
      <c r="N15" s="64">
        <f t="shared" si="1"/>
        <v>-4</v>
      </c>
      <c r="O15" s="64">
        <f t="shared" si="0"/>
        <v>-5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6"/>
      <c r="B16" s="53" t="s">
        <v>53</v>
      </c>
      <c r="C16" s="53"/>
      <c r="D16" s="53"/>
      <c r="E16" s="63" t="s">
        <v>89</v>
      </c>
      <c r="F16" s="64">
        <f t="shared" ref="F16:O16" si="2">F8-F11</f>
        <v>-15</v>
      </c>
      <c r="G16" s="64">
        <f t="shared" si="2"/>
        <v>-8</v>
      </c>
      <c r="H16" s="64">
        <f t="shared" si="2"/>
        <v>2668</v>
      </c>
      <c r="I16" s="64">
        <f t="shared" si="2"/>
        <v>727</v>
      </c>
      <c r="J16" s="64">
        <f t="shared" si="2"/>
        <v>-72</v>
      </c>
      <c r="K16" s="64">
        <f t="shared" si="2"/>
        <v>9</v>
      </c>
      <c r="L16" s="64">
        <f t="shared" si="2"/>
        <v>37</v>
      </c>
      <c r="M16" s="64">
        <f t="shared" si="2"/>
        <v>47</v>
      </c>
      <c r="N16" s="64">
        <f t="shared" si="2"/>
        <v>409</v>
      </c>
      <c r="O16" s="64">
        <f t="shared" si="2"/>
        <v>407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6"/>
      <c r="B17" s="53" t="s">
        <v>54</v>
      </c>
      <c r="C17" s="53"/>
      <c r="D17" s="53"/>
      <c r="E17" s="51"/>
      <c r="F17" s="85">
        <v>318</v>
      </c>
      <c r="G17" s="64">
        <v>303</v>
      </c>
      <c r="H17" s="65"/>
      <c r="I17" s="65"/>
      <c r="J17" s="64"/>
      <c r="K17" s="64"/>
      <c r="L17" s="64"/>
      <c r="M17" s="64"/>
      <c r="N17" s="65"/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6"/>
      <c r="B18" s="53" t="s">
        <v>55</v>
      </c>
      <c r="C18" s="53"/>
      <c r="D18" s="53"/>
      <c r="E18" s="51"/>
      <c r="F18" s="91"/>
      <c r="G18" s="66">
        <v>0</v>
      </c>
      <c r="H18" s="66"/>
      <c r="I18" s="66"/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6" t="s">
        <v>84</v>
      </c>
      <c r="B19" s="59" t="s">
        <v>56</v>
      </c>
      <c r="C19" s="53"/>
      <c r="D19" s="53"/>
      <c r="E19" s="63"/>
      <c r="F19" s="64">
        <v>106</v>
      </c>
      <c r="G19" s="64">
        <v>26</v>
      </c>
      <c r="H19" s="64">
        <v>4129</v>
      </c>
      <c r="I19" s="64">
        <v>4260</v>
      </c>
      <c r="J19" s="64">
        <v>9</v>
      </c>
      <c r="K19" s="64">
        <v>51</v>
      </c>
      <c r="L19" s="64">
        <v>300</v>
      </c>
      <c r="M19" s="64">
        <v>296</v>
      </c>
      <c r="N19" s="64">
        <v>20821</v>
      </c>
      <c r="O19" s="64">
        <v>20957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6"/>
      <c r="B20" s="60"/>
      <c r="C20" s="53" t="s">
        <v>57</v>
      </c>
      <c r="D20" s="53"/>
      <c r="E20" s="63"/>
      <c r="F20" s="64">
        <v>80</v>
      </c>
      <c r="G20" s="64">
        <v>0</v>
      </c>
      <c r="H20" s="64">
        <v>2700</v>
      </c>
      <c r="I20" s="64">
        <v>3000</v>
      </c>
      <c r="J20" s="64">
        <v>0</v>
      </c>
      <c r="K20" s="64">
        <v>0</v>
      </c>
      <c r="L20" s="64">
        <v>260</v>
      </c>
      <c r="M20" s="64">
        <v>248</v>
      </c>
      <c r="N20" s="64">
        <v>14221</v>
      </c>
      <c r="O20" s="64">
        <v>12618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6"/>
      <c r="B21" s="53" t="s">
        <v>58</v>
      </c>
      <c r="C21" s="53"/>
      <c r="D21" s="53"/>
      <c r="E21" s="63" t="s">
        <v>90</v>
      </c>
      <c r="F21" s="64">
        <v>106</v>
      </c>
      <c r="G21" s="64">
        <v>26</v>
      </c>
      <c r="H21" s="64">
        <v>4129</v>
      </c>
      <c r="I21" s="64">
        <v>4260</v>
      </c>
      <c r="J21" s="64">
        <v>9</v>
      </c>
      <c r="K21" s="64">
        <v>51</v>
      </c>
      <c r="L21" s="64">
        <v>300</v>
      </c>
      <c r="M21" s="64">
        <v>296</v>
      </c>
      <c r="N21" s="64">
        <v>20821</v>
      </c>
      <c r="O21" s="64">
        <v>20957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6"/>
      <c r="B22" s="59" t="s">
        <v>59</v>
      </c>
      <c r="C22" s="53"/>
      <c r="D22" s="53"/>
      <c r="E22" s="63" t="s">
        <v>91</v>
      </c>
      <c r="F22" s="64">
        <v>106</v>
      </c>
      <c r="G22" s="64">
        <v>26</v>
      </c>
      <c r="H22" s="64">
        <v>10344</v>
      </c>
      <c r="I22" s="64">
        <v>10503</v>
      </c>
      <c r="J22" s="64">
        <v>33</v>
      </c>
      <c r="K22" s="64">
        <v>65</v>
      </c>
      <c r="L22" s="64">
        <v>361</v>
      </c>
      <c r="M22" s="64">
        <v>354</v>
      </c>
      <c r="N22" s="64">
        <v>27981</v>
      </c>
      <c r="O22" s="64">
        <v>28070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6"/>
      <c r="B23" s="60" t="s">
        <v>60</v>
      </c>
      <c r="C23" s="53" t="s">
        <v>61</v>
      </c>
      <c r="D23" s="53"/>
      <c r="E23" s="63"/>
      <c r="F23" s="64">
        <v>23</v>
      </c>
      <c r="G23" s="64">
        <v>23</v>
      </c>
      <c r="H23" s="64">
        <v>2032</v>
      </c>
      <c r="I23" s="64">
        <v>1960</v>
      </c>
      <c r="J23" s="64">
        <v>2</v>
      </c>
      <c r="K23" s="64">
        <v>2</v>
      </c>
      <c r="L23" s="64">
        <v>79</v>
      </c>
      <c r="M23" s="64">
        <v>95</v>
      </c>
      <c r="N23" s="64">
        <v>16242</v>
      </c>
      <c r="O23" s="64">
        <v>16418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6"/>
      <c r="B24" s="53" t="s">
        <v>92</v>
      </c>
      <c r="C24" s="53"/>
      <c r="D24" s="53"/>
      <c r="E24" s="63" t="s">
        <v>93</v>
      </c>
      <c r="F24" s="64">
        <f t="shared" ref="F24:O24" si="3">F21-F22</f>
        <v>0</v>
      </c>
      <c r="G24" s="64">
        <f t="shared" si="3"/>
        <v>0</v>
      </c>
      <c r="H24" s="64">
        <f t="shared" si="3"/>
        <v>-6215</v>
      </c>
      <c r="I24" s="64">
        <f t="shared" si="3"/>
        <v>-6243</v>
      </c>
      <c r="J24" s="64">
        <f t="shared" si="3"/>
        <v>-24</v>
      </c>
      <c r="K24" s="64">
        <f t="shared" si="3"/>
        <v>-14</v>
      </c>
      <c r="L24" s="64">
        <f t="shared" si="3"/>
        <v>-61</v>
      </c>
      <c r="M24" s="64">
        <f t="shared" si="3"/>
        <v>-58</v>
      </c>
      <c r="N24" s="64">
        <f t="shared" si="3"/>
        <v>-7160</v>
      </c>
      <c r="O24" s="64">
        <f t="shared" si="3"/>
        <v>-7113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6"/>
      <c r="B25" s="59" t="s">
        <v>62</v>
      </c>
      <c r="C25" s="59"/>
      <c r="D25" s="59"/>
      <c r="E25" s="110" t="s">
        <v>94</v>
      </c>
      <c r="F25" s="104"/>
      <c r="G25" s="104"/>
      <c r="H25" s="104">
        <v>6215</v>
      </c>
      <c r="I25" s="104">
        <v>6243</v>
      </c>
      <c r="J25" s="104">
        <v>24</v>
      </c>
      <c r="K25" s="104">
        <v>14</v>
      </c>
      <c r="L25" s="104">
        <v>61</v>
      </c>
      <c r="M25" s="104">
        <v>58</v>
      </c>
      <c r="N25" s="104">
        <v>7160</v>
      </c>
      <c r="O25" s="104">
        <v>7113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6"/>
      <c r="B26" s="80" t="s">
        <v>63</v>
      </c>
      <c r="C26" s="80"/>
      <c r="D26" s="80"/>
      <c r="E26" s="111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6"/>
      <c r="B27" s="53" t="s">
        <v>95</v>
      </c>
      <c r="C27" s="53"/>
      <c r="D27" s="53"/>
      <c r="E27" s="63" t="s">
        <v>96</v>
      </c>
      <c r="F27" s="64">
        <f t="shared" ref="F27:O27" si="4">F24+F25</f>
        <v>0</v>
      </c>
      <c r="G27" s="64">
        <f t="shared" si="4"/>
        <v>0</v>
      </c>
      <c r="H27" s="64">
        <f t="shared" si="4"/>
        <v>0</v>
      </c>
      <c r="I27" s="64">
        <f t="shared" si="4"/>
        <v>0</v>
      </c>
      <c r="J27" s="64">
        <f t="shared" si="4"/>
        <v>0</v>
      </c>
      <c r="K27" s="64">
        <f t="shared" si="4"/>
        <v>0</v>
      </c>
      <c r="L27" s="64">
        <f t="shared" si="4"/>
        <v>0</v>
      </c>
      <c r="M27" s="64">
        <f t="shared" si="4"/>
        <v>0</v>
      </c>
      <c r="N27" s="64">
        <f t="shared" si="4"/>
        <v>0</v>
      </c>
      <c r="O27" s="64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8" t="s">
        <v>64</v>
      </c>
      <c r="B30" s="108"/>
      <c r="C30" s="108"/>
      <c r="D30" s="108"/>
      <c r="E30" s="108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08"/>
      <c r="B31" s="108"/>
      <c r="C31" s="108"/>
      <c r="D31" s="108"/>
      <c r="E31" s="108"/>
      <c r="F31" s="51" t="s">
        <v>234</v>
      </c>
      <c r="G31" s="51" t="s">
        <v>231</v>
      </c>
      <c r="H31" s="51" t="s">
        <v>234</v>
      </c>
      <c r="I31" s="51" t="s">
        <v>231</v>
      </c>
      <c r="J31" s="51" t="s">
        <v>234</v>
      </c>
      <c r="K31" s="51" t="s">
        <v>231</v>
      </c>
      <c r="L31" s="51" t="s">
        <v>234</v>
      </c>
      <c r="M31" s="51" t="s">
        <v>231</v>
      </c>
      <c r="N31" s="51" t="s">
        <v>234</v>
      </c>
      <c r="O31" s="51" t="s">
        <v>231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106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12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12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12"/>
      <c r="B35" s="60"/>
      <c r="C35" s="53" t="s">
        <v>67</v>
      </c>
      <c r="D35" s="53"/>
      <c r="E35" s="63"/>
      <c r="F35" s="64"/>
      <c r="G35" s="64"/>
      <c r="H35" s="64"/>
      <c r="I35" s="64"/>
      <c r="J35" s="66"/>
      <c r="K35" s="66"/>
      <c r="L35" s="64"/>
      <c r="M35" s="64"/>
      <c r="N35" s="64"/>
      <c r="O35" s="64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12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12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12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6"/>
      <c r="L38" s="64"/>
      <c r="M38" s="64"/>
      <c r="N38" s="64"/>
      <c r="O38" s="64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12"/>
      <c r="B39" s="28" t="s">
        <v>70</v>
      </c>
      <c r="C39" s="28"/>
      <c r="D39" s="28"/>
      <c r="E39" s="63" t="s">
        <v>97</v>
      </c>
      <c r="F39" s="64">
        <f t="shared" ref="F39:O39" si="5">F32-F36</f>
        <v>0</v>
      </c>
      <c r="G39" s="64">
        <f t="shared" si="5"/>
        <v>0</v>
      </c>
      <c r="H39" s="64">
        <f t="shared" si="5"/>
        <v>0</v>
      </c>
      <c r="I39" s="64">
        <f t="shared" si="5"/>
        <v>0</v>
      </c>
      <c r="J39" s="64">
        <f t="shared" si="5"/>
        <v>0</v>
      </c>
      <c r="K39" s="64">
        <f t="shared" si="5"/>
        <v>0</v>
      </c>
      <c r="L39" s="64">
        <f t="shared" si="5"/>
        <v>0</v>
      </c>
      <c r="M39" s="64">
        <f t="shared" si="5"/>
        <v>0</v>
      </c>
      <c r="N39" s="64">
        <f t="shared" si="5"/>
        <v>0</v>
      </c>
      <c r="O39" s="64">
        <f t="shared" si="5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106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07"/>
      <c r="B41" s="60"/>
      <c r="C41" s="53" t="s">
        <v>72</v>
      </c>
      <c r="D41" s="53"/>
      <c r="E41" s="63"/>
      <c r="F41" s="66"/>
      <c r="G41" s="66"/>
      <c r="H41" s="66"/>
      <c r="I41" s="66"/>
      <c r="J41" s="64"/>
      <c r="K41" s="64"/>
      <c r="L41" s="64"/>
      <c r="M41" s="64"/>
      <c r="N41" s="64"/>
      <c r="O41" s="64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07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07"/>
      <c r="B43" s="60"/>
      <c r="C43" s="53" t="s">
        <v>73</v>
      </c>
      <c r="D43" s="53"/>
      <c r="E43" s="63"/>
      <c r="F43" s="64"/>
      <c r="G43" s="64"/>
      <c r="H43" s="64"/>
      <c r="I43" s="64"/>
      <c r="J43" s="66"/>
      <c r="K43" s="66"/>
      <c r="L43" s="64"/>
      <c r="M43" s="64"/>
      <c r="N43" s="64"/>
      <c r="O43" s="64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07"/>
      <c r="B44" s="53" t="s">
        <v>70</v>
      </c>
      <c r="C44" s="53"/>
      <c r="D44" s="53"/>
      <c r="E44" s="63" t="s">
        <v>98</v>
      </c>
      <c r="F44" s="66">
        <f t="shared" ref="F44:O44" si="6">F40-F42</f>
        <v>0</v>
      </c>
      <c r="G44" s="66">
        <f t="shared" si="6"/>
        <v>0</v>
      </c>
      <c r="H44" s="66">
        <f t="shared" si="6"/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106" t="s">
        <v>78</v>
      </c>
      <c r="B45" s="28" t="s">
        <v>74</v>
      </c>
      <c r="C45" s="28"/>
      <c r="D45" s="28"/>
      <c r="E45" s="63" t="s">
        <v>99</v>
      </c>
      <c r="F45" s="64">
        <f t="shared" ref="F45:O45" si="7">F39+F44</f>
        <v>0</v>
      </c>
      <c r="G45" s="64">
        <f t="shared" si="7"/>
        <v>0</v>
      </c>
      <c r="H45" s="64">
        <f t="shared" si="7"/>
        <v>0</v>
      </c>
      <c r="I45" s="64">
        <f t="shared" si="7"/>
        <v>0</v>
      </c>
      <c r="J45" s="64">
        <f t="shared" si="7"/>
        <v>0</v>
      </c>
      <c r="K45" s="64">
        <f t="shared" si="7"/>
        <v>0</v>
      </c>
      <c r="L45" s="64">
        <f t="shared" si="7"/>
        <v>0</v>
      </c>
      <c r="M45" s="64">
        <f t="shared" si="7"/>
        <v>0</v>
      </c>
      <c r="N45" s="64">
        <f t="shared" si="7"/>
        <v>0</v>
      </c>
      <c r="O45" s="64">
        <f t="shared" si="7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07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64"/>
      <c r="M46" s="64"/>
      <c r="N46" s="66"/>
      <c r="O46" s="66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07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07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F32" sqref="F32"/>
      <selection pane="topRight" activeCell="F32" sqref="F32"/>
      <selection pane="bottomLeft" activeCell="F32" sqref="F32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5" t="s">
        <v>0</v>
      </c>
      <c r="B1" s="95"/>
      <c r="C1" s="95"/>
      <c r="D1" s="95"/>
      <c r="E1" s="118" t="s">
        <v>260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97" t="s">
        <v>106</v>
      </c>
      <c r="H6" s="98"/>
      <c r="I6" s="98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239</v>
      </c>
      <c r="G7" s="49"/>
      <c r="H7" s="49" t="s">
        <v>241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00000000000001" customHeight="1">
      <c r="A8" s="5"/>
      <c r="B8" s="6"/>
      <c r="C8" s="6"/>
      <c r="D8" s="6"/>
      <c r="E8" s="58"/>
      <c r="F8" s="51" t="s">
        <v>230</v>
      </c>
      <c r="G8" s="51" t="s">
        <v>1</v>
      </c>
      <c r="H8" s="51" t="s">
        <v>230</v>
      </c>
      <c r="I8" s="52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96" t="s">
        <v>79</v>
      </c>
      <c r="B9" s="96" t="s">
        <v>80</v>
      </c>
      <c r="C9" s="59" t="s">
        <v>2</v>
      </c>
      <c r="D9" s="53"/>
      <c r="E9" s="53"/>
      <c r="F9" s="54">
        <v>133320</v>
      </c>
      <c r="G9" s="55">
        <f t="shared" ref="G9:G22" si="0">F9/$F$22*100</f>
        <v>34.093175738915626</v>
      </c>
      <c r="H9" s="54">
        <v>130421</v>
      </c>
      <c r="I9" s="55">
        <f t="shared" ref="I9:I40" si="1">(F9/H9-1)*100</f>
        <v>2.2228015426963399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96"/>
      <c r="B10" s="96"/>
      <c r="C10" s="61"/>
      <c r="D10" s="59" t="s">
        <v>21</v>
      </c>
      <c r="E10" s="53"/>
      <c r="F10" s="54">
        <v>65573</v>
      </c>
      <c r="G10" s="55">
        <f t="shared" si="0"/>
        <v>16.768615457005058</v>
      </c>
      <c r="H10" s="54">
        <v>64647</v>
      </c>
      <c r="I10" s="55">
        <f t="shared" si="1"/>
        <v>1.4323943879839707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96"/>
      <c r="B11" s="96"/>
      <c r="C11" s="48"/>
      <c r="D11" s="48"/>
      <c r="E11" s="28" t="s">
        <v>22</v>
      </c>
      <c r="F11" s="54">
        <v>54086</v>
      </c>
      <c r="G11" s="55">
        <f t="shared" si="0"/>
        <v>13.831109383550785</v>
      </c>
      <c r="H11" s="54">
        <v>53033</v>
      </c>
      <c r="I11" s="55">
        <f t="shared" si="1"/>
        <v>1.9855561631437091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96"/>
      <c r="B12" s="96"/>
      <c r="C12" s="48"/>
      <c r="D12" s="27"/>
      <c r="E12" s="28" t="s">
        <v>23</v>
      </c>
      <c r="F12" s="54">
        <v>7453</v>
      </c>
      <c r="G12" s="55">
        <f t="shared" si="0"/>
        <v>1.9059138822542616</v>
      </c>
      <c r="H12" s="54">
        <v>7617</v>
      </c>
      <c r="I12" s="55">
        <f t="shared" si="1"/>
        <v>-2.1530786398844648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96"/>
      <c r="B13" s="96"/>
      <c r="C13" s="60"/>
      <c r="D13" s="53" t="s">
        <v>24</v>
      </c>
      <c r="E13" s="53"/>
      <c r="F13" s="54">
        <v>48190</v>
      </c>
      <c r="G13" s="55">
        <f t="shared" si="0"/>
        <v>12.323358377275309</v>
      </c>
      <c r="H13" s="54">
        <v>46863</v>
      </c>
      <c r="I13" s="55">
        <f t="shared" si="1"/>
        <v>2.8316582378422162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96"/>
      <c r="B14" s="96"/>
      <c r="C14" s="53" t="s">
        <v>3</v>
      </c>
      <c r="D14" s="53"/>
      <c r="E14" s="53"/>
      <c r="F14" s="54">
        <v>2653</v>
      </c>
      <c r="G14" s="55">
        <f t="shared" si="0"/>
        <v>0.67843680794586825</v>
      </c>
      <c r="H14" s="54">
        <v>2668</v>
      </c>
      <c r="I14" s="55">
        <f t="shared" si="1"/>
        <v>-0.56221889055472207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96"/>
      <c r="B15" s="96"/>
      <c r="C15" s="53" t="s">
        <v>4</v>
      </c>
      <c r="D15" s="53"/>
      <c r="E15" s="53"/>
      <c r="F15" s="54">
        <v>41641</v>
      </c>
      <c r="G15" s="55">
        <f t="shared" si="0"/>
        <v>10.648619344015794</v>
      </c>
      <c r="H15" s="54">
        <v>44157</v>
      </c>
      <c r="I15" s="55">
        <f t="shared" si="1"/>
        <v>-5.6978508503747971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96"/>
      <c r="B16" s="96"/>
      <c r="C16" s="53" t="s">
        <v>25</v>
      </c>
      <c r="D16" s="53"/>
      <c r="E16" s="53"/>
      <c r="F16" s="54">
        <v>6177</v>
      </c>
      <c r="G16" s="55">
        <f t="shared" si="0"/>
        <v>1.5796095600006139</v>
      </c>
      <c r="H16" s="54">
        <v>5980</v>
      </c>
      <c r="I16" s="55">
        <f t="shared" si="1"/>
        <v>3.2943143812709019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96"/>
      <c r="B17" s="96"/>
      <c r="C17" s="53" t="s">
        <v>5</v>
      </c>
      <c r="D17" s="53"/>
      <c r="E17" s="53"/>
      <c r="F17" s="54">
        <v>89608</v>
      </c>
      <c r="G17" s="55">
        <f t="shared" si="0"/>
        <v>22.914951182213859</v>
      </c>
      <c r="H17" s="54">
        <v>97408</v>
      </c>
      <c r="I17" s="55">
        <f t="shared" si="1"/>
        <v>-8.0075558475689927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96"/>
      <c r="B18" s="96"/>
      <c r="C18" s="53" t="s">
        <v>26</v>
      </c>
      <c r="D18" s="53"/>
      <c r="E18" s="53"/>
      <c r="F18" s="54">
        <v>18299</v>
      </c>
      <c r="G18" s="55">
        <f t="shared" si="0"/>
        <v>4.679500621410269</v>
      </c>
      <c r="H18" s="54">
        <v>17684</v>
      </c>
      <c r="I18" s="55">
        <f t="shared" si="1"/>
        <v>3.4777199728568187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96"/>
      <c r="B19" s="96"/>
      <c r="C19" s="53" t="s">
        <v>27</v>
      </c>
      <c r="D19" s="53"/>
      <c r="E19" s="53"/>
      <c r="F19" s="54">
        <v>541</v>
      </c>
      <c r="G19" s="55">
        <f t="shared" si="0"/>
        <v>0.13834689525017516</v>
      </c>
      <c r="H19" s="54">
        <v>2470</v>
      </c>
      <c r="I19" s="55">
        <f t="shared" si="1"/>
        <v>-78.097165991902841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96"/>
      <c r="B20" s="96"/>
      <c r="C20" s="53" t="s">
        <v>6</v>
      </c>
      <c r="D20" s="53"/>
      <c r="E20" s="53"/>
      <c r="F20" s="54">
        <v>41594</v>
      </c>
      <c r="G20" s="55">
        <f t="shared" si="0"/>
        <v>10.63660029766319</v>
      </c>
      <c r="H20" s="54">
        <v>46623</v>
      </c>
      <c r="I20" s="55">
        <f t="shared" si="1"/>
        <v>-10.786521673851956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96"/>
      <c r="B21" s="96"/>
      <c r="C21" s="53" t="s">
        <v>7</v>
      </c>
      <c r="D21" s="53"/>
      <c r="E21" s="53"/>
      <c r="F21" s="54">
        <f>391046-SUM(F9,F14:F20)</f>
        <v>57213</v>
      </c>
      <c r="G21" s="55">
        <f t="shared" si="0"/>
        <v>14.630759552584607</v>
      </c>
      <c r="H21" s="54">
        <v>55411</v>
      </c>
      <c r="I21" s="55">
        <f t="shared" si="1"/>
        <v>3.2520618649726662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96"/>
      <c r="B22" s="96"/>
      <c r="C22" s="53" t="s">
        <v>8</v>
      </c>
      <c r="D22" s="53"/>
      <c r="E22" s="53"/>
      <c r="F22" s="54">
        <f>SUM(F9,F14:F21)</f>
        <v>391046</v>
      </c>
      <c r="G22" s="55">
        <f t="shared" si="0"/>
        <v>100</v>
      </c>
      <c r="H22" s="54">
        <f>SUM(H9,H14:H21)</f>
        <v>402822</v>
      </c>
      <c r="I22" s="55">
        <f t="shared" si="1"/>
        <v>-2.9233755852460908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96"/>
      <c r="B23" s="96" t="s">
        <v>81</v>
      </c>
      <c r="C23" s="62" t="s">
        <v>9</v>
      </c>
      <c r="D23" s="28"/>
      <c r="E23" s="28"/>
      <c r="F23" s="54">
        <f>+SUM(F24:F26)</f>
        <v>214461</v>
      </c>
      <c r="G23" s="55">
        <f t="shared" ref="G23:G40" si="2">F23/$F$40*100</f>
        <v>57.065121947325572</v>
      </c>
      <c r="H23" s="54">
        <v>234062</v>
      </c>
      <c r="I23" s="55">
        <f t="shared" si="1"/>
        <v>-8.3742769009920508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96"/>
      <c r="B24" s="96"/>
      <c r="C24" s="61"/>
      <c r="D24" s="28" t="s">
        <v>10</v>
      </c>
      <c r="E24" s="28"/>
      <c r="F24" s="54">
        <v>80339</v>
      </c>
      <c r="G24" s="55">
        <f t="shared" si="2"/>
        <v>21.37710274654221</v>
      </c>
      <c r="H24" s="54">
        <v>79842</v>
      </c>
      <c r="I24" s="55">
        <f t="shared" si="1"/>
        <v>0.62247939680870612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96"/>
      <c r="B25" s="96"/>
      <c r="C25" s="61"/>
      <c r="D25" s="28" t="s">
        <v>28</v>
      </c>
      <c r="E25" s="28"/>
      <c r="F25" s="54">
        <v>96871</v>
      </c>
      <c r="G25" s="55">
        <f t="shared" si="2"/>
        <v>25.776040530256665</v>
      </c>
      <c r="H25" s="54">
        <v>106503</v>
      </c>
      <c r="I25" s="55">
        <f t="shared" si="1"/>
        <v>-9.0438766983089725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96"/>
      <c r="B26" s="96"/>
      <c r="C26" s="60"/>
      <c r="D26" s="28" t="s">
        <v>11</v>
      </c>
      <c r="E26" s="28"/>
      <c r="F26" s="54">
        <v>37251</v>
      </c>
      <c r="G26" s="55">
        <f t="shared" si="2"/>
        <v>9.9119786705266915</v>
      </c>
      <c r="H26" s="54">
        <v>47717</v>
      </c>
      <c r="I26" s="55">
        <f t="shared" si="1"/>
        <v>-21.933482825827276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96"/>
      <c r="B27" s="96"/>
      <c r="C27" s="62" t="s">
        <v>12</v>
      </c>
      <c r="D27" s="28"/>
      <c r="E27" s="28"/>
      <c r="F27" s="54">
        <f>SUM(F28:F33)</f>
        <v>111319</v>
      </c>
      <c r="G27" s="55">
        <f t="shared" si="2"/>
        <v>29.620454581739033</v>
      </c>
      <c r="H27" s="54">
        <v>98552</v>
      </c>
      <c r="I27" s="55">
        <f t="shared" si="1"/>
        <v>12.954582352463673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96"/>
      <c r="B28" s="96"/>
      <c r="C28" s="61"/>
      <c r="D28" s="28" t="s">
        <v>13</v>
      </c>
      <c r="E28" s="28"/>
      <c r="F28" s="54">
        <v>42656</v>
      </c>
      <c r="G28" s="55">
        <f t="shared" si="2"/>
        <v>11.350174818662225</v>
      </c>
      <c r="H28" s="54">
        <v>37952</v>
      </c>
      <c r="I28" s="55">
        <f t="shared" si="1"/>
        <v>12.394603709949404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96"/>
      <c r="B29" s="96"/>
      <c r="C29" s="61"/>
      <c r="D29" s="28" t="s">
        <v>29</v>
      </c>
      <c r="E29" s="28"/>
      <c r="F29" s="54">
        <v>5229</v>
      </c>
      <c r="G29" s="55">
        <f t="shared" si="2"/>
        <v>1.3913649692138217</v>
      </c>
      <c r="H29" s="54">
        <v>4876</v>
      </c>
      <c r="I29" s="55">
        <f t="shared" si="1"/>
        <v>7.2395406070549617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96"/>
      <c r="B30" s="96"/>
      <c r="C30" s="61"/>
      <c r="D30" s="28" t="s">
        <v>30</v>
      </c>
      <c r="E30" s="28"/>
      <c r="F30" s="54">
        <v>26114</v>
      </c>
      <c r="G30" s="55">
        <f t="shared" si="2"/>
        <v>6.9485761725090338</v>
      </c>
      <c r="H30" s="54">
        <v>21650</v>
      </c>
      <c r="I30" s="55">
        <f t="shared" si="1"/>
        <v>20.618937644341795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96"/>
      <c r="B31" s="96"/>
      <c r="C31" s="61"/>
      <c r="D31" s="28" t="s">
        <v>31</v>
      </c>
      <c r="E31" s="28"/>
      <c r="F31" s="54">
        <v>25339</v>
      </c>
      <c r="G31" s="55">
        <f t="shared" si="2"/>
        <v>6.742359333507177</v>
      </c>
      <c r="H31" s="54">
        <v>24946</v>
      </c>
      <c r="I31" s="55">
        <f t="shared" si="1"/>
        <v>1.5754028701996381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96"/>
      <c r="B32" s="96"/>
      <c r="C32" s="61"/>
      <c r="D32" s="28" t="s">
        <v>14</v>
      </c>
      <c r="E32" s="28"/>
      <c r="F32" s="54">
        <v>7686</v>
      </c>
      <c r="G32" s="55">
        <f t="shared" si="2"/>
        <v>2.0451388704106774</v>
      </c>
      <c r="H32" s="54">
        <v>5689</v>
      </c>
      <c r="I32" s="55">
        <f t="shared" si="1"/>
        <v>35.102830022851109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96"/>
      <c r="B33" s="96"/>
      <c r="C33" s="60"/>
      <c r="D33" s="28" t="s">
        <v>32</v>
      </c>
      <c r="E33" s="28"/>
      <c r="F33" s="54">
        <f>2853+1442</f>
        <v>4295</v>
      </c>
      <c r="G33" s="55">
        <f t="shared" si="2"/>
        <v>1.1428404174360993</v>
      </c>
      <c r="H33" s="54">
        <v>3439</v>
      </c>
      <c r="I33" s="55">
        <f t="shared" si="1"/>
        <v>24.89095667345158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96"/>
      <c r="B34" s="96"/>
      <c r="C34" s="62" t="s">
        <v>15</v>
      </c>
      <c r="D34" s="28"/>
      <c r="E34" s="28"/>
      <c r="F34" s="54">
        <f>+F35+F38+F39</f>
        <v>50038</v>
      </c>
      <c r="G34" s="55">
        <f t="shared" si="2"/>
        <v>13.314423470935399</v>
      </c>
      <c r="H34" s="54">
        <v>51043</v>
      </c>
      <c r="I34" s="55">
        <f t="shared" si="1"/>
        <v>-1.9689281586113716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96"/>
      <c r="B35" s="96"/>
      <c r="C35" s="61"/>
      <c r="D35" s="62" t="s">
        <v>16</v>
      </c>
      <c r="E35" s="28"/>
      <c r="F35" s="54">
        <f>+F36+F37</f>
        <v>50038</v>
      </c>
      <c r="G35" s="55">
        <f t="shared" si="2"/>
        <v>13.314423470935399</v>
      </c>
      <c r="H35" s="54">
        <v>50769</v>
      </c>
      <c r="I35" s="55">
        <f t="shared" si="1"/>
        <v>-1.4398550296440771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96"/>
      <c r="B36" s="96"/>
      <c r="C36" s="61"/>
      <c r="D36" s="61"/>
      <c r="E36" s="56" t="s">
        <v>102</v>
      </c>
      <c r="F36" s="54">
        <v>20290</v>
      </c>
      <c r="G36" s="55">
        <f t="shared" si="2"/>
        <v>5.3988898881905607</v>
      </c>
      <c r="H36" s="54">
        <v>19201</v>
      </c>
      <c r="I36" s="55">
        <f t="shared" si="1"/>
        <v>5.6715796052289047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96"/>
      <c r="B37" s="96"/>
      <c r="C37" s="61"/>
      <c r="D37" s="60"/>
      <c r="E37" s="28" t="s">
        <v>33</v>
      </c>
      <c r="F37" s="54">
        <v>29748</v>
      </c>
      <c r="G37" s="55">
        <f t="shared" si="2"/>
        <v>7.9155335827448399</v>
      </c>
      <c r="H37" s="54">
        <v>31568</v>
      </c>
      <c r="I37" s="55">
        <f t="shared" si="1"/>
        <v>-5.7653319817536737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96"/>
      <c r="B38" s="96"/>
      <c r="C38" s="61"/>
      <c r="D38" s="53" t="s">
        <v>34</v>
      </c>
      <c r="E38" s="53"/>
      <c r="F38" s="54">
        <v>0</v>
      </c>
      <c r="G38" s="55">
        <f t="shared" si="2"/>
        <v>0</v>
      </c>
      <c r="H38" s="54">
        <v>274</v>
      </c>
      <c r="I38" s="55">
        <f t="shared" si="1"/>
        <v>-100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96"/>
      <c r="B39" s="96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96"/>
      <c r="B40" s="96"/>
      <c r="C40" s="28" t="s">
        <v>17</v>
      </c>
      <c r="D40" s="28"/>
      <c r="E40" s="28"/>
      <c r="F40" s="54">
        <f>SUM(F23,F27,F34)</f>
        <v>375818</v>
      </c>
      <c r="G40" s="55">
        <f t="shared" si="2"/>
        <v>100</v>
      </c>
      <c r="H40" s="54">
        <f>SUM(H23,H27,H34)</f>
        <v>383657</v>
      </c>
      <c r="I40" s="55">
        <f t="shared" si="1"/>
        <v>-2.0432313238126776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F32" sqref="F32"/>
      <selection pane="topRight" activeCell="F32" sqref="F32"/>
      <selection pane="bottomLeft" activeCell="F32" sqref="F32"/>
      <selection pane="bottomRight" activeCell="C1" sqref="C1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5" t="s">
        <v>0</v>
      </c>
      <c r="B1" s="35"/>
      <c r="C1" s="118" t="s">
        <v>260</v>
      </c>
      <c r="D1" s="36"/>
      <c r="E1" s="36"/>
    </row>
    <row r="4" spans="1:9">
      <c r="A4" s="9" t="s">
        <v>107</v>
      </c>
    </row>
    <row r="5" spans="1:9">
      <c r="I5" s="37" t="s">
        <v>108</v>
      </c>
    </row>
    <row r="6" spans="1:9" s="31" customFormat="1" ht="29.25" customHeight="1">
      <c r="A6" s="68" t="s">
        <v>109</v>
      </c>
      <c r="B6" s="49"/>
      <c r="C6" s="49"/>
      <c r="D6" s="49"/>
      <c r="E6" s="26" t="s">
        <v>226</v>
      </c>
      <c r="F6" s="26" t="s">
        <v>227</v>
      </c>
      <c r="G6" s="26" t="s">
        <v>228</v>
      </c>
      <c r="H6" s="26" t="s">
        <v>232</v>
      </c>
      <c r="I6" s="26" t="s">
        <v>242</v>
      </c>
    </row>
    <row r="7" spans="1:9" ht="27" customHeight="1">
      <c r="A7" s="96" t="s">
        <v>110</v>
      </c>
      <c r="B7" s="59" t="s">
        <v>111</v>
      </c>
      <c r="C7" s="53"/>
      <c r="D7" s="63" t="s">
        <v>112</v>
      </c>
      <c r="E7" s="30">
        <v>332910</v>
      </c>
      <c r="F7" s="26">
        <v>341027</v>
      </c>
      <c r="G7" s="26">
        <v>431751</v>
      </c>
      <c r="H7" s="26">
        <v>402822</v>
      </c>
      <c r="I7" s="26">
        <v>391046</v>
      </c>
    </row>
    <row r="8" spans="1:9" ht="27" customHeight="1">
      <c r="A8" s="96"/>
      <c r="B8" s="80"/>
      <c r="C8" s="53" t="s">
        <v>113</v>
      </c>
      <c r="D8" s="63" t="s">
        <v>37</v>
      </c>
      <c r="E8" s="69">
        <v>186489</v>
      </c>
      <c r="F8" s="69">
        <v>192125</v>
      </c>
      <c r="G8" s="69">
        <v>190740</v>
      </c>
      <c r="H8" s="69">
        <v>206836</v>
      </c>
      <c r="I8" s="70">
        <v>245166</v>
      </c>
    </row>
    <row r="9" spans="1:9" ht="27" customHeight="1">
      <c r="A9" s="96"/>
      <c r="B9" s="53" t="s">
        <v>114</v>
      </c>
      <c r="C9" s="53"/>
      <c r="D9" s="63"/>
      <c r="E9" s="69">
        <v>316969</v>
      </c>
      <c r="F9" s="69">
        <v>325775</v>
      </c>
      <c r="G9" s="69">
        <v>414502</v>
      </c>
      <c r="H9" s="69">
        <v>383657</v>
      </c>
      <c r="I9" s="71">
        <v>375818</v>
      </c>
    </row>
    <row r="10" spans="1:9" ht="27" customHeight="1">
      <c r="A10" s="96"/>
      <c r="B10" s="53" t="s">
        <v>115</v>
      </c>
      <c r="C10" s="53"/>
      <c r="D10" s="63"/>
      <c r="E10" s="69">
        <v>15941</v>
      </c>
      <c r="F10" s="69">
        <v>15252</v>
      </c>
      <c r="G10" s="69">
        <v>17249</v>
      </c>
      <c r="H10" s="69">
        <v>19165</v>
      </c>
      <c r="I10" s="71">
        <f>I7-I9</f>
        <v>15228</v>
      </c>
    </row>
    <row r="11" spans="1:9" ht="27" customHeight="1">
      <c r="A11" s="96"/>
      <c r="B11" s="53" t="s">
        <v>116</v>
      </c>
      <c r="C11" s="53"/>
      <c r="D11" s="63"/>
      <c r="E11" s="69">
        <v>6737</v>
      </c>
      <c r="F11" s="69">
        <v>5242</v>
      </c>
      <c r="G11" s="69">
        <v>5320</v>
      </c>
      <c r="H11" s="69">
        <v>5781</v>
      </c>
      <c r="I11" s="71">
        <v>5665</v>
      </c>
    </row>
    <row r="12" spans="1:9" ht="27" customHeight="1">
      <c r="A12" s="96"/>
      <c r="B12" s="53" t="s">
        <v>117</v>
      </c>
      <c r="C12" s="53"/>
      <c r="D12" s="63"/>
      <c r="E12" s="69">
        <v>9204</v>
      </c>
      <c r="F12" s="69">
        <v>10010</v>
      </c>
      <c r="G12" s="69">
        <v>11929</v>
      </c>
      <c r="H12" s="69">
        <v>13384</v>
      </c>
      <c r="I12" s="71">
        <f>I10-I11</f>
        <v>9563</v>
      </c>
    </row>
    <row r="13" spans="1:9" ht="27" customHeight="1">
      <c r="A13" s="96"/>
      <c r="B13" s="53" t="s">
        <v>118</v>
      </c>
      <c r="C13" s="53"/>
      <c r="D13" s="63"/>
      <c r="E13" s="69">
        <v>1552</v>
      </c>
      <c r="F13" s="69">
        <v>806</v>
      </c>
      <c r="G13" s="69">
        <v>1919</v>
      </c>
      <c r="H13" s="69">
        <v>1455</v>
      </c>
      <c r="I13" s="71">
        <v>-3821</v>
      </c>
    </row>
    <row r="14" spans="1:9" ht="27" customHeight="1">
      <c r="A14" s="96"/>
      <c r="B14" s="53" t="s">
        <v>119</v>
      </c>
      <c r="C14" s="53"/>
      <c r="D14" s="63"/>
      <c r="E14" s="69">
        <v>0</v>
      </c>
      <c r="F14" s="69">
        <v>2828</v>
      </c>
      <c r="G14" s="69">
        <v>300</v>
      </c>
      <c r="H14" s="69">
        <v>14857</v>
      </c>
      <c r="I14" s="71">
        <v>3000</v>
      </c>
    </row>
    <row r="15" spans="1:9" ht="27" customHeight="1">
      <c r="A15" s="96"/>
      <c r="B15" s="53" t="s">
        <v>120</v>
      </c>
      <c r="C15" s="53"/>
      <c r="D15" s="63"/>
      <c r="E15" s="69">
        <v>-2341</v>
      </c>
      <c r="F15" s="69">
        <v>-2012</v>
      </c>
      <c r="G15" s="69">
        <v>-2776</v>
      </c>
      <c r="H15" s="69">
        <v>10939</v>
      </c>
      <c r="I15" s="71">
        <v>-5817</v>
      </c>
    </row>
    <row r="16" spans="1:9" ht="27" customHeight="1">
      <c r="A16" s="96"/>
      <c r="B16" s="53" t="s">
        <v>121</v>
      </c>
      <c r="C16" s="53"/>
      <c r="D16" s="63" t="s">
        <v>38</v>
      </c>
      <c r="E16" s="69">
        <v>51614</v>
      </c>
      <c r="F16" s="69">
        <v>54498</v>
      </c>
      <c r="G16" s="69">
        <v>55389</v>
      </c>
      <c r="H16" s="69">
        <v>59523</v>
      </c>
      <c r="I16" s="71">
        <v>65905</v>
      </c>
    </row>
    <row r="17" spans="1:9" ht="27" customHeight="1">
      <c r="A17" s="96"/>
      <c r="B17" s="53" t="s">
        <v>122</v>
      </c>
      <c r="C17" s="53"/>
      <c r="D17" s="63" t="s">
        <v>39</v>
      </c>
      <c r="E17" s="69">
        <v>96808</v>
      </c>
      <c r="F17" s="69">
        <v>103030</v>
      </c>
      <c r="G17" s="69">
        <v>106106</v>
      </c>
      <c r="H17" s="69">
        <v>130568</v>
      </c>
      <c r="I17" s="71">
        <v>145076</v>
      </c>
    </row>
    <row r="18" spans="1:9" ht="27" customHeight="1">
      <c r="A18" s="96"/>
      <c r="B18" s="53" t="s">
        <v>123</v>
      </c>
      <c r="C18" s="53"/>
      <c r="D18" s="63" t="s">
        <v>40</v>
      </c>
      <c r="E18" s="69">
        <v>328992</v>
      </c>
      <c r="F18" s="69">
        <v>328007</v>
      </c>
      <c r="G18" s="69">
        <v>336866</v>
      </c>
      <c r="H18" s="69">
        <v>337677</v>
      </c>
      <c r="I18" s="71">
        <v>343772</v>
      </c>
    </row>
    <row r="19" spans="1:9" ht="27" customHeight="1">
      <c r="A19" s="96"/>
      <c r="B19" s="53" t="s">
        <v>124</v>
      </c>
      <c r="C19" s="53"/>
      <c r="D19" s="63" t="s">
        <v>125</v>
      </c>
      <c r="E19" s="69">
        <v>374186</v>
      </c>
      <c r="F19" s="69">
        <v>376539</v>
      </c>
      <c r="G19" s="69">
        <v>387583</v>
      </c>
      <c r="H19" s="69">
        <v>408722</v>
      </c>
      <c r="I19" s="69">
        <f>I17+I18-I16</f>
        <v>422943</v>
      </c>
    </row>
    <row r="20" spans="1:9" ht="27" customHeight="1">
      <c r="A20" s="96"/>
      <c r="B20" s="53" t="s">
        <v>126</v>
      </c>
      <c r="C20" s="53"/>
      <c r="D20" s="63" t="s">
        <v>127</v>
      </c>
      <c r="E20" s="72">
        <f>E18/E8</f>
        <v>1.7641362225117836</v>
      </c>
      <c r="F20" s="72">
        <f>F18/F8</f>
        <v>1.7072582953806117</v>
      </c>
      <c r="G20" s="72">
        <f>G18/G8</f>
        <v>1.7661004508755374</v>
      </c>
      <c r="H20" s="72">
        <f>H18/H8</f>
        <v>1.6325833027132608</v>
      </c>
      <c r="I20" s="72">
        <f>I18/I8</f>
        <v>1.4022009577184438</v>
      </c>
    </row>
    <row r="21" spans="1:9" ht="27" customHeight="1">
      <c r="A21" s="96"/>
      <c r="B21" s="53" t="s">
        <v>128</v>
      </c>
      <c r="C21" s="53"/>
      <c r="D21" s="63" t="s">
        <v>129</v>
      </c>
      <c r="E21" s="72">
        <f>E19/E8</f>
        <v>2.0064775938527206</v>
      </c>
      <c r="F21" s="72">
        <f>F19/F8</f>
        <v>1.959864671437866</v>
      </c>
      <c r="G21" s="72">
        <f>G19/G8</f>
        <v>2.0319964349376116</v>
      </c>
      <c r="H21" s="72">
        <f>H19/H8</f>
        <v>1.9760679959001335</v>
      </c>
      <c r="I21" s="72">
        <f>I19/I8</f>
        <v>1.7251290962042045</v>
      </c>
    </row>
    <row r="22" spans="1:9" ht="27" customHeight="1">
      <c r="A22" s="96"/>
      <c r="B22" s="53" t="s">
        <v>130</v>
      </c>
      <c r="C22" s="53"/>
      <c r="D22" s="63" t="s">
        <v>131</v>
      </c>
      <c r="E22" s="69">
        <f>E18/E24*1000000</f>
        <v>457267.39256734785</v>
      </c>
      <c r="F22" s="69">
        <f>F18/F24*1000000</f>
        <v>455898.33684052515</v>
      </c>
      <c r="G22" s="69">
        <f>G18/G24*1000000</f>
        <v>464840.87700826972</v>
      </c>
      <c r="H22" s="69">
        <f>H18/H24*1000000</f>
        <v>465959.97466506419</v>
      </c>
      <c r="I22" s="69">
        <f>I18/I24*1000000</f>
        <v>474370.45582186058</v>
      </c>
    </row>
    <row r="23" spans="1:9" ht="27" customHeight="1">
      <c r="A23" s="96"/>
      <c r="B23" s="53" t="s">
        <v>132</v>
      </c>
      <c r="C23" s="53"/>
      <c r="D23" s="63" t="s">
        <v>133</v>
      </c>
      <c r="E23" s="69">
        <f>E19/E24*1000000</f>
        <v>520082.72710341163</v>
      </c>
      <c r="F23" s="69">
        <f>F19/F24*1000000</f>
        <v>523353.17190058297</v>
      </c>
      <c r="G23" s="69">
        <f>G19/G24*1000000</f>
        <v>534825.1875626992</v>
      </c>
      <c r="H23" s="69">
        <f>H19/H24*1000000</f>
        <v>563994.86125810863</v>
      </c>
      <c r="I23" s="69">
        <f>I19/I24*1000000</f>
        <v>583618.39735832228</v>
      </c>
    </row>
    <row r="24" spans="1:9" ht="27" customHeight="1">
      <c r="A24" s="96"/>
      <c r="B24" s="73" t="s">
        <v>134</v>
      </c>
      <c r="C24" s="74"/>
      <c r="D24" s="63" t="s">
        <v>135</v>
      </c>
      <c r="E24" s="69">
        <v>719474</v>
      </c>
      <c r="F24" s="69">
        <f>E24</f>
        <v>719474</v>
      </c>
      <c r="G24" s="69">
        <v>724691</v>
      </c>
      <c r="H24" s="69">
        <f>G24</f>
        <v>724691</v>
      </c>
      <c r="I24" s="71">
        <f>G24</f>
        <v>724691</v>
      </c>
    </row>
    <row r="25" spans="1:9" ht="27" customHeight="1">
      <c r="A25" s="96"/>
      <c r="B25" s="28" t="s">
        <v>136</v>
      </c>
      <c r="C25" s="28"/>
      <c r="D25" s="28"/>
      <c r="E25" s="69">
        <v>195313</v>
      </c>
      <c r="F25" s="69">
        <v>196182</v>
      </c>
      <c r="G25" s="69">
        <v>201343</v>
      </c>
      <c r="H25" s="69">
        <v>211843</v>
      </c>
      <c r="I25" s="64">
        <v>206289</v>
      </c>
    </row>
    <row r="26" spans="1:9" ht="27" customHeight="1">
      <c r="A26" s="96"/>
      <c r="B26" s="28" t="s">
        <v>137</v>
      </c>
      <c r="C26" s="28"/>
      <c r="D26" s="28"/>
      <c r="E26" s="75">
        <v>0.79900000000000004</v>
      </c>
      <c r="F26" s="75">
        <v>0.79</v>
      </c>
      <c r="G26" s="75">
        <v>0.78800000000000003</v>
      </c>
      <c r="H26" s="75">
        <v>0.76600000000000001</v>
      </c>
      <c r="I26" s="76">
        <v>0.75700000000000001</v>
      </c>
    </row>
    <row r="27" spans="1:9" ht="27" customHeight="1">
      <c r="A27" s="96"/>
      <c r="B27" s="28" t="s">
        <v>138</v>
      </c>
      <c r="C27" s="28"/>
      <c r="D27" s="28"/>
      <c r="E27" s="77">
        <v>4.7</v>
      </c>
      <c r="F27" s="77">
        <v>5.0999999999999996</v>
      </c>
      <c r="G27" s="77">
        <v>5.9</v>
      </c>
      <c r="H27" s="77">
        <v>6.3</v>
      </c>
      <c r="I27" s="78">
        <v>4.5999999999999996</v>
      </c>
    </row>
    <row r="28" spans="1:9" ht="27" customHeight="1">
      <c r="A28" s="96"/>
      <c r="B28" s="28" t="s">
        <v>139</v>
      </c>
      <c r="C28" s="28"/>
      <c r="D28" s="28"/>
      <c r="E28" s="77">
        <v>89.8</v>
      </c>
      <c r="F28" s="77">
        <v>90.2</v>
      </c>
      <c r="G28" s="77">
        <v>90.6</v>
      </c>
      <c r="H28" s="77">
        <v>85.5</v>
      </c>
      <c r="I28" s="78">
        <v>89.3</v>
      </c>
    </row>
    <row r="29" spans="1:9" ht="27" customHeight="1">
      <c r="A29" s="96"/>
      <c r="B29" s="28" t="s">
        <v>140</v>
      </c>
      <c r="C29" s="28"/>
      <c r="D29" s="28"/>
      <c r="E29" s="77">
        <v>48.2</v>
      </c>
      <c r="F29" s="77">
        <v>49.1</v>
      </c>
      <c r="G29" s="77">
        <v>37.6</v>
      </c>
      <c r="H29" s="77">
        <v>40.799999999999997</v>
      </c>
      <c r="I29" s="78">
        <v>42.9</v>
      </c>
    </row>
    <row r="30" spans="1:9" ht="27" customHeight="1">
      <c r="A30" s="96"/>
      <c r="B30" s="96" t="s">
        <v>141</v>
      </c>
      <c r="C30" s="28" t="s">
        <v>142</v>
      </c>
      <c r="D30" s="28"/>
      <c r="E30" s="77">
        <v>0</v>
      </c>
      <c r="F30" s="77">
        <v>0</v>
      </c>
      <c r="G30" s="77">
        <v>0</v>
      </c>
      <c r="H30" s="77">
        <v>0</v>
      </c>
      <c r="I30" s="78">
        <v>0</v>
      </c>
    </row>
    <row r="31" spans="1:9" ht="27" customHeight="1">
      <c r="A31" s="96"/>
      <c r="B31" s="96"/>
      <c r="C31" s="28" t="s">
        <v>143</v>
      </c>
      <c r="D31" s="28"/>
      <c r="E31" s="77">
        <v>0</v>
      </c>
      <c r="F31" s="77">
        <v>0</v>
      </c>
      <c r="G31" s="77">
        <v>0</v>
      </c>
      <c r="H31" s="77">
        <v>0</v>
      </c>
      <c r="I31" s="78">
        <v>0</v>
      </c>
    </row>
    <row r="32" spans="1:9" ht="27" customHeight="1">
      <c r="A32" s="96"/>
      <c r="B32" s="96"/>
      <c r="C32" s="28" t="s">
        <v>144</v>
      </c>
      <c r="D32" s="28"/>
      <c r="E32" s="77">
        <v>6.3</v>
      </c>
      <c r="F32" s="77">
        <v>5.6</v>
      </c>
      <c r="G32" s="77">
        <v>5.4</v>
      </c>
      <c r="H32" s="77">
        <v>5.0999999999999996</v>
      </c>
      <c r="I32" s="78">
        <v>5.3</v>
      </c>
    </row>
    <row r="33" spans="1:9" ht="27" customHeight="1">
      <c r="A33" s="96"/>
      <c r="B33" s="96"/>
      <c r="C33" s="28" t="s">
        <v>145</v>
      </c>
      <c r="D33" s="28"/>
      <c r="E33" s="77">
        <v>9.3000000000000007</v>
      </c>
      <c r="F33" s="77">
        <v>0</v>
      </c>
      <c r="G33" s="77">
        <v>0</v>
      </c>
      <c r="H33" s="77">
        <v>0</v>
      </c>
      <c r="I33" s="79">
        <v>0</v>
      </c>
    </row>
    <row r="34" spans="1:9" ht="27" customHeight="1">
      <c r="A34" s="1" t="s">
        <v>243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F32" sqref="F32"/>
      <selection pane="topRight" activeCell="F32" sqref="F32"/>
      <selection pane="bottomLeft" activeCell="F32" sqref="F32"/>
      <selection pane="bottomRight" activeCell="D1" sqref="D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118" t="s">
        <v>260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09" t="s">
        <v>44</v>
      </c>
      <c r="B6" s="108"/>
      <c r="C6" s="108"/>
      <c r="D6" s="108"/>
      <c r="E6" s="108"/>
      <c r="F6" s="99" t="s">
        <v>246</v>
      </c>
      <c r="G6" s="100"/>
      <c r="H6" s="99" t="s">
        <v>251</v>
      </c>
      <c r="I6" s="100"/>
      <c r="J6" s="99" t="s">
        <v>252</v>
      </c>
      <c r="K6" s="100"/>
      <c r="L6" s="99" t="s">
        <v>253</v>
      </c>
      <c r="M6" s="100"/>
      <c r="N6" s="99" t="s">
        <v>254</v>
      </c>
      <c r="O6" s="100"/>
    </row>
    <row r="7" spans="1:25" ht="15.95" customHeight="1">
      <c r="A7" s="108"/>
      <c r="B7" s="108"/>
      <c r="C7" s="108"/>
      <c r="D7" s="108"/>
      <c r="E7" s="108"/>
      <c r="F7" s="51" t="s">
        <v>239</v>
      </c>
      <c r="G7" s="81" t="s">
        <v>240</v>
      </c>
      <c r="H7" s="51" t="s">
        <v>239</v>
      </c>
      <c r="I7" s="81" t="s">
        <v>240</v>
      </c>
      <c r="J7" s="51" t="s">
        <v>239</v>
      </c>
      <c r="K7" s="81" t="s">
        <v>240</v>
      </c>
      <c r="L7" s="51" t="s">
        <v>239</v>
      </c>
      <c r="M7" s="81" t="s">
        <v>240</v>
      </c>
      <c r="N7" s="51" t="s">
        <v>239</v>
      </c>
      <c r="O7" s="81" t="s">
        <v>240</v>
      </c>
    </row>
    <row r="8" spans="1:25" ht="15.95" customHeight="1">
      <c r="A8" s="106" t="s">
        <v>83</v>
      </c>
      <c r="B8" s="59" t="s">
        <v>45</v>
      </c>
      <c r="C8" s="53"/>
      <c r="D8" s="53"/>
      <c r="E8" s="63" t="s">
        <v>36</v>
      </c>
      <c r="F8" s="92">
        <v>82</v>
      </c>
      <c r="G8" s="92">
        <v>42</v>
      </c>
      <c r="H8" s="64">
        <v>15359</v>
      </c>
      <c r="I8" s="64">
        <v>15244</v>
      </c>
      <c r="J8" s="64">
        <v>255</v>
      </c>
      <c r="K8" s="64">
        <v>248</v>
      </c>
      <c r="L8" s="64">
        <v>796</v>
      </c>
      <c r="M8" s="64">
        <v>752</v>
      </c>
      <c r="N8" s="64">
        <v>19180</v>
      </c>
      <c r="O8" s="64">
        <v>19224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6"/>
      <c r="B9" s="61"/>
      <c r="C9" s="53" t="s">
        <v>46</v>
      </c>
      <c r="D9" s="53"/>
      <c r="E9" s="63" t="s">
        <v>37</v>
      </c>
      <c r="F9" s="92">
        <v>82</v>
      </c>
      <c r="G9" s="92">
        <v>42</v>
      </c>
      <c r="H9" s="64">
        <v>15347</v>
      </c>
      <c r="I9" s="64">
        <v>15236</v>
      </c>
      <c r="J9" s="64">
        <v>255</v>
      </c>
      <c r="K9" s="64">
        <v>248</v>
      </c>
      <c r="L9" s="64">
        <v>796</v>
      </c>
      <c r="M9" s="64">
        <v>743</v>
      </c>
      <c r="N9" s="64">
        <v>18889</v>
      </c>
      <c r="O9" s="64">
        <v>19220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6"/>
      <c r="B10" s="60"/>
      <c r="C10" s="53" t="s">
        <v>47</v>
      </c>
      <c r="D10" s="53"/>
      <c r="E10" s="63" t="s">
        <v>38</v>
      </c>
      <c r="F10" s="92">
        <v>0</v>
      </c>
      <c r="G10" s="92">
        <v>0</v>
      </c>
      <c r="H10" s="64">
        <v>12</v>
      </c>
      <c r="I10" s="64">
        <v>8</v>
      </c>
      <c r="J10" s="65">
        <v>0</v>
      </c>
      <c r="K10" s="65">
        <v>0</v>
      </c>
      <c r="L10" s="64">
        <v>0</v>
      </c>
      <c r="M10" s="64">
        <v>9</v>
      </c>
      <c r="N10" s="64">
        <v>291</v>
      </c>
      <c r="O10" s="64">
        <v>4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6"/>
      <c r="B11" s="59" t="s">
        <v>48</v>
      </c>
      <c r="C11" s="53"/>
      <c r="D11" s="53"/>
      <c r="E11" s="63" t="s">
        <v>39</v>
      </c>
      <c r="F11" s="92">
        <v>95</v>
      </c>
      <c r="G11" s="92">
        <v>57</v>
      </c>
      <c r="H11" s="64">
        <v>14254</v>
      </c>
      <c r="I11" s="64">
        <v>13926</v>
      </c>
      <c r="J11" s="64">
        <v>192</v>
      </c>
      <c r="K11" s="64">
        <v>186</v>
      </c>
      <c r="L11" s="64">
        <v>731</v>
      </c>
      <c r="M11" s="64">
        <v>639</v>
      </c>
      <c r="N11" s="64">
        <v>19180</v>
      </c>
      <c r="O11" s="64">
        <v>19224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6"/>
      <c r="B12" s="61"/>
      <c r="C12" s="53" t="s">
        <v>49</v>
      </c>
      <c r="D12" s="53"/>
      <c r="E12" s="63" t="s">
        <v>40</v>
      </c>
      <c r="F12" s="92">
        <v>95</v>
      </c>
      <c r="G12" s="92">
        <v>57</v>
      </c>
      <c r="H12" s="64">
        <v>14249</v>
      </c>
      <c r="I12" s="64">
        <v>13920</v>
      </c>
      <c r="J12" s="64">
        <v>192</v>
      </c>
      <c r="K12" s="64">
        <v>186</v>
      </c>
      <c r="L12" s="64">
        <v>731</v>
      </c>
      <c r="M12" s="64">
        <v>639</v>
      </c>
      <c r="N12" s="64">
        <v>19177</v>
      </c>
      <c r="O12" s="64">
        <v>19218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6"/>
      <c r="B13" s="60"/>
      <c r="C13" s="53" t="s">
        <v>50</v>
      </c>
      <c r="D13" s="53"/>
      <c r="E13" s="63" t="s">
        <v>41</v>
      </c>
      <c r="F13" s="92">
        <v>0</v>
      </c>
      <c r="G13" s="92">
        <v>0</v>
      </c>
      <c r="H13" s="65">
        <v>5</v>
      </c>
      <c r="I13" s="65">
        <v>6</v>
      </c>
      <c r="J13" s="65">
        <v>0</v>
      </c>
      <c r="K13" s="65">
        <v>0</v>
      </c>
      <c r="L13" s="64">
        <v>0</v>
      </c>
      <c r="M13" s="64">
        <v>0</v>
      </c>
      <c r="N13" s="64">
        <v>3</v>
      </c>
      <c r="O13" s="64">
        <v>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6"/>
      <c r="B14" s="53" t="s">
        <v>51</v>
      </c>
      <c r="C14" s="53"/>
      <c r="D14" s="53"/>
      <c r="E14" s="63" t="s">
        <v>148</v>
      </c>
      <c r="F14" s="92">
        <f>F9-F12</f>
        <v>-13</v>
      </c>
      <c r="G14" s="92">
        <f>G9-G12</f>
        <v>-15</v>
      </c>
      <c r="H14" s="64">
        <f t="shared" ref="H14:O15" si="0">H9-H12</f>
        <v>1098</v>
      </c>
      <c r="I14" s="64">
        <f t="shared" si="0"/>
        <v>1316</v>
      </c>
      <c r="J14" s="64">
        <f t="shared" si="0"/>
        <v>63</v>
      </c>
      <c r="K14" s="64">
        <f t="shared" si="0"/>
        <v>62</v>
      </c>
      <c r="L14" s="64">
        <f t="shared" si="0"/>
        <v>65</v>
      </c>
      <c r="M14" s="64">
        <f t="shared" si="0"/>
        <v>104</v>
      </c>
      <c r="N14" s="64">
        <f t="shared" si="0"/>
        <v>-288</v>
      </c>
      <c r="O14" s="64">
        <f t="shared" si="0"/>
        <v>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6"/>
      <c r="B15" s="53" t="s">
        <v>52</v>
      </c>
      <c r="C15" s="53"/>
      <c r="D15" s="53"/>
      <c r="E15" s="63" t="s">
        <v>149</v>
      </c>
      <c r="F15" s="92">
        <f t="shared" ref="F15:G15" si="1">F10-F13</f>
        <v>0</v>
      </c>
      <c r="G15" s="92">
        <f t="shared" si="1"/>
        <v>0</v>
      </c>
      <c r="H15" s="64">
        <f t="shared" si="0"/>
        <v>7</v>
      </c>
      <c r="I15" s="64">
        <f t="shared" si="0"/>
        <v>2</v>
      </c>
      <c r="J15" s="64">
        <f t="shared" si="0"/>
        <v>0</v>
      </c>
      <c r="K15" s="64">
        <f t="shared" si="0"/>
        <v>0</v>
      </c>
      <c r="L15" s="64">
        <f t="shared" si="0"/>
        <v>0</v>
      </c>
      <c r="M15" s="64">
        <f t="shared" si="0"/>
        <v>9</v>
      </c>
      <c r="N15" s="64">
        <f t="shared" si="0"/>
        <v>288</v>
      </c>
      <c r="O15" s="64">
        <f t="shared" si="0"/>
        <v>-2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6"/>
      <c r="B16" s="53" t="s">
        <v>53</v>
      </c>
      <c r="C16" s="53"/>
      <c r="D16" s="53"/>
      <c r="E16" s="63" t="s">
        <v>150</v>
      </c>
      <c r="F16" s="92">
        <f t="shared" ref="F16:G16" si="2">F8-F11</f>
        <v>-13</v>
      </c>
      <c r="G16" s="92">
        <f t="shared" si="2"/>
        <v>-15</v>
      </c>
      <c r="H16" s="64">
        <f t="shared" ref="H16:O16" si="3">H8-H11</f>
        <v>1105</v>
      </c>
      <c r="I16" s="64">
        <f t="shared" si="3"/>
        <v>1318</v>
      </c>
      <c r="J16" s="64">
        <f t="shared" si="3"/>
        <v>63</v>
      </c>
      <c r="K16" s="64">
        <f t="shared" si="3"/>
        <v>62</v>
      </c>
      <c r="L16" s="64">
        <f t="shared" si="3"/>
        <v>65</v>
      </c>
      <c r="M16" s="64">
        <f t="shared" si="3"/>
        <v>113</v>
      </c>
      <c r="N16" s="64">
        <f t="shared" si="3"/>
        <v>0</v>
      </c>
      <c r="O16" s="64">
        <f t="shared" si="3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6"/>
      <c r="B17" s="53" t="s">
        <v>54</v>
      </c>
      <c r="C17" s="53"/>
      <c r="D17" s="53"/>
      <c r="E17" s="51"/>
      <c r="F17" s="94">
        <v>295</v>
      </c>
      <c r="G17" s="94">
        <v>282</v>
      </c>
      <c r="H17" s="65"/>
      <c r="I17" s="65"/>
      <c r="J17" s="64"/>
      <c r="K17" s="64"/>
      <c r="L17" s="64"/>
      <c r="M17" s="64"/>
      <c r="N17" s="65"/>
      <c r="O17" s="65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6"/>
      <c r="B18" s="53" t="s">
        <v>55</v>
      </c>
      <c r="C18" s="53"/>
      <c r="D18" s="53"/>
      <c r="E18" s="51"/>
      <c r="F18" s="91">
        <v>0</v>
      </c>
      <c r="G18" s="91">
        <v>0</v>
      </c>
      <c r="H18" s="66"/>
      <c r="I18" s="66"/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6" t="s">
        <v>84</v>
      </c>
      <c r="B19" s="59" t="s">
        <v>56</v>
      </c>
      <c r="C19" s="53"/>
      <c r="D19" s="53"/>
      <c r="E19" s="63"/>
      <c r="F19" s="64">
        <v>51</v>
      </c>
      <c r="G19" s="64">
        <v>23</v>
      </c>
      <c r="H19" s="64">
        <v>4115</v>
      </c>
      <c r="I19" s="64">
        <v>3330</v>
      </c>
      <c r="J19" s="64">
        <v>0</v>
      </c>
      <c r="K19" s="64">
        <v>87</v>
      </c>
      <c r="L19" s="64">
        <v>167</v>
      </c>
      <c r="M19" s="64">
        <v>61</v>
      </c>
      <c r="N19" s="64">
        <v>23523</v>
      </c>
      <c r="O19" s="64">
        <v>20107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6"/>
      <c r="B20" s="60"/>
      <c r="C20" s="53" t="s">
        <v>57</v>
      </c>
      <c r="D20" s="53"/>
      <c r="E20" s="63"/>
      <c r="F20" s="64">
        <v>29</v>
      </c>
      <c r="G20" s="64">
        <v>0</v>
      </c>
      <c r="H20" s="64">
        <v>2700</v>
      </c>
      <c r="I20" s="64">
        <v>2060</v>
      </c>
      <c r="J20" s="64">
        <v>0</v>
      </c>
      <c r="K20" s="64">
        <v>0</v>
      </c>
      <c r="L20" s="64">
        <v>107</v>
      </c>
      <c r="M20" s="64">
        <v>0</v>
      </c>
      <c r="N20" s="64">
        <v>14165</v>
      </c>
      <c r="O20" s="64">
        <v>12292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6"/>
      <c r="B21" s="53" t="s">
        <v>58</v>
      </c>
      <c r="C21" s="53"/>
      <c r="D21" s="53"/>
      <c r="E21" s="63" t="s">
        <v>151</v>
      </c>
      <c r="F21" s="64">
        <v>51</v>
      </c>
      <c r="G21" s="64">
        <v>23</v>
      </c>
      <c r="H21" s="64">
        <v>4115</v>
      </c>
      <c r="I21" s="64">
        <v>3330</v>
      </c>
      <c r="J21" s="64">
        <v>0</v>
      </c>
      <c r="K21" s="64">
        <v>87</v>
      </c>
      <c r="L21" s="64">
        <v>167</v>
      </c>
      <c r="M21" s="64">
        <v>61</v>
      </c>
      <c r="N21" s="64">
        <v>23197</v>
      </c>
      <c r="O21" s="64">
        <v>19923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6"/>
      <c r="B22" s="59" t="s">
        <v>59</v>
      </c>
      <c r="C22" s="53"/>
      <c r="D22" s="53"/>
      <c r="E22" s="63" t="s">
        <v>152</v>
      </c>
      <c r="F22" s="64">
        <v>51</v>
      </c>
      <c r="G22" s="64">
        <v>23</v>
      </c>
      <c r="H22" s="64">
        <v>10901</v>
      </c>
      <c r="I22" s="64">
        <v>10024</v>
      </c>
      <c r="J22" s="64">
        <v>45</v>
      </c>
      <c r="K22" s="64">
        <v>124</v>
      </c>
      <c r="L22" s="64">
        <v>237</v>
      </c>
      <c r="M22" s="64">
        <v>134</v>
      </c>
      <c r="N22" s="64">
        <v>30735</v>
      </c>
      <c r="O22" s="64">
        <v>27600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6"/>
      <c r="B23" s="60" t="s">
        <v>60</v>
      </c>
      <c r="C23" s="53" t="s">
        <v>61</v>
      </c>
      <c r="D23" s="53"/>
      <c r="E23" s="63"/>
      <c r="F23" s="64">
        <v>22</v>
      </c>
      <c r="G23" s="64">
        <v>22</v>
      </c>
      <c r="H23" s="64">
        <v>2013</v>
      </c>
      <c r="I23" s="64">
        <v>1979</v>
      </c>
      <c r="J23" s="64">
        <v>2</v>
      </c>
      <c r="K23" s="64">
        <v>2</v>
      </c>
      <c r="L23" s="64">
        <v>119</v>
      </c>
      <c r="M23" s="64">
        <v>122</v>
      </c>
      <c r="N23" s="64">
        <v>16696</v>
      </c>
      <c r="O23" s="64">
        <v>16317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6"/>
      <c r="B24" s="53" t="s">
        <v>153</v>
      </c>
      <c r="C24" s="53"/>
      <c r="D24" s="53"/>
      <c r="E24" s="63" t="s">
        <v>154</v>
      </c>
      <c r="F24" s="64">
        <f>F21-F22</f>
        <v>0</v>
      </c>
      <c r="G24" s="64">
        <f>G21-G22</f>
        <v>0</v>
      </c>
      <c r="H24" s="64">
        <f t="shared" ref="H24:O24" si="4">H21-H22</f>
        <v>-6786</v>
      </c>
      <c r="I24" s="64">
        <f t="shared" si="4"/>
        <v>-6694</v>
      </c>
      <c r="J24" s="64">
        <f t="shared" si="4"/>
        <v>-45</v>
      </c>
      <c r="K24" s="64">
        <f t="shared" si="4"/>
        <v>-37</v>
      </c>
      <c r="L24" s="64">
        <f t="shared" si="4"/>
        <v>-70</v>
      </c>
      <c r="M24" s="64">
        <f t="shared" si="4"/>
        <v>-73</v>
      </c>
      <c r="N24" s="64">
        <f t="shared" si="4"/>
        <v>-7538</v>
      </c>
      <c r="O24" s="64">
        <f t="shared" si="4"/>
        <v>-7677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6"/>
      <c r="B25" s="59" t="s">
        <v>62</v>
      </c>
      <c r="C25" s="59"/>
      <c r="D25" s="59"/>
      <c r="E25" s="110" t="s">
        <v>155</v>
      </c>
      <c r="F25" s="104"/>
      <c r="G25" s="104"/>
      <c r="H25" s="104">
        <v>6786</v>
      </c>
      <c r="I25" s="104">
        <v>6694</v>
      </c>
      <c r="J25" s="104">
        <v>45</v>
      </c>
      <c r="K25" s="104">
        <v>37</v>
      </c>
      <c r="L25" s="104">
        <v>70</v>
      </c>
      <c r="M25" s="104">
        <v>73</v>
      </c>
      <c r="N25" s="104">
        <v>7538</v>
      </c>
      <c r="O25" s="104">
        <v>7677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6"/>
      <c r="B26" s="80" t="s">
        <v>63</v>
      </c>
      <c r="C26" s="80"/>
      <c r="D26" s="80"/>
      <c r="E26" s="111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6"/>
      <c r="B27" s="53" t="s">
        <v>156</v>
      </c>
      <c r="C27" s="53"/>
      <c r="D27" s="53"/>
      <c r="E27" s="63" t="s">
        <v>157</v>
      </c>
      <c r="F27" s="64">
        <f t="shared" ref="F27:O27" si="5">F24+F25</f>
        <v>0</v>
      </c>
      <c r="G27" s="64">
        <f t="shared" si="5"/>
        <v>0</v>
      </c>
      <c r="H27" s="64">
        <f t="shared" si="5"/>
        <v>0</v>
      </c>
      <c r="I27" s="64">
        <f t="shared" si="5"/>
        <v>0</v>
      </c>
      <c r="J27" s="64">
        <f t="shared" si="5"/>
        <v>0</v>
      </c>
      <c r="K27" s="64">
        <f t="shared" si="5"/>
        <v>0</v>
      </c>
      <c r="L27" s="64">
        <f t="shared" si="5"/>
        <v>0</v>
      </c>
      <c r="M27" s="64">
        <f t="shared" si="5"/>
        <v>0</v>
      </c>
      <c r="N27" s="64">
        <f t="shared" si="5"/>
        <v>0</v>
      </c>
      <c r="O27" s="64">
        <f t="shared" si="5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8" t="s">
        <v>64</v>
      </c>
      <c r="B30" s="108"/>
      <c r="C30" s="108"/>
      <c r="D30" s="108"/>
      <c r="E30" s="108"/>
      <c r="F30" s="113" t="s">
        <v>259</v>
      </c>
      <c r="G30" s="101"/>
      <c r="H30" s="101"/>
      <c r="I30" s="101"/>
      <c r="J30" s="101"/>
      <c r="K30" s="101"/>
      <c r="L30" s="101"/>
      <c r="M30" s="101"/>
      <c r="N30" s="101"/>
      <c r="O30" s="101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08"/>
      <c r="B31" s="108"/>
      <c r="C31" s="108"/>
      <c r="D31" s="108"/>
      <c r="E31" s="108"/>
      <c r="F31" s="51" t="s">
        <v>239</v>
      </c>
      <c r="G31" s="81" t="s">
        <v>240</v>
      </c>
      <c r="H31" s="51" t="s">
        <v>239</v>
      </c>
      <c r="I31" s="81" t="s">
        <v>240</v>
      </c>
      <c r="J31" s="51" t="s">
        <v>239</v>
      </c>
      <c r="K31" s="81" t="s">
        <v>240</v>
      </c>
      <c r="L31" s="51" t="s">
        <v>239</v>
      </c>
      <c r="M31" s="81" t="s">
        <v>240</v>
      </c>
      <c r="N31" s="51" t="s">
        <v>239</v>
      </c>
      <c r="O31" s="81" t="s">
        <v>240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106" t="s">
        <v>85</v>
      </c>
      <c r="B32" s="59" t="s">
        <v>45</v>
      </c>
      <c r="C32" s="53"/>
      <c r="D32" s="53"/>
      <c r="E32" s="63" t="s">
        <v>36</v>
      </c>
      <c r="F32" s="64">
        <v>0</v>
      </c>
      <c r="G32" s="64">
        <v>0</v>
      </c>
      <c r="H32" s="64"/>
      <c r="I32" s="64"/>
      <c r="J32" s="64"/>
      <c r="K32" s="64"/>
      <c r="L32" s="64"/>
      <c r="M32" s="64"/>
      <c r="N32" s="64"/>
      <c r="O32" s="64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12"/>
      <c r="B33" s="61"/>
      <c r="C33" s="59" t="s">
        <v>65</v>
      </c>
      <c r="D33" s="53"/>
      <c r="E33" s="63"/>
      <c r="F33" s="64">
        <v>0</v>
      </c>
      <c r="G33" s="64">
        <v>0</v>
      </c>
      <c r="H33" s="64"/>
      <c r="I33" s="64"/>
      <c r="J33" s="64"/>
      <c r="K33" s="64"/>
      <c r="L33" s="64"/>
      <c r="M33" s="64"/>
      <c r="N33" s="64"/>
      <c r="O33" s="64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12"/>
      <c r="B34" s="61"/>
      <c r="C34" s="60"/>
      <c r="D34" s="53" t="s">
        <v>66</v>
      </c>
      <c r="E34" s="63"/>
      <c r="F34" s="64">
        <v>0</v>
      </c>
      <c r="G34" s="64">
        <v>0</v>
      </c>
      <c r="H34" s="64"/>
      <c r="I34" s="64"/>
      <c r="J34" s="64"/>
      <c r="K34" s="64"/>
      <c r="L34" s="64"/>
      <c r="M34" s="64"/>
      <c r="N34" s="64"/>
      <c r="O34" s="64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12"/>
      <c r="B35" s="60"/>
      <c r="C35" s="53" t="s">
        <v>67</v>
      </c>
      <c r="D35" s="53"/>
      <c r="E35" s="63"/>
      <c r="F35" s="64">
        <v>0</v>
      </c>
      <c r="G35" s="64">
        <v>0</v>
      </c>
      <c r="H35" s="64"/>
      <c r="I35" s="64"/>
      <c r="J35" s="66"/>
      <c r="K35" s="66"/>
      <c r="L35" s="64"/>
      <c r="M35" s="64"/>
      <c r="N35" s="64"/>
      <c r="O35" s="64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12"/>
      <c r="B36" s="59" t="s">
        <v>48</v>
      </c>
      <c r="C36" s="53"/>
      <c r="D36" s="53"/>
      <c r="E36" s="63" t="s">
        <v>37</v>
      </c>
      <c r="F36" s="64">
        <v>0</v>
      </c>
      <c r="G36" s="64">
        <v>0</v>
      </c>
      <c r="H36" s="64"/>
      <c r="I36" s="64"/>
      <c r="J36" s="64"/>
      <c r="K36" s="64"/>
      <c r="L36" s="64"/>
      <c r="M36" s="64"/>
      <c r="N36" s="64"/>
      <c r="O36" s="64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12"/>
      <c r="B37" s="61"/>
      <c r="C37" s="53" t="s">
        <v>68</v>
      </c>
      <c r="D37" s="53"/>
      <c r="E37" s="63"/>
      <c r="F37" s="64">
        <v>0</v>
      </c>
      <c r="G37" s="64">
        <v>0</v>
      </c>
      <c r="H37" s="64"/>
      <c r="I37" s="64"/>
      <c r="J37" s="64"/>
      <c r="K37" s="64"/>
      <c r="L37" s="64"/>
      <c r="M37" s="64"/>
      <c r="N37" s="64"/>
      <c r="O37" s="64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12"/>
      <c r="B38" s="60"/>
      <c r="C38" s="53" t="s">
        <v>69</v>
      </c>
      <c r="D38" s="53"/>
      <c r="E38" s="63"/>
      <c r="F38" s="64">
        <v>0</v>
      </c>
      <c r="G38" s="64">
        <v>0</v>
      </c>
      <c r="H38" s="64"/>
      <c r="I38" s="64"/>
      <c r="J38" s="64"/>
      <c r="K38" s="66"/>
      <c r="L38" s="64"/>
      <c r="M38" s="64"/>
      <c r="N38" s="64"/>
      <c r="O38" s="64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12"/>
      <c r="B39" s="28" t="s">
        <v>70</v>
      </c>
      <c r="C39" s="28"/>
      <c r="D39" s="28"/>
      <c r="E39" s="63" t="s">
        <v>159</v>
      </c>
      <c r="F39" s="64">
        <f t="shared" ref="F39" si="6">F32-F36</f>
        <v>0</v>
      </c>
      <c r="G39" s="64">
        <f t="shared" ref="G39:O39" si="7">G32-G36</f>
        <v>0</v>
      </c>
      <c r="H39" s="64">
        <f t="shared" si="7"/>
        <v>0</v>
      </c>
      <c r="I39" s="64">
        <f t="shared" si="7"/>
        <v>0</v>
      </c>
      <c r="J39" s="64">
        <f t="shared" si="7"/>
        <v>0</v>
      </c>
      <c r="K39" s="64">
        <f t="shared" si="7"/>
        <v>0</v>
      </c>
      <c r="L39" s="64">
        <f t="shared" si="7"/>
        <v>0</v>
      </c>
      <c r="M39" s="64">
        <f t="shared" si="7"/>
        <v>0</v>
      </c>
      <c r="N39" s="64">
        <f t="shared" si="7"/>
        <v>0</v>
      </c>
      <c r="O39" s="64">
        <f t="shared" si="7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106" t="s">
        <v>86</v>
      </c>
      <c r="B40" s="59" t="s">
        <v>71</v>
      </c>
      <c r="C40" s="53"/>
      <c r="D40" s="53"/>
      <c r="E40" s="63" t="s">
        <v>39</v>
      </c>
      <c r="F40" s="64">
        <v>0</v>
      </c>
      <c r="G40" s="64">
        <v>0</v>
      </c>
      <c r="H40" s="64"/>
      <c r="I40" s="64"/>
      <c r="J40" s="64"/>
      <c r="K40" s="64"/>
      <c r="L40" s="64"/>
      <c r="M40" s="64"/>
      <c r="N40" s="64"/>
      <c r="O40" s="64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07"/>
      <c r="B41" s="60"/>
      <c r="C41" s="53" t="s">
        <v>72</v>
      </c>
      <c r="D41" s="53"/>
      <c r="E41" s="63"/>
      <c r="F41" s="66">
        <v>0</v>
      </c>
      <c r="G41" s="66">
        <v>0</v>
      </c>
      <c r="H41" s="66"/>
      <c r="I41" s="66"/>
      <c r="J41" s="64"/>
      <c r="K41" s="64"/>
      <c r="L41" s="64"/>
      <c r="M41" s="64"/>
      <c r="N41" s="64"/>
      <c r="O41" s="64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07"/>
      <c r="B42" s="59" t="s">
        <v>59</v>
      </c>
      <c r="C42" s="53"/>
      <c r="D42" s="53"/>
      <c r="E42" s="63" t="s">
        <v>40</v>
      </c>
      <c r="F42" s="64">
        <v>0</v>
      </c>
      <c r="G42" s="64">
        <v>0</v>
      </c>
      <c r="H42" s="64"/>
      <c r="I42" s="64"/>
      <c r="J42" s="64"/>
      <c r="K42" s="64"/>
      <c r="L42" s="64"/>
      <c r="M42" s="64"/>
      <c r="N42" s="64"/>
      <c r="O42" s="64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07"/>
      <c r="B43" s="60"/>
      <c r="C43" s="53" t="s">
        <v>73</v>
      </c>
      <c r="D43" s="53"/>
      <c r="E43" s="63"/>
      <c r="F43" s="64">
        <v>0</v>
      </c>
      <c r="G43" s="64">
        <v>0</v>
      </c>
      <c r="H43" s="64"/>
      <c r="I43" s="64"/>
      <c r="J43" s="66"/>
      <c r="K43" s="66"/>
      <c r="L43" s="64"/>
      <c r="M43" s="64"/>
      <c r="N43" s="64"/>
      <c r="O43" s="64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07"/>
      <c r="B44" s="53" t="s">
        <v>70</v>
      </c>
      <c r="C44" s="53"/>
      <c r="D44" s="53"/>
      <c r="E44" s="63" t="s">
        <v>160</v>
      </c>
      <c r="F44" s="66">
        <f t="shared" ref="F44" si="8">F40-F42</f>
        <v>0</v>
      </c>
      <c r="G44" s="66">
        <f t="shared" ref="G44:O44" si="9">G40-G42</f>
        <v>0</v>
      </c>
      <c r="H44" s="66">
        <f t="shared" si="9"/>
        <v>0</v>
      </c>
      <c r="I44" s="66">
        <f t="shared" si="9"/>
        <v>0</v>
      </c>
      <c r="J44" s="66">
        <f t="shared" si="9"/>
        <v>0</v>
      </c>
      <c r="K44" s="66">
        <f t="shared" si="9"/>
        <v>0</v>
      </c>
      <c r="L44" s="66">
        <f t="shared" si="9"/>
        <v>0</v>
      </c>
      <c r="M44" s="66">
        <f t="shared" si="9"/>
        <v>0</v>
      </c>
      <c r="N44" s="66">
        <f t="shared" si="9"/>
        <v>0</v>
      </c>
      <c r="O44" s="66">
        <f t="shared" si="9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106" t="s">
        <v>78</v>
      </c>
      <c r="B45" s="28" t="s">
        <v>74</v>
      </c>
      <c r="C45" s="28"/>
      <c r="D45" s="28"/>
      <c r="E45" s="63" t="s">
        <v>161</v>
      </c>
      <c r="F45" s="64">
        <f t="shared" ref="F45" si="10">F39+F44</f>
        <v>0</v>
      </c>
      <c r="G45" s="64">
        <f t="shared" ref="G45:O45" si="11">G39+G44</f>
        <v>0</v>
      </c>
      <c r="H45" s="64">
        <f t="shared" si="11"/>
        <v>0</v>
      </c>
      <c r="I45" s="64">
        <f t="shared" si="11"/>
        <v>0</v>
      </c>
      <c r="J45" s="64">
        <f t="shared" si="11"/>
        <v>0</v>
      </c>
      <c r="K45" s="64">
        <f t="shared" si="11"/>
        <v>0</v>
      </c>
      <c r="L45" s="64">
        <f t="shared" si="11"/>
        <v>0</v>
      </c>
      <c r="M45" s="64">
        <f t="shared" si="11"/>
        <v>0</v>
      </c>
      <c r="N45" s="64">
        <f t="shared" si="11"/>
        <v>0</v>
      </c>
      <c r="O45" s="64">
        <f t="shared" si="11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07"/>
      <c r="B46" s="53" t="s">
        <v>75</v>
      </c>
      <c r="C46" s="53"/>
      <c r="D46" s="53"/>
      <c r="E46" s="53"/>
      <c r="F46" s="66">
        <v>0</v>
      </c>
      <c r="G46" s="66">
        <v>0</v>
      </c>
      <c r="H46" s="66"/>
      <c r="I46" s="66"/>
      <c r="J46" s="66"/>
      <c r="K46" s="66"/>
      <c r="L46" s="64"/>
      <c r="M46" s="64"/>
      <c r="N46" s="66"/>
      <c r="O46" s="66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07"/>
      <c r="B47" s="53" t="s">
        <v>76</v>
      </c>
      <c r="C47" s="53"/>
      <c r="D47" s="53"/>
      <c r="E47" s="53"/>
      <c r="F47" s="64">
        <v>669</v>
      </c>
      <c r="G47" s="64">
        <v>669</v>
      </c>
      <c r="H47" s="64"/>
      <c r="I47" s="64"/>
      <c r="J47" s="64"/>
      <c r="K47" s="64"/>
      <c r="L47" s="64"/>
      <c r="M47" s="64"/>
      <c r="N47" s="64"/>
      <c r="O47" s="64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07"/>
      <c r="B48" s="53" t="s">
        <v>77</v>
      </c>
      <c r="C48" s="53"/>
      <c r="D48" s="53"/>
      <c r="E48" s="53"/>
      <c r="F48" s="64">
        <v>669</v>
      </c>
      <c r="G48" s="64">
        <v>669</v>
      </c>
      <c r="H48" s="64"/>
      <c r="I48" s="64"/>
      <c r="J48" s="64"/>
      <c r="K48" s="64"/>
      <c r="L48" s="64"/>
      <c r="M48" s="64"/>
      <c r="N48" s="64"/>
      <c r="O48" s="64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F32" sqref="F32"/>
      <selection pane="topRight" activeCell="F32" sqref="F32"/>
      <selection pane="bottomLeft" activeCell="F32" sqref="F32"/>
      <selection pane="bottomRight" activeCell="C1" sqref="C1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5" t="s">
        <v>0</v>
      </c>
      <c r="B1" s="35"/>
      <c r="C1" s="118" t="s">
        <v>260</v>
      </c>
      <c r="D1" s="41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245</v>
      </c>
      <c r="C5" s="42"/>
      <c r="D5" s="42"/>
      <c r="H5" s="16"/>
      <c r="L5" s="16"/>
      <c r="N5" s="16" t="s">
        <v>164</v>
      </c>
    </row>
    <row r="6" spans="1:14" ht="15" customHeight="1">
      <c r="A6" s="43"/>
      <c r="B6" s="44"/>
      <c r="C6" s="44"/>
      <c r="D6" s="87"/>
      <c r="E6" s="115" t="s">
        <v>255</v>
      </c>
      <c r="F6" s="116"/>
      <c r="G6" s="115" t="s">
        <v>256</v>
      </c>
      <c r="H6" s="116"/>
      <c r="I6" s="89" t="s">
        <v>257</v>
      </c>
      <c r="J6" s="90"/>
      <c r="K6" s="115" t="s">
        <v>258</v>
      </c>
      <c r="L6" s="116"/>
      <c r="M6" s="117"/>
      <c r="N6" s="117"/>
    </row>
    <row r="7" spans="1:14" ht="15" customHeight="1">
      <c r="A7" s="45"/>
      <c r="B7" s="46"/>
      <c r="C7" s="46"/>
      <c r="D7" s="88"/>
      <c r="E7" s="26" t="s">
        <v>239</v>
      </c>
      <c r="F7" s="26" t="s">
        <v>240</v>
      </c>
      <c r="G7" s="26" t="s">
        <v>239</v>
      </c>
      <c r="H7" s="26" t="s">
        <v>240</v>
      </c>
      <c r="I7" s="26" t="s">
        <v>239</v>
      </c>
      <c r="J7" s="26" t="s">
        <v>240</v>
      </c>
      <c r="K7" s="26" t="s">
        <v>239</v>
      </c>
      <c r="L7" s="26" t="s">
        <v>240</v>
      </c>
      <c r="M7" s="26" t="s">
        <v>239</v>
      </c>
      <c r="N7" s="26" t="s">
        <v>240</v>
      </c>
    </row>
    <row r="8" spans="1:14" ht="18" customHeight="1">
      <c r="A8" s="96" t="s">
        <v>165</v>
      </c>
      <c r="B8" s="82" t="s">
        <v>166</v>
      </c>
      <c r="C8" s="83"/>
      <c r="D8" s="83"/>
      <c r="E8" s="84">
        <v>5</v>
      </c>
      <c r="F8" s="84">
        <v>5</v>
      </c>
      <c r="G8" s="84">
        <v>4</v>
      </c>
      <c r="H8" s="84">
        <v>4</v>
      </c>
      <c r="I8" s="84">
        <v>1</v>
      </c>
      <c r="J8" s="84">
        <v>1</v>
      </c>
      <c r="K8" s="84">
        <v>3</v>
      </c>
      <c r="L8" s="84">
        <v>3</v>
      </c>
      <c r="M8" s="84"/>
      <c r="N8" s="84"/>
    </row>
    <row r="9" spans="1:14" ht="18" customHeight="1">
      <c r="A9" s="96"/>
      <c r="B9" s="96" t="s">
        <v>167</v>
      </c>
      <c r="C9" s="53" t="s">
        <v>168</v>
      </c>
      <c r="D9" s="53"/>
      <c r="E9" s="84">
        <v>99</v>
      </c>
      <c r="F9" s="84">
        <v>99</v>
      </c>
      <c r="G9" s="84">
        <v>13</v>
      </c>
      <c r="H9" s="84">
        <v>13</v>
      </c>
      <c r="I9" s="84">
        <v>20</v>
      </c>
      <c r="J9" s="84">
        <v>20</v>
      </c>
      <c r="K9" s="84">
        <v>2950</v>
      </c>
      <c r="L9" s="84">
        <v>2950</v>
      </c>
      <c r="M9" s="84"/>
      <c r="N9" s="84"/>
    </row>
    <row r="10" spans="1:14" ht="18" customHeight="1">
      <c r="A10" s="96"/>
      <c r="B10" s="96"/>
      <c r="C10" s="53" t="s">
        <v>169</v>
      </c>
      <c r="D10" s="53"/>
      <c r="E10" s="84">
        <v>50</v>
      </c>
      <c r="F10" s="84">
        <v>50</v>
      </c>
      <c r="G10" s="84">
        <v>7</v>
      </c>
      <c r="H10" s="84">
        <v>7</v>
      </c>
      <c r="I10" s="84">
        <v>20</v>
      </c>
      <c r="J10" s="84">
        <v>20</v>
      </c>
      <c r="K10" s="84">
        <v>1540</v>
      </c>
      <c r="L10" s="84">
        <v>1540</v>
      </c>
      <c r="M10" s="84"/>
      <c r="N10" s="84"/>
    </row>
    <row r="11" spans="1:14" ht="18" customHeight="1">
      <c r="A11" s="96"/>
      <c r="B11" s="96"/>
      <c r="C11" s="53" t="s">
        <v>170</v>
      </c>
      <c r="D11" s="53"/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/>
      <c r="N11" s="84"/>
    </row>
    <row r="12" spans="1:14" ht="18" customHeight="1">
      <c r="A12" s="96"/>
      <c r="B12" s="96"/>
      <c r="C12" s="53" t="s">
        <v>171</v>
      </c>
      <c r="D12" s="53"/>
      <c r="E12" s="84">
        <v>49</v>
      </c>
      <c r="F12" s="84">
        <v>49</v>
      </c>
      <c r="G12" s="84">
        <v>6</v>
      </c>
      <c r="H12" s="84">
        <v>6</v>
      </c>
      <c r="I12" s="84">
        <v>0</v>
      </c>
      <c r="J12" s="84">
        <v>0</v>
      </c>
      <c r="K12" s="84">
        <v>10</v>
      </c>
      <c r="L12" s="84">
        <v>10</v>
      </c>
      <c r="M12" s="84"/>
      <c r="N12" s="84"/>
    </row>
    <row r="13" spans="1:14" ht="18" customHeight="1">
      <c r="A13" s="96"/>
      <c r="B13" s="96"/>
      <c r="C13" s="53" t="s">
        <v>172</v>
      </c>
      <c r="D13" s="53"/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/>
      <c r="N13" s="84"/>
    </row>
    <row r="14" spans="1:14" ht="18" customHeight="1">
      <c r="A14" s="96"/>
      <c r="B14" s="96"/>
      <c r="C14" s="53" t="s">
        <v>78</v>
      </c>
      <c r="D14" s="53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1400</v>
      </c>
      <c r="L14" s="84">
        <v>1400</v>
      </c>
      <c r="M14" s="84"/>
      <c r="N14" s="84"/>
    </row>
    <row r="15" spans="1:14" ht="18" customHeight="1">
      <c r="A15" s="96" t="s">
        <v>173</v>
      </c>
      <c r="B15" s="96" t="s">
        <v>174</v>
      </c>
      <c r="C15" s="53" t="s">
        <v>175</v>
      </c>
      <c r="D15" s="53"/>
      <c r="E15" s="64">
        <v>402</v>
      </c>
      <c r="F15" s="64">
        <v>451</v>
      </c>
      <c r="G15" s="64">
        <v>10</v>
      </c>
      <c r="H15" s="64">
        <v>22</v>
      </c>
      <c r="I15" s="64">
        <v>4983</v>
      </c>
      <c r="J15" s="64">
        <v>4985</v>
      </c>
      <c r="K15" s="64">
        <v>1005</v>
      </c>
      <c r="L15" s="64">
        <v>961</v>
      </c>
      <c r="M15" s="64"/>
      <c r="N15" s="64"/>
    </row>
    <row r="16" spans="1:14" ht="18" customHeight="1">
      <c r="A16" s="96"/>
      <c r="B16" s="96"/>
      <c r="C16" s="53" t="s">
        <v>176</v>
      </c>
      <c r="D16" s="53"/>
      <c r="E16" s="64">
        <v>869</v>
      </c>
      <c r="F16" s="64">
        <v>839</v>
      </c>
      <c r="G16" s="64">
        <v>3</v>
      </c>
      <c r="H16" s="64">
        <v>64</v>
      </c>
      <c r="I16" s="64">
        <v>2</v>
      </c>
      <c r="J16" s="64">
        <v>0</v>
      </c>
      <c r="K16" s="64">
        <v>2143</v>
      </c>
      <c r="L16" s="64">
        <v>2179</v>
      </c>
      <c r="M16" s="64"/>
      <c r="N16" s="64"/>
    </row>
    <row r="17" spans="1:15" ht="18" customHeight="1">
      <c r="A17" s="96"/>
      <c r="B17" s="96"/>
      <c r="C17" s="53" t="s">
        <v>177</v>
      </c>
      <c r="D17" s="53"/>
      <c r="E17" s="64">
        <v>4</v>
      </c>
      <c r="F17" s="54">
        <v>4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/>
      <c r="N17" s="64"/>
    </row>
    <row r="18" spans="1:15" ht="18" customHeight="1">
      <c r="A18" s="96"/>
      <c r="B18" s="96"/>
      <c r="C18" s="53" t="s">
        <v>178</v>
      </c>
      <c r="D18" s="53"/>
      <c r="E18" s="64">
        <v>1275</v>
      </c>
      <c r="F18" s="64">
        <v>1294</v>
      </c>
      <c r="G18" s="64">
        <v>13</v>
      </c>
      <c r="H18" s="64">
        <v>86</v>
      </c>
      <c r="I18" s="64">
        <v>4985</v>
      </c>
      <c r="J18" s="64">
        <v>4985</v>
      </c>
      <c r="K18" s="64">
        <v>3148</v>
      </c>
      <c r="L18" s="64">
        <v>3140</v>
      </c>
      <c r="M18" s="64"/>
      <c r="N18" s="64"/>
    </row>
    <row r="19" spans="1:15" ht="18" customHeight="1">
      <c r="A19" s="96"/>
      <c r="B19" s="96" t="s">
        <v>179</v>
      </c>
      <c r="C19" s="53" t="s">
        <v>180</v>
      </c>
      <c r="D19" s="53"/>
      <c r="E19" s="64">
        <v>74</v>
      </c>
      <c r="F19" s="64">
        <v>94</v>
      </c>
      <c r="G19" s="64">
        <v>0</v>
      </c>
      <c r="H19" s="64">
        <v>1</v>
      </c>
      <c r="I19" s="64">
        <v>25</v>
      </c>
      <c r="J19" s="64">
        <v>25</v>
      </c>
      <c r="K19" s="64">
        <v>26</v>
      </c>
      <c r="L19" s="93">
        <f>22+1</f>
        <v>23</v>
      </c>
      <c r="M19" s="64"/>
      <c r="N19" s="64"/>
    </row>
    <row r="20" spans="1:15" ht="18" customHeight="1">
      <c r="A20" s="96"/>
      <c r="B20" s="96"/>
      <c r="C20" s="53" t="s">
        <v>181</v>
      </c>
      <c r="D20" s="53"/>
      <c r="E20" s="64">
        <v>45</v>
      </c>
      <c r="F20" s="64">
        <v>41</v>
      </c>
      <c r="G20" s="64">
        <v>0</v>
      </c>
      <c r="H20" s="64">
        <v>4</v>
      </c>
      <c r="I20" s="64">
        <v>4000</v>
      </c>
      <c r="J20" s="64">
        <v>4000</v>
      </c>
      <c r="K20" s="64">
        <v>0</v>
      </c>
      <c r="L20" s="93">
        <v>0</v>
      </c>
      <c r="M20" s="64"/>
      <c r="N20" s="64"/>
    </row>
    <row r="21" spans="1:15" ht="18" customHeight="1">
      <c r="A21" s="96"/>
      <c r="B21" s="96"/>
      <c r="C21" s="53" t="s">
        <v>182</v>
      </c>
      <c r="D21" s="53"/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92">
        <v>0</v>
      </c>
      <c r="M21" s="85"/>
      <c r="N21" s="85"/>
    </row>
    <row r="22" spans="1:15" ht="18" customHeight="1">
      <c r="A22" s="96"/>
      <c r="B22" s="96"/>
      <c r="C22" s="28" t="s">
        <v>183</v>
      </c>
      <c r="D22" s="28"/>
      <c r="E22" s="64">
        <v>119</v>
      </c>
      <c r="F22" s="64">
        <v>135</v>
      </c>
      <c r="G22" s="64">
        <v>0</v>
      </c>
      <c r="H22" s="64">
        <v>5</v>
      </c>
      <c r="I22" s="64">
        <v>4025</v>
      </c>
      <c r="J22" s="64">
        <v>4025</v>
      </c>
      <c r="K22" s="64">
        <v>26</v>
      </c>
      <c r="L22" s="93">
        <f>22+1</f>
        <v>23</v>
      </c>
      <c r="M22" s="64"/>
      <c r="N22" s="64"/>
    </row>
    <row r="23" spans="1:15" ht="18" customHeight="1">
      <c r="A23" s="96"/>
      <c r="B23" s="96" t="s">
        <v>184</v>
      </c>
      <c r="C23" s="53" t="s">
        <v>185</v>
      </c>
      <c r="D23" s="53"/>
      <c r="E23" s="64">
        <v>99</v>
      </c>
      <c r="F23" s="64">
        <v>99</v>
      </c>
      <c r="G23" s="64">
        <v>13</v>
      </c>
      <c r="H23" s="64">
        <v>13</v>
      </c>
      <c r="I23" s="64">
        <v>20</v>
      </c>
      <c r="J23" s="64">
        <v>20</v>
      </c>
      <c r="K23" s="64">
        <v>2950</v>
      </c>
      <c r="L23" s="64">
        <v>2950</v>
      </c>
      <c r="M23" s="64"/>
      <c r="N23" s="64"/>
    </row>
    <row r="24" spans="1:15" ht="18" customHeight="1">
      <c r="A24" s="96"/>
      <c r="B24" s="96"/>
      <c r="C24" s="53" t="s">
        <v>186</v>
      </c>
      <c r="D24" s="53"/>
      <c r="E24" s="64">
        <v>1057</v>
      </c>
      <c r="F24" s="64">
        <v>1059</v>
      </c>
      <c r="G24" s="64">
        <v>0</v>
      </c>
      <c r="H24" s="64">
        <v>69</v>
      </c>
      <c r="I24" s="64">
        <v>0</v>
      </c>
      <c r="J24" s="64">
        <v>0</v>
      </c>
      <c r="K24" s="64">
        <v>172</v>
      </c>
      <c r="L24" s="64">
        <v>167</v>
      </c>
      <c r="M24" s="64"/>
      <c r="N24" s="64"/>
    </row>
    <row r="25" spans="1:15" ht="18" customHeight="1">
      <c r="A25" s="96"/>
      <c r="B25" s="96"/>
      <c r="C25" s="53" t="s">
        <v>187</v>
      </c>
      <c r="D25" s="53"/>
      <c r="E25" s="64">
        <v>0</v>
      </c>
      <c r="F25" s="64">
        <v>0</v>
      </c>
      <c r="G25" s="64">
        <v>0</v>
      </c>
      <c r="H25" s="64">
        <v>0</v>
      </c>
      <c r="I25" s="64">
        <v>940</v>
      </c>
      <c r="J25" s="64">
        <v>940</v>
      </c>
      <c r="K25" s="64">
        <v>0</v>
      </c>
      <c r="L25" s="64">
        <v>0</v>
      </c>
      <c r="M25" s="64"/>
      <c r="N25" s="64"/>
    </row>
    <row r="26" spans="1:15" ht="18" customHeight="1">
      <c r="A26" s="96"/>
      <c r="B26" s="96"/>
      <c r="C26" s="53" t="s">
        <v>188</v>
      </c>
      <c r="D26" s="53"/>
      <c r="E26" s="64">
        <v>1156</v>
      </c>
      <c r="F26" s="64">
        <v>1158</v>
      </c>
      <c r="G26" s="64">
        <v>13</v>
      </c>
      <c r="H26" s="64">
        <v>82</v>
      </c>
      <c r="I26" s="64">
        <v>960</v>
      </c>
      <c r="J26" s="64">
        <v>960</v>
      </c>
      <c r="K26" s="64">
        <v>3122</v>
      </c>
      <c r="L26" s="64">
        <v>3117</v>
      </c>
      <c r="M26" s="64"/>
      <c r="N26" s="64"/>
    </row>
    <row r="27" spans="1:15" ht="18" customHeight="1">
      <c r="A27" s="96"/>
      <c r="B27" s="53" t="s">
        <v>189</v>
      </c>
      <c r="C27" s="53"/>
      <c r="D27" s="53"/>
      <c r="E27" s="64">
        <v>1275</v>
      </c>
      <c r="F27" s="64">
        <f>1293+1</f>
        <v>1294</v>
      </c>
      <c r="G27" s="64">
        <v>13</v>
      </c>
      <c r="H27" s="64">
        <v>86</v>
      </c>
      <c r="I27" s="64">
        <v>4985</v>
      </c>
      <c r="J27" s="64">
        <v>4985</v>
      </c>
      <c r="K27" s="64">
        <v>3148</v>
      </c>
      <c r="L27" s="64">
        <v>3140</v>
      </c>
      <c r="M27" s="64"/>
      <c r="N27" s="64"/>
    </row>
    <row r="28" spans="1:15" ht="18" customHeight="1">
      <c r="A28" s="96" t="s">
        <v>190</v>
      </c>
      <c r="B28" s="96" t="s">
        <v>191</v>
      </c>
      <c r="C28" s="53" t="s">
        <v>192</v>
      </c>
      <c r="D28" s="86" t="s">
        <v>36</v>
      </c>
      <c r="E28" s="64">
        <v>552</v>
      </c>
      <c r="F28" s="64">
        <v>406</v>
      </c>
      <c r="G28" s="64">
        <v>0</v>
      </c>
      <c r="H28" s="64">
        <v>7</v>
      </c>
      <c r="I28" s="64">
        <v>358</v>
      </c>
      <c r="J28" s="64">
        <v>262</v>
      </c>
      <c r="K28" s="64">
        <v>142</v>
      </c>
      <c r="L28" s="64">
        <v>124</v>
      </c>
      <c r="M28" s="64"/>
      <c r="N28" s="64"/>
    </row>
    <row r="29" spans="1:15" ht="18" customHeight="1">
      <c r="A29" s="96"/>
      <c r="B29" s="96"/>
      <c r="C29" s="53" t="s">
        <v>193</v>
      </c>
      <c r="D29" s="86" t="s">
        <v>37</v>
      </c>
      <c r="E29" s="64">
        <v>58</v>
      </c>
      <c r="F29" s="64">
        <v>32</v>
      </c>
      <c r="G29" s="64">
        <v>0</v>
      </c>
      <c r="H29" s="64">
        <v>0</v>
      </c>
      <c r="I29" s="64">
        <v>351</v>
      </c>
      <c r="J29" s="92">
        <v>255</v>
      </c>
      <c r="K29" s="64">
        <v>0</v>
      </c>
      <c r="L29" s="64">
        <v>0</v>
      </c>
      <c r="M29" s="64"/>
      <c r="N29" s="64"/>
    </row>
    <row r="30" spans="1:15" ht="18" customHeight="1">
      <c r="A30" s="96"/>
      <c r="B30" s="96"/>
      <c r="C30" s="53" t="s">
        <v>194</v>
      </c>
      <c r="D30" s="86" t="s">
        <v>195</v>
      </c>
      <c r="E30" s="64">
        <v>503</v>
      </c>
      <c r="F30" s="64">
        <v>474</v>
      </c>
      <c r="G30" s="64">
        <v>9</v>
      </c>
      <c r="H30" s="64">
        <v>12</v>
      </c>
      <c r="I30" s="64">
        <v>8</v>
      </c>
      <c r="J30" s="64">
        <v>8</v>
      </c>
      <c r="K30" s="64">
        <v>137</v>
      </c>
      <c r="L30" s="64">
        <v>135</v>
      </c>
      <c r="M30" s="64"/>
      <c r="N30" s="64"/>
    </row>
    <row r="31" spans="1:15" ht="18" customHeight="1">
      <c r="A31" s="96"/>
      <c r="B31" s="96"/>
      <c r="C31" s="28" t="s">
        <v>196</v>
      </c>
      <c r="D31" s="86" t="s">
        <v>197</v>
      </c>
      <c r="E31" s="64">
        <f>E28-E29-E30</f>
        <v>-9</v>
      </c>
      <c r="F31" s="64">
        <f>F28-F29-F30</f>
        <v>-100</v>
      </c>
      <c r="G31" s="64">
        <f t="shared" ref="G31:N31" si="0">G28-G29-G30</f>
        <v>-9</v>
      </c>
      <c r="H31" s="64">
        <f t="shared" si="0"/>
        <v>-5</v>
      </c>
      <c r="I31" s="64">
        <f t="shared" si="0"/>
        <v>-1</v>
      </c>
      <c r="J31" s="64">
        <f t="shared" si="0"/>
        <v>-1</v>
      </c>
      <c r="K31" s="64">
        <f t="shared" si="0"/>
        <v>5</v>
      </c>
      <c r="L31" s="64">
        <f t="shared" si="0"/>
        <v>-11</v>
      </c>
      <c r="M31" s="64">
        <f t="shared" si="0"/>
        <v>0</v>
      </c>
      <c r="N31" s="64">
        <f t="shared" si="0"/>
        <v>0</v>
      </c>
      <c r="O31" s="7"/>
    </row>
    <row r="32" spans="1:15" ht="18" customHeight="1">
      <c r="A32" s="96"/>
      <c r="B32" s="96"/>
      <c r="C32" s="53" t="s">
        <v>198</v>
      </c>
      <c r="D32" s="86" t="s">
        <v>199</v>
      </c>
      <c r="E32" s="64">
        <v>6</v>
      </c>
      <c r="F32" s="64">
        <v>58</v>
      </c>
      <c r="G32" s="64">
        <v>0</v>
      </c>
      <c r="H32" s="64">
        <v>0</v>
      </c>
      <c r="I32" s="64">
        <v>0</v>
      </c>
      <c r="J32" s="64">
        <v>0</v>
      </c>
      <c r="K32" s="64">
        <v>2</v>
      </c>
      <c r="L32" s="64">
        <v>2</v>
      </c>
      <c r="M32" s="64"/>
      <c r="N32" s="64"/>
    </row>
    <row r="33" spans="1:14" ht="18" customHeight="1">
      <c r="A33" s="96"/>
      <c r="B33" s="96"/>
      <c r="C33" s="53" t="s">
        <v>200</v>
      </c>
      <c r="D33" s="86" t="s">
        <v>201</v>
      </c>
      <c r="E33" s="64">
        <v>0</v>
      </c>
      <c r="F33" s="64">
        <v>4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/>
      <c r="N33" s="64"/>
    </row>
    <row r="34" spans="1:14" ht="18" customHeight="1">
      <c r="A34" s="96"/>
      <c r="B34" s="96"/>
      <c r="C34" s="28" t="s">
        <v>202</v>
      </c>
      <c r="D34" s="86" t="s">
        <v>203</v>
      </c>
      <c r="E34" s="64">
        <f t="shared" ref="E34:N34" si="1">E31+E32-E33</f>
        <v>-3</v>
      </c>
      <c r="F34" s="64">
        <f t="shared" si="1"/>
        <v>-46</v>
      </c>
      <c r="G34" s="64">
        <f t="shared" si="1"/>
        <v>-9</v>
      </c>
      <c r="H34" s="64">
        <f t="shared" si="1"/>
        <v>-5</v>
      </c>
      <c r="I34" s="64">
        <f t="shared" si="1"/>
        <v>-1</v>
      </c>
      <c r="J34" s="64">
        <f t="shared" si="1"/>
        <v>-1</v>
      </c>
      <c r="K34" s="64">
        <f t="shared" si="1"/>
        <v>7</v>
      </c>
      <c r="L34" s="64">
        <f t="shared" si="1"/>
        <v>-9</v>
      </c>
      <c r="M34" s="64">
        <f t="shared" si="1"/>
        <v>0</v>
      </c>
      <c r="N34" s="64">
        <f t="shared" si="1"/>
        <v>0</v>
      </c>
    </row>
    <row r="35" spans="1:14" ht="18" customHeight="1">
      <c r="A35" s="96"/>
      <c r="B35" s="96" t="s">
        <v>204</v>
      </c>
      <c r="C35" s="53" t="s">
        <v>205</v>
      </c>
      <c r="D35" s="86" t="s">
        <v>206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/>
      <c r="N35" s="64"/>
    </row>
    <row r="36" spans="1:14" ht="18" customHeight="1">
      <c r="A36" s="96"/>
      <c r="B36" s="96"/>
      <c r="C36" s="53" t="s">
        <v>207</v>
      </c>
      <c r="D36" s="86" t="s">
        <v>208</v>
      </c>
      <c r="E36" s="64">
        <v>0</v>
      </c>
      <c r="F36" s="64">
        <v>0</v>
      </c>
      <c r="G36" s="64">
        <v>59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/>
      <c r="N36" s="64"/>
    </row>
    <row r="37" spans="1:14" ht="18" customHeight="1">
      <c r="A37" s="96"/>
      <c r="B37" s="96"/>
      <c r="C37" s="53" t="s">
        <v>209</v>
      </c>
      <c r="D37" s="86" t="s">
        <v>210</v>
      </c>
      <c r="E37" s="64">
        <f>E34+E35-E36</f>
        <v>-3</v>
      </c>
      <c r="F37" s="64">
        <f t="shared" ref="F37:N37" si="2">F34+F35-F36</f>
        <v>-46</v>
      </c>
      <c r="G37" s="64">
        <f>G34+G35-G36</f>
        <v>-68</v>
      </c>
      <c r="H37" s="64">
        <f t="shared" si="2"/>
        <v>-5</v>
      </c>
      <c r="I37" s="64">
        <f t="shared" si="2"/>
        <v>-1</v>
      </c>
      <c r="J37" s="64">
        <f t="shared" si="2"/>
        <v>-1</v>
      </c>
      <c r="K37" s="64">
        <f t="shared" si="2"/>
        <v>7</v>
      </c>
      <c r="L37" s="64">
        <f t="shared" si="2"/>
        <v>-9</v>
      </c>
      <c r="M37" s="64">
        <f t="shared" si="2"/>
        <v>0</v>
      </c>
      <c r="N37" s="64">
        <f t="shared" si="2"/>
        <v>0</v>
      </c>
    </row>
    <row r="38" spans="1:14" ht="18" customHeight="1">
      <c r="A38" s="96"/>
      <c r="B38" s="96"/>
      <c r="C38" s="53" t="s">
        <v>211</v>
      </c>
      <c r="D38" s="86" t="s">
        <v>212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</row>
    <row r="39" spans="1:14" ht="18" customHeight="1">
      <c r="A39" s="96"/>
      <c r="B39" s="96"/>
      <c r="C39" s="53" t="s">
        <v>213</v>
      </c>
      <c r="D39" s="86" t="s">
        <v>214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/>
      <c r="N39" s="64"/>
    </row>
    <row r="40" spans="1:14" ht="18" customHeight="1">
      <c r="A40" s="96"/>
      <c r="B40" s="96"/>
      <c r="C40" s="53" t="s">
        <v>215</v>
      </c>
      <c r="D40" s="86" t="s">
        <v>216</v>
      </c>
      <c r="E40" s="64">
        <v>-1</v>
      </c>
      <c r="F40" s="64">
        <v>1</v>
      </c>
      <c r="G40" s="64">
        <v>0</v>
      </c>
      <c r="H40" s="64">
        <v>0</v>
      </c>
      <c r="I40" s="64">
        <v>0</v>
      </c>
      <c r="J40" s="64">
        <v>0</v>
      </c>
      <c r="K40" s="64">
        <v>2</v>
      </c>
      <c r="L40" s="85">
        <v>0</v>
      </c>
      <c r="M40" s="64"/>
      <c r="N40" s="64"/>
    </row>
    <row r="41" spans="1:14" ht="18" customHeight="1">
      <c r="A41" s="96"/>
      <c r="B41" s="96"/>
      <c r="C41" s="28" t="s">
        <v>217</v>
      </c>
      <c r="D41" s="86" t="s">
        <v>218</v>
      </c>
      <c r="E41" s="64">
        <f t="shared" ref="E41:N41" si="3">E34+E35-E36-E40</f>
        <v>-2</v>
      </c>
      <c r="F41" s="64">
        <f t="shared" si="3"/>
        <v>-47</v>
      </c>
      <c r="G41" s="64">
        <f t="shared" si="3"/>
        <v>-68</v>
      </c>
      <c r="H41" s="64">
        <f t="shared" si="3"/>
        <v>-5</v>
      </c>
      <c r="I41" s="64">
        <f t="shared" si="3"/>
        <v>-1</v>
      </c>
      <c r="J41" s="64">
        <f t="shared" si="3"/>
        <v>-1</v>
      </c>
      <c r="K41" s="64">
        <f t="shared" si="3"/>
        <v>5</v>
      </c>
      <c r="L41" s="64">
        <f t="shared" si="3"/>
        <v>-9</v>
      </c>
      <c r="M41" s="64">
        <f t="shared" si="3"/>
        <v>0</v>
      </c>
      <c r="N41" s="64">
        <f t="shared" si="3"/>
        <v>0</v>
      </c>
    </row>
    <row r="42" spans="1:14" ht="18" customHeight="1">
      <c r="A42" s="96"/>
      <c r="B42" s="96"/>
      <c r="C42" s="114" t="s">
        <v>219</v>
      </c>
      <c r="D42" s="114"/>
      <c r="E42" s="64">
        <f t="shared" ref="E42:N42" si="4">E37+E38-E39-E40</f>
        <v>-2</v>
      </c>
      <c r="F42" s="64">
        <f t="shared" si="4"/>
        <v>-47</v>
      </c>
      <c r="G42" s="64">
        <f t="shared" si="4"/>
        <v>-68</v>
      </c>
      <c r="H42" s="64">
        <f t="shared" si="4"/>
        <v>-5</v>
      </c>
      <c r="I42" s="64">
        <f t="shared" si="4"/>
        <v>-1</v>
      </c>
      <c r="J42" s="64">
        <f t="shared" si="4"/>
        <v>-1</v>
      </c>
      <c r="K42" s="64">
        <f t="shared" si="4"/>
        <v>5</v>
      </c>
      <c r="L42" s="64">
        <f t="shared" si="4"/>
        <v>-9</v>
      </c>
      <c r="M42" s="64">
        <f t="shared" si="4"/>
        <v>0</v>
      </c>
      <c r="N42" s="64">
        <f t="shared" si="4"/>
        <v>0</v>
      </c>
    </row>
    <row r="43" spans="1:14" ht="18" customHeight="1">
      <c r="A43" s="96"/>
      <c r="B43" s="96"/>
      <c r="C43" s="53" t="s">
        <v>220</v>
      </c>
      <c r="D43" s="86" t="s">
        <v>221</v>
      </c>
      <c r="E43" s="64">
        <v>1046</v>
      </c>
      <c r="F43" s="85">
        <v>1093</v>
      </c>
      <c r="G43" s="64">
        <v>-7</v>
      </c>
      <c r="H43" s="85">
        <v>-2</v>
      </c>
      <c r="I43" s="64">
        <v>0</v>
      </c>
      <c r="J43" s="85">
        <v>0</v>
      </c>
      <c r="K43" s="64">
        <v>167</v>
      </c>
      <c r="L43" s="85">
        <v>176</v>
      </c>
      <c r="M43" s="64"/>
      <c r="N43" s="64"/>
    </row>
    <row r="44" spans="1:14" ht="18" customHeight="1">
      <c r="A44" s="96"/>
      <c r="B44" s="96"/>
      <c r="C44" s="28" t="s">
        <v>222</v>
      </c>
      <c r="D44" s="63" t="s">
        <v>223</v>
      </c>
      <c r="E44" s="64">
        <f>E41+E43</f>
        <v>1044</v>
      </c>
      <c r="F44" s="64">
        <f>F41+F43</f>
        <v>1046</v>
      </c>
      <c r="G44" s="64">
        <f t="shared" ref="G44:N44" si="5">G41+G43</f>
        <v>-75</v>
      </c>
      <c r="H44" s="64">
        <f t="shared" si="5"/>
        <v>-7</v>
      </c>
      <c r="I44" s="64">
        <f t="shared" si="5"/>
        <v>-1</v>
      </c>
      <c r="J44" s="64">
        <f t="shared" si="5"/>
        <v>-1</v>
      </c>
      <c r="K44" s="64">
        <f t="shared" si="5"/>
        <v>172</v>
      </c>
      <c r="L44" s="64">
        <f t="shared" si="5"/>
        <v>167</v>
      </c>
      <c r="M44" s="64">
        <f t="shared" si="5"/>
        <v>0</v>
      </c>
      <c r="N44" s="64">
        <f t="shared" si="5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7"/>
    </row>
  </sheetData>
  <mergeCells count="14">
    <mergeCell ref="E6:F6"/>
    <mergeCell ref="G6:H6"/>
    <mergeCell ref="K6:L6"/>
    <mergeCell ref="M6:N6"/>
    <mergeCell ref="A8:A14"/>
    <mergeCell ref="B9:B14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inoue</cp:lastModifiedBy>
  <cp:lastPrinted>2024-08-23T05:36:18Z</cp:lastPrinted>
  <dcterms:created xsi:type="dcterms:W3CDTF">1999-07-06T05:17:05Z</dcterms:created>
  <dcterms:modified xsi:type="dcterms:W3CDTF">2024-09-13T09:04:43Z</dcterms:modified>
</cp:coreProperties>
</file>