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S010046\Common\【資金・commonへ】資金制度係\(104) ４席\R7 熊瀨\10 地方債協会照会\04 作業\"/>
    </mc:Choice>
  </mc:AlternateContent>
  <xr:revisionPtr revIDLastSave="0" documentId="13_ncr:1_{0EB2E299-D432-4C6A-89F4-73E2A2D5D0BA}" xr6:coauthVersionLast="47" xr6:coauthVersionMax="47" xr10:uidLastSave="{00000000-0000-0000-0000-000000000000}"/>
  <bookViews>
    <workbookView xWindow="-120" yWindow="-120" windowWidth="20730" windowHeight="1104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'2.公営企業会計予算(R6-7年度)'!$A$1:$Q$49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'4.公営企業会計決算（R4-5年度）'!$A$1:$Q$49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6" l="1"/>
  <c r="F45" i="4"/>
  <c r="F44" i="4"/>
  <c r="H44" i="4"/>
  <c r="H39" i="4"/>
  <c r="H45" i="4" s="1"/>
  <c r="I24" i="7" l="1"/>
  <c r="I27" i="7" s="1"/>
  <c r="H24" i="7"/>
  <c r="H27" i="7" s="1"/>
  <c r="I16" i="7"/>
  <c r="H16" i="7"/>
  <c r="I15" i="7"/>
  <c r="H15" i="7"/>
  <c r="I14" i="7"/>
  <c r="H14" i="7"/>
  <c r="I39" i="7"/>
  <c r="H39" i="7"/>
  <c r="I24" i="4"/>
  <c r="I27" i="4" s="1"/>
  <c r="H24" i="4"/>
  <c r="H27" i="4" s="1"/>
  <c r="H17" i="4"/>
  <c r="I16" i="4"/>
  <c r="H16" i="4"/>
  <c r="I15" i="4"/>
  <c r="H15" i="4"/>
  <c r="I14" i="4"/>
  <c r="H14" i="4"/>
  <c r="H45" i="7" l="1"/>
  <c r="I45" i="7"/>
  <c r="J31" i="8"/>
  <c r="J34" i="8" s="1"/>
  <c r="I31" i="8"/>
  <c r="I34" i="8" s="1"/>
  <c r="H31" i="8"/>
  <c r="H34" i="8" s="1"/>
  <c r="G31" i="8"/>
  <c r="G34" i="8" s="1"/>
  <c r="F31" i="8"/>
  <c r="F34" i="8" s="1"/>
  <c r="E31" i="8"/>
  <c r="E34" i="8" s="1"/>
  <c r="I41" i="8" l="1"/>
  <c r="I44" i="8" s="1"/>
  <c r="I37" i="8"/>
  <c r="I42" i="8" s="1"/>
  <c r="G37" i="8"/>
  <c r="G42" i="8" s="1"/>
  <c r="G41" i="8"/>
  <c r="G44" i="8" s="1"/>
  <c r="H37" i="8"/>
  <c r="H42" i="8" s="1"/>
  <c r="H41" i="8"/>
  <c r="H44" i="8" s="1"/>
  <c r="E41" i="8"/>
  <c r="E44" i="8" s="1"/>
  <c r="E37" i="8"/>
  <c r="E42" i="8" s="1"/>
  <c r="F41" i="8"/>
  <c r="F44" i="8" s="1"/>
  <c r="F37" i="8"/>
  <c r="F42" i="8" s="1"/>
  <c r="J41" i="8"/>
  <c r="J44" i="8" s="1"/>
  <c r="J37" i="8"/>
  <c r="J42" i="8" s="1"/>
  <c r="I44" i="4"/>
  <c r="I39" i="4"/>
  <c r="I45" i="4" l="1"/>
  <c r="Q24" i="7"/>
  <c r="Q27" i="7" s="1"/>
  <c r="P24" i="7"/>
  <c r="P27" i="7" s="1"/>
  <c r="O24" i="7"/>
  <c r="O27" i="7" s="1"/>
  <c r="N24" i="7"/>
  <c r="N27" i="7" s="1"/>
  <c r="M24" i="7"/>
  <c r="M27" i="7" s="1"/>
  <c r="L24" i="7"/>
  <c r="L27" i="7" s="1"/>
  <c r="K24" i="7"/>
  <c r="K27" i="7" s="1"/>
  <c r="J24" i="7"/>
  <c r="J27" i="7" s="1"/>
  <c r="Q16" i="7"/>
  <c r="P16" i="7"/>
  <c r="O16" i="7"/>
  <c r="N16" i="7"/>
  <c r="M16" i="7"/>
  <c r="L16" i="7"/>
  <c r="K16" i="7"/>
  <c r="J16" i="7"/>
  <c r="Q15" i="7"/>
  <c r="P15" i="7"/>
  <c r="O15" i="7"/>
  <c r="N15" i="7"/>
  <c r="M15" i="7"/>
  <c r="L15" i="7"/>
  <c r="K15" i="7"/>
  <c r="J15" i="7"/>
  <c r="Q14" i="7"/>
  <c r="P14" i="7"/>
  <c r="O14" i="7"/>
  <c r="N14" i="7"/>
  <c r="M14" i="7"/>
  <c r="L14" i="7"/>
  <c r="K14" i="7"/>
  <c r="J14" i="7"/>
  <c r="Q24" i="4"/>
  <c r="Q27" i="4" s="1"/>
  <c r="P24" i="4"/>
  <c r="P27" i="4" s="1"/>
  <c r="O24" i="4"/>
  <c r="O27" i="4" s="1"/>
  <c r="N24" i="4"/>
  <c r="N27" i="4" s="1"/>
  <c r="M24" i="4"/>
  <c r="M27" i="4" s="1"/>
  <c r="L24" i="4"/>
  <c r="L27" i="4" s="1"/>
  <c r="K24" i="4"/>
  <c r="K27" i="4" s="1"/>
  <c r="J24" i="4"/>
  <c r="J27" i="4" s="1"/>
  <c r="Q16" i="4"/>
  <c r="P16" i="4"/>
  <c r="O16" i="4"/>
  <c r="N16" i="4"/>
  <c r="M16" i="4"/>
  <c r="L16" i="4"/>
  <c r="K16" i="4"/>
  <c r="J16" i="4"/>
  <c r="Q15" i="4"/>
  <c r="P15" i="4"/>
  <c r="O15" i="4"/>
  <c r="N15" i="4"/>
  <c r="M15" i="4"/>
  <c r="L15" i="4"/>
  <c r="K15" i="4"/>
  <c r="J15" i="4"/>
  <c r="Q14" i="4"/>
  <c r="P14" i="4"/>
  <c r="O14" i="4"/>
  <c r="N14" i="4"/>
  <c r="M14" i="4"/>
  <c r="L14" i="4"/>
  <c r="K14" i="4"/>
  <c r="J14" i="4"/>
  <c r="G24" i="7" l="1"/>
  <c r="G27" i="7" s="1"/>
  <c r="F24" i="7"/>
  <c r="F27" i="7" s="1"/>
  <c r="G16" i="7"/>
  <c r="F16" i="7"/>
  <c r="G15" i="7"/>
  <c r="F15" i="7"/>
  <c r="G14" i="7"/>
  <c r="F14" i="7"/>
  <c r="G24" i="4"/>
  <c r="G27" i="4" s="1"/>
  <c r="F24" i="4"/>
  <c r="F27" i="4" s="1"/>
  <c r="G16" i="4"/>
  <c r="F16" i="4"/>
  <c r="G15" i="4"/>
  <c r="F15" i="4"/>
  <c r="G14" i="4"/>
  <c r="F14" i="4"/>
  <c r="I20" i="6" l="1"/>
  <c r="F27" i="5" l="1"/>
  <c r="F45" i="5" l="1"/>
  <c r="F45" i="2" l="1"/>
  <c r="H27" i="5" l="1"/>
  <c r="H45" i="2"/>
  <c r="H27" i="2"/>
  <c r="F19" i="6"/>
  <c r="F21" i="6" s="1"/>
  <c r="F20" i="6"/>
  <c r="E19" i="6"/>
  <c r="E23" i="6" s="1"/>
  <c r="E20" i="6"/>
  <c r="E21" i="6"/>
  <c r="E22" i="6"/>
  <c r="F27" i="2" l="1"/>
  <c r="I9" i="2" l="1"/>
  <c r="G45" i="2"/>
  <c r="G27" i="2"/>
  <c r="H45" i="5"/>
  <c r="G44" i="5"/>
  <c r="G19" i="5"/>
  <c r="F39" i="4"/>
  <c r="N31" i="8"/>
  <c r="N34" i="8" s="1"/>
  <c r="M31" i="8"/>
  <c r="M34" i="8" s="1"/>
  <c r="L31" i="8"/>
  <c r="L34" i="8"/>
  <c r="L37" i="8" s="1"/>
  <c r="L42" i="8" s="1"/>
  <c r="K31" i="8"/>
  <c r="K34" i="8" s="1"/>
  <c r="Q44" i="7"/>
  <c r="P44" i="7"/>
  <c r="O44" i="7"/>
  <c r="N44" i="7"/>
  <c r="M44" i="7"/>
  <c r="L44" i="7"/>
  <c r="K44" i="7"/>
  <c r="J44" i="7"/>
  <c r="G44" i="7"/>
  <c r="Q39" i="7"/>
  <c r="P39" i="7"/>
  <c r="O39" i="7"/>
  <c r="N39" i="7"/>
  <c r="M39" i="7"/>
  <c r="L39" i="7"/>
  <c r="K39" i="7"/>
  <c r="J39" i="7"/>
  <c r="H20" i="6"/>
  <c r="G20" i="6"/>
  <c r="I19" i="6"/>
  <c r="I21" i="6" s="1"/>
  <c r="H19" i="6"/>
  <c r="H21" i="6" s="1"/>
  <c r="G19" i="6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2" i="2"/>
  <c r="I41" i="2"/>
  <c r="I38" i="2"/>
  <c r="I36" i="2"/>
  <c r="I30" i="2"/>
  <c r="I24" i="2"/>
  <c r="Q39" i="4"/>
  <c r="Q44" i="4"/>
  <c r="P39" i="4"/>
  <c r="P44" i="4"/>
  <c r="O39" i="4"/>
  <c r="O44" i="4"/>
  <c r="O45" i="4" s="1"/>
  <c r="N39" i="4"/>
  <c r="N44" i="4"/>
  <c r="N45" i="4"/>
  <c r="M39" i="4"/>
  <c r="M45" i="4" s="1"/>
  <c r="M44" i="4"/>
  <c r="L39" i="4"/>
  <c r="L44" i="4"/>
  <c r="K39" i="4"/>
  <c r="K44" i="4"/>
  <c r="J39" i="4"/>
  <c r="J44" i="4"/>
  <c r="G44" i="4"/>
  <c r="G41" i="2"/>
  <c r="G29" i="2"/>
  <c r="P45" i="4" l="1"/>
  <c r="G45" i="4"/>
  <c r="G37" i="5"/>
  <c r="G34" i="5"/>
  <c r="G33" i="5"/>
  <c r="G30" i="5"/>
  <c r="G42" i="5"/>
  <c r="G28" i="5"/>
  <c r="G40" i="5"/>
  <c r="G35" i="5"/>
  <c r="F23" i="6"/>
  <c r="G14" i="2"/>
  <c r="G41" i="5"/>
  <c r="O45" i="7"/>
  <c r="G38" i="5"/>
  <c r="K45" i="4"/>
  <c r="Q45" i="7"/>
  <c r="G39" i="5"/>
  <c r="I45" i="5"/>
  <c r="G45" i="5"/>
  <c r="G29" i="5"/>
  <c r="G28" i="2"/>
  <c r="J45" i="4"/>
  <c r="G21" i="2"/>
  <c r="G43" i="5"/>
  <c r="G16" i="2"/>
  <c r="G45" i="7"/>
  <c r="G18" i="2"/>
  <c r="L45" i="7"/>
  <c r="G36" i="5"/>
  <c r="G31" i="5"/>
  <c r="M45" i="7"/>
  <c r="G32" i="5"/>
  <c r="G9" i="2"/>
  <c r="L45" i="4"/>
  <c r="Q45" i="4"/>
  <c r="G19" i="2"/>
  <c r="G25" i="2"/>
  <c r="G24" i="2"/>
  <c r="G36" i="2"/>
  <c r="N45" i="7"/>
  <c r="G12" i="2"/>
  <c r="G39" i="2"/>
  <c r="G11" i="2"/>
  <c r="G38" i="2"/>
  <c r="I27" i="2"/>
  <c r="G22" i="2"/>
  <c r="G15" i="2"/>
  <c r="G43" i="2"/>
  <c r="F45" i="7"/>
  <c r="G23" i="2"/>
  <c r="G30" i="2"/>
  <c r="J45" i="7"/>
  <c r="G26" i="2"/>
  <c r="G32" i="2"/>
  <c r="G13" i="2"/>
  <c r="G40" i="2"/>
  <c r="K45" i="7"/>
  <c r="G20" i="2"/>
  <c r="G17" i="2"/>
  <c r="G10" i="2"/>
  <c r="G31" i="2"/>
  <c r="P45" i="7"/>
  <c r="I23" i="6"/>
  <c r="H22" i="6"/>
  <c r="H23" i="6"/>
  <c r="G23" i="6"/>
  <c r="G22" i="6"/>
  <c r="K37" i="8"/>
  <c r="K42" i="8" s="1"/>
  <c r="K41" i="8"/>
  <c r="K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G42" i="2"/>
  <c r="I45" i="2"/>
  <c r="G18" i="5"/>
  <c r="G21" i="6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<sst xmlns="http://schemas.openxmlformats.org/spreadsheetml/2006/main" count="453" uniqueCount="273">
  <si>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</si>
  <si>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</si>
  <si>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</si>
  <si>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</si>
  <si>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</si>
  <si>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</si>
  <si>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</si>
  <si>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</si>
  <si>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</si>
  <si>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</si>
  <si>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</si>
  <si>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</si>
  <si>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</si>
  <si>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</si>
  <si>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</si>
  <si>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</si>
  <si>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</si>
  <si>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</si>
  <si>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</si>
  <si>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</si>
  <si>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</si>
  <si>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</si>
  <si>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</si>
  <si>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</si>
  <si>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</si>
  <si>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</si>
  <si>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</si>
  <si>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</si>
  <si>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</si>
  <si>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</si>
  <si>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</si>
  <si>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</si>
  <si>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</si>
  <si>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</si>
  <si>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</si>
  <si>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</si>
  <si>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</si>
  <si>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</si>
  <si>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</si>
  <si>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</si>
  <si>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</si>
  <si>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</si>
  <si>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</si>
  <si>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</si>
  <si>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</si>
  <si>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</si>
  <si>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</si>
  <si>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</si>
  <si>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</si>
  <si>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</si>
  <si>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</si>
  <si>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</si>
  <si>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</si>
  <si>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</si>
  <si>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</si>
  <si>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</si>
  <si>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</si>
  <si>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</si>
  <si>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</si>
  <si>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</si>
  <si>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</si>
  <si>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</si>
  <si>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</si>
  <si>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</si>
  <si>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</si>
  <si>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</si>
  <si>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</si>
  <si>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</si>
  <si>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</si>
  <si>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</si>
  <si>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</si>
  <si>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</si>
  <si>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</si>
  <si>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</si>
  <si>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</si>
  <si>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</si>
  <si>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</si>
  <si>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</si>
  <si>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</si>
  <si>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</si>
  <si>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</si>
  <si>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</si>
  <si>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</si>
  <si>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</si>
  <si>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</si>
  <si>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</si>
  <si>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</si>
  <si>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</si>
  <si>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</si>
  <si>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</si>
  <si>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</si>
  <si>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</si>
  <si>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</si>
  <si>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</si>
  <si>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</si>
  <si>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</si>
  <si>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</si>
  <si>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</si>
  <si>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</si>
  <si>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</si>
  <si>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</si>
  <si>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</si>
  <si>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</si>
  <si>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</si>
  <si>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</si>
  <si>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</si>
  <si>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</si>
  <si>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</si>
  <si>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</si>
  <si>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</si>
  <si>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</si>
  <si>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</si>
  <si>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</si>
  <si>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</si>
  <si>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</si>
  <si>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</si>
  <si>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</si>
  <si>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</si>
  <si>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</si>
  <si>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</si>
  <si>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</si>
  <si>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</si>
  <si>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</si>
  <si>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</si>
  <si>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</si>
  <si>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</si>
  <si>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</si>
  <si>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</si>
  <si>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</si>
  <si>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</si>
  <si>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</si>
  <si>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</si>
  <si>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</si>
  <si>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</si>
  <si>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</si>
  <si>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</si>
  <si>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</si>
  <si>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</si>
  <si>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</si>
  <si>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</si>
  <si>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</si>
  <si>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</si>
  <si>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</si>
  <si>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</si>
  <si>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</si>
  <si>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</si>
  <si>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</si>
  <si>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</si>
  <si>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</si>
  <si>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</si>
  <si>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</si>
  <si>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</si>
  <si>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</si>
  <si>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</si>
  <si>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</si>
  <si>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</si>
  <si>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</si>
  <si>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</si>
  <si>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</si>
  <si>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</si>
  <si>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</si>
  <si>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</si>
  <si>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</si>
  <si>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</si>
  <si>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</si>
  <si>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</si>
  <si>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</si>
  <si>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</si>
  <si>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</si>
  <si>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</si>
  <si>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</si>
  <si>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</si>
  <si>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</si>
  <si>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</si>
  <si>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</si>
  <si>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</si>
  <si>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</si>
  <si>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</si>
  <si>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</si>
  <si>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</si>
  <si>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</si>
  <si>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</si>
  <si>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</si>
  <si>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</si>
  <si>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</si>
  <si>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</si>
  <si>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</si>
  <si>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</si>
  <si>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</si>
  <si>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</si>
  <si>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</si>
  <si>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</si>
  <si>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</si>
  <si>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</si>
  <si>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</si>
  <si>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</si>
  <si>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</si>
  <si>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</si>
  <si>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</si>
  <si>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</si>
  <si>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</si>
  <si>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</si>
  <si>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</si>
  <si>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</si>
  <si>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</si>
  <si>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</si>
  <si>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</si>
  <si>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</si>
  <si>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</si>
  <si>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</si>
  <si>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</si>
  <si>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</si>
  <si>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</si>
  <si>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</si>
  <si>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</si>
  <si>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</si>
  <si>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</si>
  <si>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</si>
  <si>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</si>
  <si>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</si>
  <si>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</si>
  <si>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</si>
  <si>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</si>
  <si>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</si>
  <si>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</si>
  <si>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</si>
  <si>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</si>
  <si>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</si>
  <si>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</si>
  <si>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</si>
  <si>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</si>
  <si>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</si>
  <si>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</si>
  <si>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</si>
  <si>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</si>
  <si>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</si>
  <si>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</si>
  <si>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</si>
  <si>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</si>
  <si>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</si>
  <si>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</si>
  <si>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</si>
  <si>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</si>
  <si>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</si>
  <si>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</si>
  <si>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</si>
  <si>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</si>
  <si>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</si>
  <si>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</si>
  <si>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</si>
  <si>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山形県</t>
    <rPh sb="0" eb="3">
      <t>ヤマガタケン</t>
    </rPh>
    <phoneticPr fontId="9"/>
  </si>
  <si>
    <t>山形県</t>
    <rPh sb="0" eb="3">
      <t>ヤマガタケン</t>
    </rPh>
    <phoneticPr fontId="16"/>
  </si>
  <si>
    <t>流域下水道事業</t>
    <rPh sb="0" eb="2">
      <t>リュウイキ</t>
    </rPh>
    <rPh sb="2" eb="5">
      <t>ゲスイドウ</t>
    </rPh>
    <rPh sb="5" eb="7">
      <t>ジギョウ</t>
    </rPh>
    <phoneticPr fontId="9"/>
  </si>
  <si>
    <t>流域下水道事業</t>
    <rPh sb="0" eb="2">
      <t>リュウイキ</t>
    </rPh>
    <rPh sb="2" eb="5">
      <t>ゲスイドウ</t>
    </rPh>
    <rPh sb="5" eb="7">
      <t>ジギョウ</t>
    </rPh>
    <phoneticPr fontId="16"/>
  </si>
  <si>
    <t>電気事業</t>
    <rPh sb="0" eb="2">
      <t>デンキ</t>
    </rPh>
    <rPh sb="2" eb="4">
      <t>ジギョウ</t>
    </rPh>
    <phoneticPr fontId="5"/>
  </si>
  <si>
    <t>工業用水道事業</t>
    <rPh sb="0" eb="3">
      <t>コウギョウヨウ</t>
    </rPh>
    <rPh sb="3" eb="5">
      <t>スイドウ</t>
    </rPh>
    <rPh sb="5" eb="7">
      <t>ジギョウ</t>
    </rPh>
    <phoneticPr fontId="5"/>
  </si>
  <si>
    <t>公営企業資産運用事業</t>
    <rPh sb="0" eb="2">
      <t>コウエイ</t>
    </rPh>
    <rPh sb="2" eb="4">
      <t>キギョウ</t>
    </rPh>
    <rPh sb="4" eb="6">
      <t>シサン</t>
    </rPh>
    <rPh sb="6" eb="8">
      <t>ウンヨウ</t>
    </rPh>
    <rPh sb="8" eb="10">
      <t>ジギョウ</t>
    </rPh>
    <phoneticPr fontId="5"/>
  </si>
  <si>
    <t>水道用水供給事業</t>
    <rPh sb="0" eb="2">
      <t>スイドウ</t>
    </rPh>
    <rPh sb="2" eb="4">
      <t>ヨウスイ</t>
    </rPh>
    <rPh sb="4" eb="6">
      <t>キョウキュウ</t>
    </rPh>
    <rPh sb="6" eb="8">
      <t>ジギョウ</t>
    </rPh>
    <phoneticPr fontId="5"/>
  </si>
  <si>
    <t>電気事業</t>
    <rPh sb="0" eb="2">
      <t>デンキ</t>
    </rPh>
    <rPh sb="2" eb="4">
      <t>ジギョウ</t>
    </rPh>
    <phoneticPr fontId="11"/>
  </si>
  <si>
    <t>工業用水道事業</t>
    <rPh sb="0" eb="7">
      <t>コウギョウヨウスイドウジギョウ</t>
    </rPh>
    <phoneticPr fontId="11"/>
  </si>
  <si>
    <t>公営企業資産運用事業</t>
    <rPh sb="0" eb="2">
      <t>コウエイ</t>
    </rPh>
    <rPh sb="2" eb="4">
      <t>キギョウ</t>
    </rPh>
    <rPh sb="4" eb="6">
      <t>シサン</t>
    </rPh>
    <rPh sb="6" eb="8">
      <t>ウンヨウ</t>
    </rPh>
    <rPh sb="8" eb="10">
      <t>ジギョウ</t>
    </rPh>
    <phoneticPr fontId="11"/>
  </si>
  <si>
    <t>水道用水供給事業</t>
    <rPh sb="0" eb="2">
      <t>スイドウ</t>
    </rPh>
    <rPh sb="2" eb="4">
      <t>ヨウスイ</t>
    </rPh>
    <rPh sb="4" eb="6">
      <t>キョウキュウ</t>
    </rPh>
    <rPh sb="6" eb="8">
      <t>ジギョウ</t>
    </rPh>
    <phoneticPr fontId="11"/>
  </si>
  <si>
    <t>病院事業</t>
    <rPh sb="0" eb="2">
      <t>ビョウイン</t>
    </rPh>
    <rPh sb="2" eb="4">
      <t>ジギョウ</t>
    </rPh>
    <phoneticPr fontId="5"/>
  </si>
  <si>
    <t>山形県住宅供給公社</t>
    <rPh sb="0" eb="9">
      <t>ヤマガタケンジュウタクキョウキュウコウシャ</t>
    </rPh>
    <phoneticPr fontId="14"/>
  </si>
  <si>
    <t>病院事業</t>
    <rPh sb="0" eb="2">
      <t>ビョウイン</t>
    </rPh>
    <rPh sb="2" eb="4">
      <t>ジギョウ</t>
    </rPh>
    <phoneticPr fontId="11"/>
  </si>
  <si>
    <t>土地取得事業</t>
    <rPh sb="0" eb="2">
      <t>トチ</t>
    </rPh>
    <rPh sb="2" eb="4">
      <t>シュトク</t>
    </rPh>
    <rPh sb="4" eb="6">
      <t>ジギョウ</t>
    </rPh>
    <phoneticPr fontId="9"/>
  </si>
  <si>
    <t>港湾整備事業</t>
    <rPh sb="0" eb="2">
      <t>コウワン</t>
    </rPh>
    <rPh sb="2" eb="4">
      <t>セイビ</t>
    </rPh>
    <rPh sb="4" eb="6">
      <t>ジギョウ</t>
    </rPh>
    <phoneticPr fontId="9"/>
  </si>
  <si>
    <t>土地取得事業</t>
    <rPh sb="0" eb="2">
      <t>トチ</t>
    </rPh>
    <rPh sb="2" eb="4">
      <t>シュトク</t>
    </rPh>
    <rPh sb="4" eb="6">
      <t>ジギョウ</t>
    </rPh>
    <phoneticPr fontId="16"/>
  </si>
  <si>
    <t>港湾整備事業</t>
    <rPh sb="0" eb="2">
      <t>コウワン</t>
    </rPh>
    <rPh sb="2" eb="4">
      <t>セイビ</t>
    </rPh>
    <rPh sb="4" eb="6">
      <t>ジギョウ</t>
    </rPh>
    <phoneticPr fontId="16"/>
  </si>
  <si>
    <t>特定環境保全公共下水道事業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phoneticPr fontId="16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</si>
  <si>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16"/>
  </si>
  <si>
    <t>山形県道路公社</t>
    <rPh sb="0" eb="3">
      <t>ヤマガタケン</t>
    </rPh>
    <rPh sb="3" eb="5">
      <t>ドウロ</t>
    </rPh>
    <rPh sb="5" eb="7">
      <t>コウシャ</t>
    </rPh>
    <phoneticPr fontId="14"/>
  </si>
  <si>
    <t>山形県土地開発公社</t>
    <rPh sb="0" eb="3">
      <t>ヤマガタケン</t>
    </rPh>
    <rPh sb="3" eb="5">
      <t>トチ</t>
    </rPh>
    <rPh sb="5" eb="7">
      <t>カイハツ</t>
    </rPh>
    <rPh sb="7" eb="9">
      <t>コウシャ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</si>
</sst>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0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10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0" fillId="0" borderId="10" xfId="1" applyNumberFormat="1" applyFont="1" applyBorder="1" applyAlignment="1">
      <alignment vertical="center"/>
    </xf>
    <xf numFmtId="177" fontId="0" fillId="0" borderId="10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36" activePane="bottomRight" state="frozen"/>
      <selection pane="topRight" activeCell="F1" sqref="F1"/>
      <selection pane="bottomLeft" activeCell="A9" sqref="A9"/>
      <selection pane="bottomRight" activeCell="E4" sqref="E4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11" ht="33.950000000000003" customHeight="1">
      <c r="A1" s="16" t="s">
        <v>0</v>
      </c>
      <c r="B1" s="16"/>
      <c r="C1" s="16"/>
      <c r="D1" s="16"/>
      <c r="E1" s="21" t="s">
        <v>250</v>
      </c>
      <c r="F1" s="1"/>
    </row>
    <row r="3" spans="1:11" ht="14.25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.25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9"/>
      <c r="F7" s="48" t="s">
        <v>241</v>
      </c>
      <c r="G7" s="48"/>
      <c r="H7" s="48" t="s">
        <v>238</v>
      </c>
      <c r="I7" s="49" t="s">
        <v>21</v>
      </c>
    </row>
    <row r="8" spans="1:11" ht="17.100000000000001" customHeight="1">
      <c r="A8" s="18"/>
      <c r="B8" s="19"/>
      <c r="C8" s="19"/>
      <c r="D8" s="19"/>
      <c r="E8" s="60"/>
      <c r="F8" s="51" t="s">
        <v>90</v>
      </c>
      <c r="G8" s="51" t="s">
        <v>2</v>
      </c>
      <c r="H8" s="51" t="s">
        <v>233</v>
      </c>
      <c r="I8" s="52"/>
    </row>
    <row r="9" spans="1:11" ht="18" customHeight="1">
      <c r="A9" s="89" t="s">
        <v>87</v>
      </c>
      <c r="B9" s="89" t="s">
        <v>89</v>
      </c>
      <c r="C9" s="61" t="s">
        <v>3</v>
      </c>
      <c r="D9" s="53"/>
      <c r="E9" s="53"/>
      <c r="F9" s="54">
        <v>144017</v>
      </c>
      <c r="G9" s="55">
        <f>F9/$F$27*100</f>
        <v>22.065450043742654</v>
      </c>
      <c r="H9" s="54">
        <v>139622</v>
      </c>
      <c r="I9" s="55">
        <f>(F9/H9-1)*100</f>
        <v>3.1477847330649844</v>
      </c>
      <c r="K9" s="25"/>
    </row>
    <row r="10" spans="1:11" ht="18" customHeight="1">
      <c r="A10" s="89"/>
      <c r="B10" s="89"/>
      <c r="C10" s="63"/>
      <c r="D10" s="65" t="s">
        <v>22</v>
      </c>
      <c r="E10" s="53"/>
      <c r="F10" s="54">
        <v>38052</v>
      </c>
      <c r="G10" s="55">
        <f t="shared" ref="G10:G26" si="0">F10/$F$27*100</f>
        <v>5.8301068975502579</v>
      </c>
      <c r="H10" s="54">
        <v>33819</v>
      </c>
      <c r="I10" s="55">
        <f t="shared" ref="I10:I27" si="1">(F10/H10-1)*100</f>
        <v>12.516632662113004</v>
      </c>
    </row>
    <row r="11" spans="1:11" ht="18" customHeight="1">
      <c r="A11" s="89"/>
      <c r="B11" s="89"/>
      <c r="C11" s="63"/>
      <c r="D11" s="63"/>
      <c r="E11" s="47" t="s">
        <v>23</v>
      </c>
      <c r="F11" s="54">
        <v>31717</v>
      </c>
      <c r="G11" s="55">
        <f t="shared" si="0"/>
        <v>4.8594949140544923</v>
      </c>
      <c r="H11" s="54">
        <v>28595</v>
      </c>
      <c r="I11" s="55">
        <f t="shared" si="1"/>
        <v>10.91799265605875</v>
      </c>
    </row>
    <row r="12" spans="1:11" ht="18" customHeight="1">
      <c r="A12" s="89"/>
      <c r="B12" s="89"/>
      <c r="C12" s="63"/>
      <c r="D12" s="63"/>
      <c r="E12" s="47" t="s">
        <v>24</v>
      </c>
      <c r="F12" s="54">
        <v>1199</v>
      </c>
      <c r="G12" s="55">
        <f t="shared" si="0"/>
        <v>0.18370383081474717</v>
      </c>
      <c r="H12" s="54">
        <v>1277</v>
      </c>
      <c r="I12" s="55">
        <f t="shared" si="1"/>
        <v>-6.1080657791699249</v>
      </c>
    </row>
    <row r="13" spans="1:11" ht="18" customHeight="1">
      <c r="A13" s="89"/>
      <c r="B13" s="89"/>
      <c r="C13" s="63"/>
      <c r="D13" s="64"/>
      <c r="E13" s="47" t="s">
        <v>25</v>
      </c>
      <c r="F13" s="54">
        <v>209</v>
      </c>
      <c r="G13" s="55">
        <f t="shared" si="0"/>
        <v>3.2021768674130244E-2</v>
      </c>
      <c r="H13" s="54">
        <v>55</v>
      </c>
      <c r="I13" s="55">
        <f t="shared" si="1"/>
        <v>280</v>
      </c>
    </row>
    <row r="14" spans="1:11" ht="18" customHeight="1">
      <c r="A14" s="89"/>
      <c r="B14" s="89"/>
      <c r="C14" s="63"/>
      <c r="D14" s="61" t="s">
        <v>26</v>
      </c>
      <c r="E14" s="53"/>
      <c r="F14" s="54">
        <v>24572</v>
      </c>
      <c r="G14" s="55">
        <f t="shared" si="0"/>
        <v>3.7647794251709485</v>
      </c>
      <c r="H14" s="54">
        <v>24510</v>
      </c>
      <c r="I14" s="55">
        <f t="shared" si="1"/>
        <v>0.25295797633619888</v>
      </c>
    </row>
    <row r="15" spans="1:11" ht="18" customHeight="1">
      <c r="A15" s="89"/>
      <c r="B15" s="89"/>
      <c r="C15" s="63"/>
      <c r="D15" s="63"/>
      <c r="E15" s="47" t="s">
        <v>27</v>
      </c>
      <c r="F15" s="54">
        <v>1150</v>
      </c>
      <c r="G15" s="55">
        <f t="shared" si="0"/>
        <v>0.17619633480980754</v>
      </c>
      <c r="H15" s="54">
        <v>1133</v>
      </c>
      <c r="I15" s="55">
        <f t="shared" si="1"/>
        <v>1.5004413062665423</v>
      </c>
    </row>
    <row r="16" spans="1:11" ht="18" customHeight="1">
      <c r="A16" s="89"/>
      <c r="B16" s="89"/>
      <c r="C16" s="63"/>
      <c r="D16" s="64"/>
      <c r="E16" s="47" t="s">
        <v>28</v>
      </c>
      <c r="F16" s="54">
        <v>23422</v>
      </c>
      <c r="G16" s="55">
        <f t="shared" si="0"/>
        <v>3.5885830903611415</v>
      </c>
      <c r="H16" s="54">
        <v>23377</v>
      </c>
      <c r="I16" s="55">
        <f t="shared" si="1"/>
        <v>0.19249689866107644</v>
      </c>
      <c r="K16" s="26"/>
    </row>
    <row r="17" spans="1:26" ht="18" customHeight="1">
      <c r="A17" s="89"/>
      <c r="B17" s="89"/>
      <c r="C17" s="63"/>
      <c r="D17" s="90" t="s">
        <v>29</v>
      </c>
      <c r="E17" s="91"/>
      <c r="F17" s="54">
        <v>53790</v>
      </c>
      <c r="G17" s="55">
        <f t="shared" si="0"/>
        <v>8.2413920429735192</v>
      </c>
      <c r="H17" s="54">
        <v>52457</v>
      </c>
      <c r="I17" s="55">
        <f t="shared" si="1"/>
        <v>2.5411289246430435</v>
      </c>
    </row>
    <row r="18" spans="1:26" ht="18" customHeight="1">
      <c r="A18" s="89"/>
      <c r="B18" s="89"/>
      <c r="C18" s="63"/>
      <c r="D18" s="90" t="s">
        <v>93</v>
      </c>
      <c r="E18" s="92"/>
      <c r="F18" s="54">
        <v>1601</v>
      </c>
      <c r="G18" s="55">
        <f t="shared" si="0"/>
        <v>0.24529594089608858</v>
      </c>
      <c r="H18" s="54">
        <v>1893</v>
      </c>
      <c r="I18" s="55">
        <f t="shared" si="1"/>
        <v>-15.425250924458533</v>
      </c>
    </row>
    <row r="19" spans="1:26" ht="18" customHeight="1">
      <c r="A19" s="89"/>
      <c r="B19" s="89"/>
      <c r="C19" s="62"/>
      <c r="D19" s="90" t="s">
        <v>94</v>
      </c>
      <c r="E19" s="92"/>
      <c r="F19" s="56">
        <v>0</v>
      </c>
      <c r="G19" s="55">
        <f t="shared" si="0"/>
        <v>0</v>
      </c>
      <c r="H19" s="54">
        <v>0</v>
      </c>
      <c r="I19" s="55">
        <v>0</v>
      </c>
      <c r="Z19" s="2" t="s">
        <v>95</v>
      </c>
    </row>
    <row r="20" spans="1:26" ht="18" customHeight="1">
      <c r="A20" s="89"/>
      <c r="B20" s="89"/>
      <c r="C20" s="53" t="s">
        <v>4</v>
      </c>
      <c r="D20" s="53"/>
      <c r="E20" s="53"/>
      <c r="F20" s="54">
        <v>24526</v>
      </c>
      <c r="G20" s="55">
        <f t="shared" si="0"/>
        <v>3.7577315717785567</v>
      </c>
      <c r="H20" s="54">
        <v>22119</v>
      </c>
      <c r="I20" s="55">
        <f t="shared" si="1"/>
        <v>10.88204710882048</v>
      </c>
    </row>
    <row r="21" spans="1:26" ht="18" customHeight="1">
      <c r="A21" s="89"/>
      <c r="B21" s="89"/>
      <c r="C21" s="53" t="s">
        <v>5</v>
      </c>
      <c r="D21" s="53"/>
      <c r="E21" s="53"/>
      <c r="F21" s="54">
        <v>188000</v>
      </c>
      <c r="G21" s="55">
        <f t="shared" si="0"/>
        <v>28.804270386298974</v>
      </c>
      <c r="H21" s="54">
        <v>182600</v>
      </c>
      <c r="I21" s="55">
        <f t="shared" si="1"/>
        <v>2.9572836801752489</v>
      </c>
    </row>
    <row r="22" spans="1:26" ht="18" customHeight="1">
      <c r="A22" s="89"/>
      <c r="B22" s="89"/>
      <c r="C22" s="53" t="s">
        <v>30</v>
      </c>
      <c r="D22" s="53"/>
      <c r="E22" s="53"/>
      <c r="F22" s="54">
        <v>6222</v>
      </c>
      <c r="G22" s="55">
        <f t="shared" si="0"/>
        <v>0.95329877842315003</v>
      </c>
      <c r="H22" s="54">
        <v>6377</v>
      </c>
      <c r="I22" s="55">
        <f t="shared" si="1"/>
        <v>-2.4306100047044032</v>
      </c>
    </row>
    <row r="23" spans="1:26" ht="18" customHeight="1">
      <c r="A23" s="89"/>
      <c r="B23" s="89"/>
      <c r="C23" s="53" t="s">
        <v>6</v>
      </c>
      <c r="D23" s="53"/>
      <c r="E23" s="53"/>
      <c r="F23" s="54">
        <v>82976</v>
      </c>
      <c r="G23" s="55">
        <f t="shared" si="0"/>
        <v>12.713101806242252</v>
      </c>
      <c r="H23" s="54">
        <v>66781</v>
      </c>
      <c r="I23" s="55">
        <f t="shared" si="1"/>
        <v>24.250909689881862</v>
      </c>
    </row>
    <row r="24" spans="1:26" ht="18" customHeight="1">
      <c r="A24" s="89"/>
      <c r="B24" s="89"/>
      <c r="C24" s="53" t="s">
        <v>31</v>
      </c>
      <c r="D24" s="53"/>
      <c r="E24" s="53"/>
      <c r="F24" s="54">
        <v>1424</v>
      </c>
      <c r="G24" s="55">
        <f t="shared" si="0"/>
        <v>0.21817702675579648</v>
      </c>
      <c r="H24" s="54">
        <v>1307</v>
      </c>
      <c r="I24" s="55">
        <f t="shared" si="1"/>
        <v>8.9517980107115527</v>
      </c>
    </row>
    <row r="25" spans="1:26" ht="18" customHeight="1">
      <c r="A25" s="89"/>
      <c r="B25" s="89"/>
      <c r="C25" s="53" t="s">
        <v>7</v>
      </c>
      <c r="D25" s="53"/>
      <c r="E25" s="53"/>
      <c r="F25" s="54">
        <v>52693</v>
      </c>
      <c r="G25" s="55">
        <f t="shared" si="0"/>
        <v>8.0733160609853822</v>
      </c>
      <c r="H25" s="54">
        <v>45103</v>
      </c>
      <c r="I25" s="55">
        <f t="shared" si="1"/>
        <v>16.828148903620608</v>
      </c>
    </row>
    <row r="26" spans="1:26" ht="18" customHeight="1">
      <c r="A26" s="89"/>
      <c r="B26" s="89"/>
      <c r="C26" s="53" t="s">
        <v>8</v>
      </c>
      <c r="D26" s="53"/>
      <c r="E26" s="53"/>
      <c r="F26" s="54">
        <v>152823</v>
      </c>
      <c r="G26" s="55">
        <f t="shared" si="0"/>
        <v>23.414654325773235</v>
      </c>
      <c r="H26" s="54">
        <v>165561</v>
      </c>
      <c r="I26" s="55">
        <f t="shared" si="1"/>
        <v>-7.6938409408012776</v>
      </c>
    </row>
    <row r="27" spans="1:26" ht="18" customHeight="1">
      <c r="A27" s="89"/>
      <c r="B27" s="89"/>
      <c r="C27" s="53" t="s">
        <v>9</v>
      </c>
      <c r="D27" s="53"/>
      <c r="E27" s="53"/>
      <c r="F27" s="54">
        <f>SUM(F9,F20:F26)</f>
        <v>652681</v>
      </c>
      <c r="G27" s="55">
        <f>F27/$F$27*100</f>
        <v>100</v>
      </c>
      <c r="H27" s="54">
        <f>SUM(H9,H20:H26)+1</f>
        <v>629471</v>
      </c>
      <c r="I27" s="55">
        <f t="shared" si="1"/>
        <v>3.6872230809679829</v>
      </c>
    </row>
    <row r="28" spans="1:26" ht="18" customHeight="1">
      <c r="A28" s="89"/>
      <c r="B28" s="89" t="s">
        <v>88</v>
      </c>
      <c r="C28" s="61" t="s">
        <v>10</v>
      </c>
      <c r="D28" s="53"/>
      <c r="E28" s="53"/>
      <c r="F28" s="54">
        <v>244372</v>
      </c>
      <c r="G28" s="55">
        <f>F28/$F$45*100</f>
        <v>37.441261504471555</v>
      </c>
      <c r="H28" s="54">
        <v>248428</v>
      </c>
      <c r="I28" s="55">
        <f>(F28/H28-1)*100</f>
        <v>-1.6326662050976548</v>
      </c>
    </row>
    <row r="29" spans="1:26" ht="18" customHeight="1">
      <c r="A29" s="89"/>
      <c r="B29" s="89"/>
      <c r="C29" s="63"/>
      <c r="D29" s="53" t="s">
        <v>11</v>
      </c>
      <c r="E29" s="53"/>
      <c r="F29" s="54">
        <v>146371</v>
      </c>
      <c r="G29" s="55">
        <f t="shared" ref="G29:G44" si="2">F29/$F$45*100</f>
        <v>22.426116280388122</v>
      </c>
      <c r="H29" s="54">
        <v>151042</v>
      </c>
      <c r="I29" s="55">
        <f t="shared" ref="I29:I45" si="3">(F29/H29-1)*100</f>
        <v>-3.092517313065235</v>
      </c>
    </row>
    <row r="30" spans="1:26" ht="18" customHeight="1">
      <c r="A30" s="89"/>
      <c r="B30" s="89"/>
      <c r="C30" s="63"/>
      <c r="D30" s="53" t="s">
        <v>32</v>
      </c>
      <c r="E30" s="53"/>
      <c r="F30" s="54">
        <v>9139</v>
      </c>
      <c r="G30" s="55">
        <f t="shared" si="2"/>
        <v>1.4002246120233315</v>
      </c>
      <c r="H30" s="54">
        <v>8456</v>
      </c>
      <c r="I30" s="55">
        <f t="shared" si="3"/>
        <v>8.0771050141910994</v>
      </c>
    </row>
    <row r="31" spans="1:26" ht="18" customHeight="1">
      <c r="A31" s="89"/>
      <c r="B31" s="89"/>
      <c r="C31" s="62"/>
      <c r="D31" s="53" t="s">
        <v>12</v>
      </c>
      <c r="E31" s="53"/>
      <c r="F31" s="54">
        <v>88862</v>
      </c>
      <c r="G31" s="55">
        <f t="shared" si="2"/>
        <v>13.614920612060102</v>
      </c>
      <c r="H31" s="54">
        <v>88930</v>
      </c>
      <c r="I31" s="55">
        <f t="shared" si="3"/>
        <v>-7.6464635106265888E-2</v>
      </c>
    </row>
    <row r="32" spans="1:26" ht="18" customHeight="1">
      <c r="A32" s="89"/>
      <c r="B32" s="89"/>
      <c r="C32" s="61" t="s">
        <v>13</v>
      </c>
      <c r="D32" s="53"/>
      <c r="E32" s="53"/>
      <c r="F32" s="54">
        <v>301027</v>
      </c>
      <c r="G32" s="55">
        <f t="shared" si="2"/>
        <v>46.121612242427773</v>
      </c>
      <c r="H32" s="54">
        <v>298630</v>
      </c>
      <c r="I32" s="55">
        <f t="shared" si="3"/>
        <v>0.80266550580987417</v>
      </c>
    </row>
    <row r="33" spans="1:9" ht="18" customHeight="1">
      <c r="A33" s="89"/>
      <c r="B33" s="89"/>
      <c r="C33" s="63"/>
      <c r="D33" s="53" t="s">
        <v>14</v>
      </c>
      <c r="E33" s="53"/>
      <c r="F33" s="54">
        <v>25001</v>
      </c>
      <c r="G33" s="55">
        <f t="shared" si="2"/>
        <v>3.830508318765216</v>
      </c>
      <c r="H33" s="54">
        <v>24534</v>
      </c>
      <c r="I33" s="55">
        <f t="shared" si="3"/>
        <v>1.9034808836716488</v>
      </c>
    </row>
    <row r="34" spans="1:9" ht="18" customHeight="1">
      <c r="A34" s="89"/>
      <c r="B34" s="89"/>
      <c r="C34" s="63"/>
      <c r="D34" s="53" t="s">
        <v>33</v>
      </c>
      <c r="E34" s="53"/>
      <c r="F34" s="54">
        <v>12440</v>
      </c>
      <c r="G34" s="55">
        <f t="shared" si="2"/>
        <v>1.9059847000295702</v>
      </c>
      <c r="H34" s="54">
        <v>10682</v>
      </c>
      <c r="I34" s="55">
        <f t="shared" si="3"/>
        <v>16.457592211196403</v>
      </c>
    </row>
    <row r="35" spans="1:9" ht="18" customHeight="1">
      <c r="A35" s="89"/>
      <c r="B35" s="89"/>
      <c r="C35" s="63"/>
      <c r="D35" s="53" t="s">
        <v>34</v>
      </c>
      <c r="E35" s="53"/>
      <c r="F35" s="54">
        <v>145148</v>
      </c>
      <c r="G35" s="55">
        <f t="shared" si="2"/>
        <v>22.238735308672997</v>
      </c>
      <c r="H35" s="54">
        <v>140475</v>
      </c>
      <c r="I35" s="55">
        <f t="shared" si="3"/>
        <v>3.3265705641573273</v>
      </c>
    </row>
    <row r="36" spans="1:9" ht="18" customHeight="1">
      <c r="A36" s="89"/>
      <c r="B36" s="89"/>
      <c r="C36" s="63"/>
      <c r="D36" s="53" t="s">
        <v>35</v>
      </c>
      <c r="E36" s="53"/>
      <c r="F36" s="54">
        <v>6337</v>
      </c>
      <c r="G36" s="55">
        <f t="shared" si="2"/>
        <v>0.97091841190413075</v>
      </c>
      <c r="H36" s="54">
        <v>6564</v>
      </c>
      <c r="I36" s="55">
        <f t="shared" si="3"/>
        <v>-3.45825716026813</v>
      </c>
    </row>
    <row r="37" spans="1:9" ht="18" customHeight="1">
      <c r="A37" s="89"/>
      <c r="B37" s="89"/>
      <c r="C37" s="63"/>
      <c r="D37" s="53" t="s">
        <v>15</v>
      </c>
      <c r="E37" s="53"/>
      <c r="F37" s="54">
        <v>3502</v>
      </c>
      <c r="G37" s="55">
        <f t="shared" si="2"/>
        <v>0.53655614304690957</v>
      </c>
      <c r="H37" s="54">
        <v>3295</v>
      </c>
      <c r="I37" s="55">
        <f t="shared" si="3"/>
        <v>6.2822458270106241</v>
      </c>
    </row>
    <row r="38" spans="1:9" ht="18" customHeight="1">
      <c r="A38" s="89"/>
      <c r="B38" s="89"/>
      <c r="C38" s="62"/>
      <c r="D38" s="53" t="s">
        <v>36</v>
      </c>
      <c r="E38" s="53"/>
      <c r="F38" s="54">
        <v>108548</v>
      </c>
      <c r="G38" s="55">
        <f t="shared" si="2"/>
        <v>16.631095435595643</v>
      </c>
      <c r="H38" s="54">
        <v>113031</v>
      </c>
      <c r="I38" s="55">
        <f t="shared" si="3"/>
        <v>-3.9661685732232721</v>
      </c>
    </row>
    <row r="39" spans="1:9" ht="18" customHeight="1">
      <c r="A39" s="89"/>
      <c r="B39" s="89"/>
      <c r="C39" s="61" t="s">
        <v>16</v>
      </c>
      <c r="D39" s="53"/>
      <c r="E39" s="53"/>
      <c r="F39" s="54">
        <v>107283</v>
      </c>
      <c r="G39" s="55">
        <f t="shared" si="2"/>
        <v>16.437279467304855</v>
      </c>
      <c r="H39" s="54">
        <v>82412</v>
      </c>
      <c r="I39" s="55">
        <f t="shared" si="3"/>
        <v>30.178857447944484</v>
      </c>
    </row>
    <row r="40" spans="1:9" ht="18" customHeight="1">
      <c r="A40" s="89"/>
      <c r="B40" s="89"/>
      <c r="C40" s="63"/>
      <c r="D40" s="61" t="s">
        <v>17</v>
      </c>
      <c r="E40" s="53"/>
      <c r="F40" s="54">
        <v>80364</v>
      </c>
      <c r="G40" s="55">
        <f t="shared" si="2"/>
        <v>12.312906304917716</v>
      </c>
      <c r="H40" s="54">
        <v>73331</v>
      </c>
      <c r="I40" s="55">
        <f t="shared" si="3"/>
        <v>9.5907597059906369</v>
      </c>
    </row>
    <row r="41" spans="1:9" ht="18" customHeight="1">
      <c r="A41" s="89"/>
      <c r="B41" s="89"/>
      <c r="C41" s="63"/>
      <c r="D41" s="63"/>
      <c r="E41" s="57" t="s">
        <v>91</v>
      </c>
      <c r="F41" s="54">
        <v>50421</v>
      </c>
      <c r="G41" s="55">
        <f t="shared" si="2"/>
        <v>7.7252133890828745</v>
      </c>
      <c r="H41" s="54">
        <v>49109</v>
      </c>
      <c r="I41" s="58">
        <f t="shared" si="3"/>
        <v>2.67160805554989</v>
      </c>
    </row>
    <row r="42" spans="1:9" ht="18" customHeight="1">
      <c r="A42" s="89"/>
      <c r="B42" s="89"/>
      <c r="C42" s="63"/>
      <c r="D42" s="62"/>
      <c r="E42" s="47" t="s">
        <v>37</v>
      </c>
      <c r="F42" s="54">
        <v>29943</v>
      </c>
      <c r="G42" s="55">
        <f t="shared" si="2"/>
        <v>4.5876929158348414</v>
      </c>
      <c r="H42" s="54">
        <v>24222</v>
      </c>
      <c r="I42" s="58">
        <f t="shared" si="3"/>
        <v>23.619024027743365</v>
      </c>
    </row>
    <row r="43" spans="1:9" ht="18" customHeight="1">
      <c r="A43" s="89"/>
      <c r="B43" s="89"/>
      <c r="C43" s="63"/>
      <c r="D43" s="53" t="s">
        <v>38</v>
      </c>
      <c r="E43" s="53"/>
      <c r="F43" s="54">
        <v>26919</v>
      </c>
      <c r="G43" s="55">
        <f t="shared" si="2"/>
        <v>4.1243731623871387</v>
      </c>
      <c r="H43" s="54">
        <v>9081</v>
      </c>
      <c r="I43" s="58">
        <f t="shared" si="3"/>
        <v>196.43211100099109</v>
      </c>
    </row>
    <row r="44" spans="1:9" ht="18" customHeight="1">
      <c r="A44" s="89"/>
      <c r="B44" s="89"/>
      <c r="C44" s="62"/>
      <c r="D44" s="53" t="s">
        <v>39</v>
      </c>
      <c r="E44" s="53"/>
      <c r="F44" s="54">
        <v>0</v>
      </c>
      <c r="G44" s="55">
        <f t="shared" si="2"/>
        <v>0</v>
      </c>
      <c r="H44" s="54">
        <v>0</v>
      </c>
      <c r="I44" s="55">
        <v>0</v>
      </c>
    </row>
    <row r="45" spans="1:9" ht="18" customHeight="1">
      <c r="A45" s="89"/>
      <c r="B45" s="89"/>
      <c r="C45" s="47" t="s">
        <v>18</v>
      </c>
      <c r="D45" s="47"/>
      <c r="E45" s="47"/>
      <c r="F45" s="54">
        <f>SUM(F28,F32,F39)-1</f>
        <v>652681</v>
      </c>
      <c r="G45" s="55">
        <f>F45/$F$45*100</f>
        <v>100</v>
      </c>
      <c r="H45" s="54">
        <f>SUM(H28,H32,H39)+1</f>
        <v>629471</v>
      </c>
      <c r="I45" s="55">
        <f t="shared" si="3"/>
        <v>3.6872230809679829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0"/>
  <sheetViews>
    <sheetView view="pageBreakPreview" zoomScale="115" zoomScaleNormal="100" zoomScaleSheetLayoutView="115" workbookViewId="0">
      <pane xSplit="5" ySplit="7" topLeftCell="F36" activePane="bottomRight" state="frozen"/>
      <selection activeCell="L8" sqref="L8"/>
      <selection pane="topRight" activeCell="L8" sqref="L8"/>
      <selection pane="bottomLeft" activeCell="L8" sqref="L8"/>
      <selection pane="bottomRight" activeCell="F45" sqref="F45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3" width="13.625" style="2" customWidth="1"/>
    <col min="24" max="27" width="12" style="2" customWidth="1"/>
    <col min="28" max="16384" width="9" style="2"/>
  </cols>
  <sheetData>
    <row r="1" spans="1:27" ht="33.950000000000003" customHeight="1">
      <c r="A1" s="20" t="s">
        <v>0</v>
      </c>
      <c r="B1" s="11"/>
      <c r="C1" s="11"/>
      <c r="D1" s="22" t="s">
        <v>250</v>
      </c>
      <c r="E1" s="13"/>
      <c r="F1" s="13"/>
      <c r="G1" s="13"/>
    </row>
    <row r="2" spans="1:27" ht="15" customHeight="1"/>
    <row r="3" spans="1:27" ht="15" customHeight="1">
      <c r="A3" s="14" t="s">
        <v>46</v>
      </c>
      <c r="B3" s="14"/>
      <c r="C3" s="14"/>
      <c r="D3" s="14"/>
    </row>
    <row r="4" spans="1:27" ht="15" customHeight="1">
      <c r="A4" s="14"/>
      <c r="B4" s="14"/>
      <c r="C4" s="14"/>
      <c r="D4" s="14"/>
    </row>
    <row r="5" spans="1:27" ht="15.95" customHeight="1">
      <c r="A5" s="12" t="s">
        <v>242</v>
      </c>
      <c r="B5" s="12"/>
      <c r="C5" s="12"/>
      <c r="D5" s="12"/>
      <c r="M5" s="15"/>
      <c r="Q5" s="15" t="s">
        <v>47</v>
      </c>
    </row>
    <row r="6" spans="1:27" ht="15.95" customHeight="1">
      <c r="A6" s="101" t="s">
        <v>48</v>
      </c>
      <c r="B6" s="102"/>
      <c r="C6" s="102"/>
      <c r="D6" s="102"/>
      <c r="E6" s="102"/>
      <c r="F6" s="98" t="s">
        <v>252</v>
      </c>
      <c r="G6" s="95"/>
      <c r="H6" s="98" t="s">
        <v>262</v>
      </c>
      <c r="I6" s="95"/>
      <c r="J6" s="95" t="s">
        <v>254</v>
      </c>
      <c r="K6" s="95"/>
      <c r="L6" s="95" t="s">
        <v>255</v>
      </c>
      <c r="M6" s="95"/>
      <c r="N6" s="95" t="s">
        <v>256</v>
      </c>
      <c r="O6" s="95"/>
      <c r="P6" s="95" t="s">
        <v>257</v>
      </c>
      <c r="Q6" s="95"/>
    </row>
    <row r="7" spans="1:27" ht="15.95" customHeight="1">
      <c r="A7" s="102"/>
      <c r="B7" s="102"/>
      <c r="C7" s="102"/>
      <c r="D7" s="102"/>
      <c r="E7" s="102"/>
      <c r="F7" s="51" t="s">
        <v>243</v>
      </c>
      <c r="G7" s="51" t="s">
        <v>238</v>
      </c>
      <c r="H7" s="51" t="s">
        <v>243</v>
      </c>
      <c r="I7" s="51" t="s">
        <v>238</v>
      </c>
      <c r="J7" s="51" t="s">
        <v>243</v>
      </c>
      <c r="K7" s="51" t="s">
        <v>238</v>
      </c>
      <c r="L7" s="51" t="s">
        <v>243</v>
      </c>
      <c r="M7" s="51" t="s">
        <v>238</v>
      </c>
      <c r="N7" s="51" t="s">
        <v>243</v>
      </c>
      <c r="O7" s="51" t="s">
        <v>238</v>
      </c>
      <c r="P7" s="51" t="s">
        <v>243</v>
      </c>
      <c r="Q7" s="51" t="s">
        <v>238</v>
      </c>
    </row>
    <row r="8" spans="1:27" ht="15.95" customHeight="1">
      <c r="A8" s="99" t="s">
        <v>82</v>
      </c>
      <c r="B8" s="61" t="s">
        <v>49</v>
      </c>
      <c r="C8" s="53"/>
      <c r="D8" s="53"/>
      <c r="E8" s="66" t="s">
        <v>40</v>
      </c>
      <c r="F8" s="54">
        <v>5358</v>
      </c>
      <c r="G8" s="54">
        <v>5530</v>
      </c>
      <c r="H8" s="54">
        <v>42378</v>
      </c>
      <c r="I8" s="54">
        <v>45434</v>
      </c>
      <c r="J8" s="54">
        <v>6755</v>
      </c>
      <c r="K8" s="54">
        <v>6689</v>
      </c>
      <c r="L8" s="54">
        <v>610</v>
      </c>
      <c r="M8" s="54">
        <v>615</v>
      </c>
      <c r="N8" s="54">
        <v>194</v>
      </c>
      <c r="O8" s="54">
        <v>177</v>
      </c>
      <c r="P8" s="54">
        <v>6210</v>
      </c>
      <c r="Q8" s="54">
        <v>6185</v>
      </c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15.95" customHeight="1">
      <c r="A9" s="99"/>
      <c r="B9" s="63"/>
      <c r="C9" s="53" t="s">
        <v>50</v>
      </c>
      <c r="D9" s="53"/>
      <c r="E9" s="66" t="s">
        <v>41</v>
      </c>
      <c r="F9" s="54">
        <v>5358</v>
      </c>
      <c r="G9" s="54">
        <v>5530</v>
      </c>
      <c r="H9" s="54">
        <v>42344</v>
      </c>
      <c r="I9" s="54">
        <v>45357</v>
      </c>
      <c r="J9" s="54">
        <v>6755</v>
      </c>
      <c r="K9" s="54">
        <v>6689</v>
      </c>
      <c r="L9" s="54">
        <v>610</v>
      </c>
      <c r="M9" s="54">
        <v>615</v>
      </c>
      <c r="N9" s="54">
        <v>194</v>
      </c>
      <c r="O9" s="54">
        <v>177</v>
      </c>
      <c r="P9" s="54">
        <v>6210</v>
      </c>
      <c r="Q9" s="54">
        <v>6185</v>
      </c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ht="15.95" customHeight="1">
      <c r="A10" s="99"/>
      <c r="B10" s="62"/>
      <c r="C10" s="53" t="s">
        <v>51</v>
      </c>
      <c r="D10" s="53"/>
      <c r="E10" s="66" t="s">
        <v>42</v>
      </c>
      <c r="F10" s="87">
        <v>0</v>
      </c>
      <c r="G10" s="87">
        <v>0</v>
      </c>
      <c r="H10" s="54">
        <v>34</v>
      </c>
      <c r="I10" s="54">
        <v>77</v>
      </c>
      <c r="J10" s="54">
        <v>0</v>
      </c>
      <c r="K10" s="54">
        <v>0</v>
      </c>
      <c r="L10" s="54">
        <v>0</v>
      </c>
      <c r="M10" s="54">
        <v>0</v>
      </c>
      <c r="N10" s="67">
        <v>0</v>
      </c>
      <c r="O10" s="67">
        <v>0</v>
      </c>
      <c r="P10" s="54">
        <v>0</v>
      </c>
      <c r="Q10" s="54">
        <v>0</v>
      </c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15.95" customHeight="1">
      <c r="A11" s="99"/>
      <c r="B11" s="61" t="s">
        <v>52</v>
      </c>
      <c r="C11" s="53"/>
      <c r="D11" s="53"/>
      <c r="E11" s="66" t="s">
        <v>43</v>
      </c>
      <c r="F11" s="54">
        <v>5543</v>
      </c>
      <c r="G11" s="54">
        <v>5670</v>
      </c>
      <c r="H11" s="54">
        <v>46043</v>
      </c>
      <c r="I11" s="54">
        <v>45634</v>
      </c>
      <c r="J11" s="54">
        <v>4508</v>
      </c>
      <c r="K11" s="54">
        <v>5287</v>
      </c>
      <c r="L11" s="54">
        <v>539</v>
      </c>
      <c r="M11" s="54">
        <v>526</v>
      </c>
      <c r="N11" s="54">
        <v>159</v>
      </c>
      <c r="O11" s="54">
        <v>169</v>
      </c>
      <c r="P11" s="54">
        <v>5929</v>
      </c>
      <c r="Q11" s="54">
        <v>5728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ht="15.95" customHeight="1">
      <c r="A12" s="99"/>
      <c r="B12" s="63"/>
      <c r="C12" s="53" t="s">
        <v>53</v>
      </c>
      <c r="D12" s="53"/>
      <c r="E12" s="66" t="s">
        <v>44</v>
      </c>
      <c r="F12" s="54">
        <v>5543</v>
      </c>
      <c r="G12" s="54">
        <v>5670</v>
      </c>
      <c r="H12" s="54">
        <v>46001</v>
      </c>
      <c r="I12" s="54">
        <v>45460</v>
      </c>
      <c r="J12" s="54">
        <v>4508</v>
      </c>
      <c r="K12" s="54">
        <v>5287</v>
      </c>
      <c r="L12" s="54">
        <v>539</v>
      </c>
      <c r="M12" s="54">
        <v>526</v>
      </c>
      <c r="N12" s="54">
        <v>159</v>
      </c>
      <c r="O12" s="54">
        <v>169</v>
      </c>
      <c r="P12" s="54">
        <v>5929</v>
      </c>
      <c r="Q12" s="54">
        <v>5728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ht="15.95" customHeight="1">
      <c r="A13" s="99"/>
      <c r="B13" s="62"/>
      <c r="C13" s="53" t="s">
        <v>54</v>
      </c>
      <c r="D13" s="53"/>
      <c r="E13" s="66" t="s">
        <v>45</v>
      </c>
      <c r="F13" s="87">
        <v>0</v>
      </c>
      <c r="G13" s="87">
        <v>0</v>
      </c>
      <c r="H13" s="54">
        <v>42</v>
      </c>
      <c r="I13" s="54">
        <v>174</v>
      </c>
      <c r="J13" s="54">
        <v>0</v>
      </c>
      <c r="K13" s="54">
        <v>0</v>
      </c>
      <c r="L13" s="67">
        <v>0</v>
      </c>
      <c r="M13" s="67">
        <v>0</v>
      </c>
      <c r="N13" s="67">
        <v>0</v>
      </c>
      <c r="O13" s="67">
        <v>0</v>
      </c>
      <c r="P13" s="54">
        <v>0</v>
      </c>
      <c r="Q13" s="54">
        <v>0</v>
      </c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15.95" customHeight="1">
      <c r="A14" s="99"/>
      <c r="B14" s="53" t="s">
        <v>55</v>
      </c>
      <c r="C14" s="53"/>
      <c r="D14" s="53"/>
      <c r="E14" s="66" t="s">
        <v>96</v>
      </c>
      <c r="F14" s="54">
        <f t="shared" ref="F14:Q15" si="0">F9-F12</f>
        <v>-185</v>
      </c>
      <c r="G14" s="54">
        <f t="shared" si="0"/>
        <v>-140</v>
      </c>
      <c r="H14" s="54">
        <f t="shared" si="0"/>
        <v>-3657</v>
      </c>
      <c r="I14" s="54">
        <f t="shared" si="0"/>
        <v>-103</v>
      </c>
      <c r="J14" s="54">
        <f t="shared" si="0"/>
        <v>2247</v>
      </c>
      <c r="K14" s="54">
        <f t="shared" si="0"/>
        <v>1402</v>
      </c>
      <c r="L14" s="54">
        <f t="shared" si="0"/>
        <v>71</v>
      </c>
      <c r="M14" s="54">
        <f t="shared" si="0"/>
        <v>89</v>
      </c>
      <c r="N14" s="54">
        <f t="shared" si="0"/>
        <v>35</v>
      </c>
      <c r="O14" s="54">
        <f t="shared" si="0"/>
        <v>8</v>
      </c>
      <c r="P14" s="54">
        <f t="shared" si="0"/>
        <v>281</v>
      </c>
      <c r="Q14" s="54">
        <f t="shared" si="0"/>
        <v>457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ht="15.95" customHeight="1">
      <c r="A15" s="99"/>
      <c r="B15" s="53" t="s">
        <v>56</v>
      </c>
      <c r="C15" s="53"/>
      <c r="D15" s="53"/>
      <c r="E15" s="66" t="s">
        <v>97</v>
      </c>
      <c r="F15" s="54">
        <f t="shared" si="0"/>
        <v>0</v>
      </c>
      <c r="G15" s="54">
        <f t="shared" si="0"/>
        <v>0</v>
      </c>
      <c r="H15" s="54">
        <f t="shared" si="0"/>
        <v>-8</v>
      </c>
      <c r="I15" s="54">
        <f t="shared" si="0"/>
        <v>-97</v>
      </c>
      <c r="J15" s="54">
        <f t="shared" si="0"/>
        <v>0</v>
      </c>
      <c r="K15" s="54">
        <f t="shared" si="0"/>
        <v>0</v>
      </c>
      <c r="L15" s="54">
        <f t="shared" si="0"/>
        <v>0</v>
      </c>
      <c r="M15" s="54">
        <f t="shared" si="0"/>
        <v>0</v>
      </c>
      <c r="N15" s="54">
        <f t="shared" si="0"/>
        <v>0</v>
      </c>
      <c r="O15" s="54">
        <f t="shared" si="0"/>
        <v>0</v>
      </c>
      <c r="P15" s="54">
        <f t="shared" si="0"/>
        <v>0</v>
      </c>
      <c r="Q15" s="54">
        <f t="shared" si="0"/>
        <v>0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ht="15.95" customHeight="1">
      <c r="A16" s="99"/>
      <c r="B16" s="53" t="s">
        <v>57</v>
      </c>
      <c r="C16" s="53"/>
      <c r="D16" s="53"/>
      <c r="E16" s="66" t="s">
        <v>98</v>
      </c>
      <c r="F16" s="54">
        <f t="shared" ref="F16:Q16" si="1">F8-F11</f>
        <v>-185</v>
      </c>
      <c r="G16" s="54">
        <f t="shared" si="1"/>
        <v>-140</v>
      </c>
      <c r="H16" s="54">
        <f t="shared" si="1"/>
        <v>-3665</v>
      </c>
      <c r="I16" s="54">
        <f t="shared" si="1"/>
        <v>-200</v>
      </c>
      <c r="J16" s="54">
        <f t="shared" si="1"/>
        <v>2247</v>
      </c>
      <c r="K16" s="54">
        <f t="shared" si="1"/>
        <v>1402</v>
      </c>
      <c r="L16" s="54">
        <f t="shared" si="1"/>
        <v>71</v>
      </c>
      <c r="M16" s="54">
        <f t="shared" si="1"/>
        <v>89</v>
      </c>
      <c r="N16" s="54">
        <f t="shared" si="1"/>
        <v>35</v>
      </c>
      <c r="O16" s="54">
        <f t="shared" si="1"/>
        <v>8</v>
      </c>
      <c r="P16" s="54">
        <f t="shared" si="1"/>
        <v>281</v>
      </c>
      <c r="Q16" s="54">
        <f t="shared" si="1"/>
        <v>457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15.95" customHeight="1">
      <c r="A17" s="99"/>
      <c r="B17" s="53" t="s">
        <v>58</v>
      </c>
      <c r="C17" s="53"/>
      <c r="D17" s="53"/>
      <c r="E17" s="51"/>
      <c r="F17" s="54">
        <v>0</v>
      </c>
      <c r="G17" s="54">
        <v>0</v>
      </c>
      <c r="H17" s="54">
        <f>I17+3665</f>
        <v>40857</v>
      </c>
      <c r="I17" s="54">
        <v>37192</v>
      </c>
      <c r="J17" s="54"/>
      <c r="K17" s="54"/>
      <c r="L17" s="67"/>
      <c r="M17" s="67"/>
      <c r="N17" s="54"/>
      <c r="O17" s="54"/>
      <c r="P17" s="54"/>
      <c r="Q17" s="54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15.95" customHeight="1">
      <c r="A18" s="99"/>
      <c r="B18" s="53" t="s">
        <v>59</v>
      </c>
      <c r="C18" s="53"/>
      <c r="D18" s="53"/>
      <c r="E18" s="51"/>
      <c r="F18" s="68">
        <v>0</v>
      </c>
      <c r="G18" s="68">
        <v>0</v>
      </c>
      <c r="H18" s="68">
        <v>3717</v>
      </c>
      <c r="I18" s="68">
        <v>3414</v>
      </c>
      <c r="J18" s="68"/>
      <c r="K18" s="68"/>
      <c r="L18" s="68"/>
      <c r="M18" s="68"/>
      <c r="N18" s="68"/>
      <c r="O18" s="68"/>
      <c r="P18" s="68"/>
      <c r="Q18" s="68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15.95" customHeight="1">
      <c r="A19" s="99" t="s">
        <v>83</v>
      </c>
      <c r="B19" s="61" t="s">
        <v>60</v>
      </c>
      <c r="C19" s="53"/>
      <c r="D19" s="53"/>
      <c r="E19" s="66"/>
      <c r="F19" s="54">
        <v>2566</v>
      </c>
      <c r="G19" s="54">
        <v>2445</v>
      </c>
      <c r="H19" s="54">
        <v>4185</v>
      </c>
      <c r="I19" s="54">
        <v>3310</v>
      </c>
      <c r="J19" s="54">
        <v>0.1</v>
      </c>
      <c r="K19" s="54">
        <v>0</v>
      </c>
      <c r="L19" s="54">
        <v>32</v>
      </c>
      <c r="M19" s="54">
        <v>0</v>
      </c>
      <c r="N19" s="54">
        <v>232</v>
      </c>
      <c r="O19" s="54">
        <v>351</v>
      </c>
      <c r="P19" s="54">
        <v>0</v>
      </c>
      <c r="Q19" s="54">
        <v>0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15.95" customHeight="1">
      <c r="A20" s="99"/>
      <c r="B20" s="62"/>
      <c r="C20" s="53" t="s">
        <v>61</v>
      </c>
      <c r="D20" s="53"/>
      <c r="E20" s="66"/>
      <c r="F20" s="54">
        <v>692</v>
      </c>
      <c r="G20" s="54">
        <v>638</v>
      </c>
      <c r="H20" s="54">
        <v>2180</v>
      </c>
      <c r="I20" s="54">
        <v>1637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ht="15.95" customHeight="1">
      <c r="A21" s="99"/>
      <c r="B21" s="53" t="s">
        <v>62</v>
      </c>
      <c r="C21" s="53"/>
      <c r="D21" s="53"/>
      <c r="E21" s="66" t="s">
        <v>99</v>
      </c>
      <c r="F21" s="54">
        <v>2566</v>
      </c>
      <c r="G21" s="54">
        <v>2445</v>
      </c>
      <c r="H21" s="54">
        <v>4185</v>
      </c>
      <c r="I21" s="54">
        <v>3310</v>
      </c>
      <c r="J21" s="54">
        <v>0.1</v>
      </c>
      <c r="K21" s="54">
        <v>0</v>
      </c>
      <c r="L21" s="54">
        <v>32</v>
      </c>
      <c r="M21" s="54">
        <v>0</v>
      </c>
      <c r="N21" s="54">
        <v>232</v>
      </c>
      <c r="O21" s="54">
        <v>351</v>
      </c>
      <c r="P21" s="54">
        <v>0</v>
      </c>
      <c r="Q21" s="54">
        <v>0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ht="15.95" customHeight="1">
      <c r="A22" s="99"/>
      <c r="B22" s="61" t="s">
        <v>63</v>
      </c>
      <c r="C22" s="53"/>
      <c r="D22" s="53"/>
      <c r="E22" s="66" t="s">
        <v>100</v>
      </c>
      <c r="F22" s="54">
        <v>3167</v>
      </c>
      <c r="G22" s="54">
        <v>3052</v>
      </c>
      <c r="H22" s="54">
        <v>5604</v>
      </c>
      <c r="I22" s="54">
        <v>4486</v>
      </c>
      <c r="J22" s="54">
        <v>2026</v>
      </c>
      <c r="K22" s="54">
        <v>1722</v>
      </c>
      <c r="L22" s="54">
        <v>436</v>
      </c>
      <c r="M22" s="54">
        <v>95</v>
      </c>
      <c r="N22" s="54">
        <v>746</v>
      </c>
      <c r="O22" s="54">
        <v>798</v>
      </c>
      <c r="P22" s="54">
        <v>4863</v>
      </c>
      <c r="Q22" s="54">
        <v>5509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15.95" customHeight="1">
      <c r="A23" s="99"/>
      <c r="B23" s="62" t="s">
        <v>64</v>
      </c>
      <c r="C23" s="53" t="s">
        <v>65</v>
      </c>
      <c r="D23" s="53"/>
      <c r="E23" s="66"/>
      <c r="F23" s="54">
        <v>597</v>
      </c>
      <c r="G23" s="54">
        <v>605</v>
      </c>
      <c r="H23" s="54">
        <v>3256</v>
      </c>
      <c r="I23" s="54">
        <v>2799</v>
      </c>
      <c r="J23" s="54">
        <v>153</v>
      </c>
      <c r="K23" s="54">
        <v>157</v>
      </c>
      <c r="L23" s="54">
        <v>0</v>
      </c>
      <c r="M23" s="54">
        <v>0</v>
      </c>
      <c r="N23" s="54">
        <v>0</v>
      </c>
      <c r="O23" s="54">
        <v>0</v>
      </c>
      <c r="P23" s="54">
        <v>751</v>
      </c>
      <c r="Q23" s="54">
        <v>846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ht="15.95" customHeight="1">
      <c r="A24" s="99"/>
      <c r="B24" s="53" t="s">
        <v>101</v>
      </c>
      <c r="C24" s="53"/>
      <c r="D24" s="53"/>
      <c r="E24" s="66" t="s">
        <v>102</v>
      </c>
      <c r="F24" s="54">
        <f t="shared" ref="F24:I24" si="2">F21-F22</f>
        <v>-601</v>
      </c>
      <c r="G24" s="54">
        <f t="shared" si="2"/>
        <v>-607</v>
      </c>
      <c r="H24" s="54">
        <f t="shared" si="2"/>
        <v>-1419</v>
      </c>
      <c r="I24" s="54">
        <f t="shared" si="2"/>
        <v>-1176</v>
      </c>
      <c r="J24" s="54">
        <f>J21-J22</f>
        <v>-2025.9</v>
      </c>
      <c r="K24" s="54">
        <f t="shared" ref="K24:Q24" si="3">K21-K22</f>
        <v>-1722</v>
      </c>
      <c r="L24" s="54">
        <f>L21-L22</f>
        <v>-404</v>
      </c>
      <c r="M24" s="54">
        <f t="shared" si="3"/>
        <v>-95</v>
      </c>
      <c r="N24" s="54">
        <f t="shared" si="3"/>
        <v>-514</v>
      </c>
      <c r="O24" s="54">
        <f t="shared" si="3"/>
        <v>-447</v>
      </c>
      <c r="P24" s="54">
        <f t="shared" si="3"/>
        <v>-4863</v>
      </c>
      <c r="Q24" s="54">
        <f t="shared" si="3"/>
        <v>-5509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5.95" customHeight="1">
      <c r="A25" s="99"/>
      <c r="B25" s="61" t="s">
        <v>66</v>
      </c>
      <c r="C25" s="61"/>
      <c r="D25" s="61"/>
      <c r="E25" s="103" t="s">
        <v>103</v>
      </c>
      <c r="F25" s="93">
        <v>601</v>
      </c>
      <c r="G25" s="93">
        <v>607</v>
      </c>
      <c r="H25" s="93">
        <v>1419</v>
      </c>
      <c r="I25" s="93">
        <v>1176</v>
      </c>
      <c r="J25" s="93">
        <v>2025.9</v>
      </c>
      <c r="K25" s="93">
        <v>1722</v>
      </c>
      <c r="L25" s="93">
        <v>404</v>
      </c>
      <c r="M25" s="93">
        <v>95</v>
      </c>
      <c r="N25" s="93">
        <v>514</v>
      </c>
      <c r="O25" s="93">
        <v>447</v>
      </c>
      <c r="P25" s="93">
        <v>4863</v>
      </c>
      <c r="Q25" s="93">
        <v>5509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15.95" customHeight="1">
      <c r="A26" s="99"/>
      <c r="B26" s="80" t="s">
        <v>67</v>
      </c>
      <c r="C26" s="80"/>
      <c r="D26" s="80"/>
      <c r="E26" s="10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15.95" customHeight="1">
      <c r="A27" s="99"/>
      <c r="B27" s="53" t="s">
        <v>104</v>
      </c>
      <c r="C27" s="53"/>
      <c r="D27" s="53"/>
      <c r="E27" s="66" t="s">
        <v>105</v>
      </c>
      <c r="F27" s="54">
        <f>F24+F25</f>
        <v>0</v>
      </c>
      <c r="G27" s="54">
        <f t="shared" ref="G27" si="4">G24+G25</f>
        <v>0</v>
      </c>
      <c r="H27" s="54">
        <f>H24+H25</f>
        <v>0</v>
      </c>
      <c r="I27" s="54">
        <f t="shared" ref="I27" si="5">I24+I25</f>
        <v>0</v>
      </c>
      <c r="J27" s="54">
        <f>J24+J25</f>
        <v>0</v>
      </c>
      <c r="K27" s="54">
        <f>K24+K25</f>
        <v>0</v>
      </c>
      <c r="L27" s="54">
        <f>L24+L25</f>
        <v>0</v>
      </c>
      <c r="M27" s="54">
        <f t="shared" ref="M27:Q27" si="6">M24+M25</f>
        <v>0</v>
      </c>
      <c r="N27" s="54">
        <f t="shared" si="6"/>
        <v>0</v>
      </c>
      <c r="O27" s="54">
        <f t="shared" si="6"/>
        <v>0</v>
      </c>
      <c r="P27" s="54">
        <f t="shared" si="6"/>
        <v>0</v>
      </c>
      <c r="Q27" s="54">
        <f t="shared" si="6"/>
        <v>0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ht="15.9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ht="15.95" customHeight="1">
      <c r="A29" s="12"/>
      <c r="F29" s="27"/>
      <c r="G29" s="27"/>
      <c r="H29" s="27"/>
      <c r="I29" s="27"/>
      <c r="J29" s="27"/>
      <c r="K29" s="27"/>
      <c r="L29" s="28"/>
      <c r="M29" s="28"/>
      <c r="N29" s="27"/>
      <c r="O29" s="27"/>
      <c r="P29" s="27"/>
      <c r="Q29" s="28" t="s">
        <v>106</v>
      </c>
      <c r="R29" s="27"/>
      <c r="S29" s="27"/>
      <c r="T29" s="27"/>
      <c r="U29" s="27"/>
      <c r="V29" s="27"/>
      <c r="W29" s="27"/>
      <c r="X29" s="27"/>
      <c r="Y29" s="27"/>
      <c r="Z29" s="27"/>
      <c r="AA29" s="28"/>
    </row>
    <row r="30" spans="1:27" ht="15.95" customHeight="1">
      <c r="A30" s="102" t="s">
        <v>68</v>
      </c>
      <c r="B30" s="102"/>
      <c r="C30" s="102"/>
      <c r="D30" s="102"/>
      <c r="E30" s="102"/>
      <c r="F30" s="97" t="s">
        <v>265</v>
      </c>
      <c r="G30" s="96"/>
      <c r="H30" s="97" t="s">
        <v>266</v>
      </c>
      <c r="I30" s="96"/>
      <c r="J30" s="96"/>
      <c r="K30" s="96"/>
      <c r="L30" s="96"/>
      <c r="M30" s="96"/>
      <c r="N30" s="96"/>
      <c r="O30" s="96"/>
      <c r="P30" s="96"/>
      <c r="Q30" s="96"/>
      <c r="R30" s="29"/>
      <c r="S30" s="27"/>
      <c r="T30" s="29"/>
      <c r="U30" s="27"/>
      <c r="V30" s="29"/>
      <c r="W30" s="27"/>
      <c r="X30" s="29"/>
      <c r="Y30" s="27"/>
      <c r="Z30" s="29"/>
      <c r="AA30" s="27"/>
    </row>
    <row r="31" spans="1:27" ht="15.95" customHeight="1">
      <c r="A31" s="102"/>
      <c r="B31" s="102"/>
      <c r="C31" s="102"/>
      <c r="D31" s="102"/>
      <c r="E31" s="102"/>
      <c r="F31" s="51" t="s">
        <v>243</v>
      </c>
      <c r="G31" s="51" t="s">
        <v>238</v>
      </c>
      <c r="H31" s="51" t="s">
        <v>243</v>
      </c>
      <c r="I31" s="51" t="s">
        <v>238</v>
      </c>
      <c r="J31" s="51" t="s">
        <v>243</v>
      </c>
      <c r="K31" s="51" t="s">
        <v>238</v>
      </c>
      <c r="L31" s="51" t="s">
        <v>243</v>
      </c>
      <c r="M31" s="51" t="s">
        <v>238</v>
      </c>
      <c r="N31" s="51" t="s">
        <v>243</v>
      </c>
      <c r="O31" s="51" t="s">
        <v>238</v>
      </c>
      <c r="P31" s="51" t="s">
        <v>243</v>
      </c>
      <c r="Q31" s="51" t="s">
        <v>238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5.95" customHeight="1">
      <c r="A32" s="99" t="s">
        <v>84</v>
      </c>
      <c r="B32" s="61" t="s">
        <v>49</v>
      </c>
      <c r="C32" s="53"/>
      <c r="D32" s="53"/>
      <c r="E32" s="66" t="s">
        <v>40</v>
      </c>
      <c r="F32" s="54">
        <v>10</v>
      </c>
      <c r="G32" s="54">
        <v>13</v>
      </c>
      <c r="H32" s="54">
        <v>265</v>
      </c>
      <c r="I32" s="54">
        <v>179</v>
      </c>
      <c r="J32" s="54"/>
      <c r="K32" s="54"/>
      <c r="L32" s="54"/>
      <c r="M32" s="54"/>
      <c r="N32" s="54"/>
      <c r="O32" s="54"/>
      <c r="P32" s="54"/>
      <c r="Q32" s="54"/>
      <c r="R32" s="31"/>
      <c r="S32" s="31"/>
      <c r="T32" s="31"/>
      <c r="U32" s="31"/>
      <c r="V32" s="32"/>
      <c r="W32" s="32"/>
      <c r="X32" s="31"/>
      <c r="Y32" s="31"/>
      <c r="Z32" s="32"/>
      <c r="AA32" s="32"/>
    </row>
    <row r="33" spans="1:27" ht="15.95" customHeight="1">
      <c r="A33" s="105"/>
      <c r="B33" s="63"/>
      <c r="C33" s="61" t="s">
        <v>69</v>
      </c>
      <c r="D33" s="53"/>
      <c r="E33" s="66"/>
      <c r="F33" s="54">
        <v>10</v>
      </c>
      <c r="G33" s="54">
        <v>13</v>
      </c>
      <c r="H33" s="54">
        <v>147</v>
      </c>
      <c r="I33" s="54">
        <v>126</v>
      </c>
      <c r="J33" s="54"/>
      <c r="K33" s="54"/>
      <c r="L33" s="54"/>
      <c r="M33" s="54"/>
      <c r="N33" s="54"/>
      <c r="O33" s="54"/>
      <c r="P33" s="54"/>
      <c r="Q33" s="54"/>
      <c r="R33" s="31"/>
      <c r="S33" s="31"/>
      <c r="T33" s="31"/>
      <c r="U33" s="31"/>
      <c r="V33" s="32"/>
      <c r="W33" s="32"/>
      <c r="X33" s="31"/>
      <c r="Y33" s="31"/>
      <c r="Z33" s="32"/>
      <c r="AA33" s="32"/>
    </row>
    <row r="34" spans="1:27" ht="15.95" customHeight="1">
      <c r="A34" s="105"/>
      <c r="B34" s="63"/>
      <c r="C34" s="62"/>
      <c r="D34" s="53" t="s">
        <v>70</v>
      </c>
      <c r="E34" s="66"/>
      <c r="F34" s="54">
        <v>0</v>
      </c>
      <c r="G34" s="54">
        <v>0</v>
      </c>
      <c r="H34" s="54">
        <v>147</v>
      </c>
      <c r="I34" s="54">
        <v>126</v>
      </c>
      <c r="J34" s="54"/>
      <c r="K34" s="54"/>
      <c r="L34" s="54"/>
      <c r="M34" s="54"/>
      <c r="N34" s="54"/>
      <c r="O34" s="54"/>
      <c r="P34" s="54"/>
      <c r="Q34" s="54"/>
      <c r="R34" s="31"/>
      <c r="S34" s="31"/>
      <c r="T34" s="31"/>
      <c r="U34" s="31"/>
      <c r="V34" s="32"/>
      <c r="W34" s="32"/>
      <c r="X34" s="31"/>
      <c r="Y34" s="31"/>
      <c r="Z34" s="32"/>
      <c r="AA34" s="32"/>
    </row>
    <row r="35" spans="1:27" ht="15.95" customHeight="1">
      <c r="A35" s="105"/>
      <c r="B35" s="62"/>
      <c r="C35" s="53" t="s">
        <v>71</v>
      </c>
      <c r="D35" s="53"/>
      <c r="E35" s="66"/>
      <c r="F35" s="54">
        <v>0</v>
      </c>
      <c r="G35" s="54">
        <v>0</v>
      </c>
      <c r="H35" s="54">
        <v>117</v>
      </c>
      <c r="I35" s="54">
        <v>53</v>
      </c>
      <c r="J35" s="54"/>
      <c r="K35" s="54"/>
      <c r="L35" s="68"/>
      <c r="M35" s="68"/>
      <c r="N35" s="54"/>
      <c r="O35" s="54"/>
      <c r="P35" s="54"/>
      <c r="Q35" s="54"/>
      <c r="R35" s="31"/>
      <c r="S35" s="31"/>
      <c r="T35" s="31"/>
      <c r="U35" s="31"/>
      <c r="V35" s="32"/>
      <c r="W35" s="32"/>
      <c r="X35" s="31"/>
      <c r="Y35" s="31"/>
      <c r="Z35" s="32"/>
      <c r="AA35" s="32"/>
    </row>
    <row r="36" spans="1:27" ht="15.95" customHeight="1">
      <c r="A36" s="105"/>
      <c r="B36" s="61" t="s">
        <v>52</v>
      </c>
      <c r="C36" s="53"/>
      <c r="D36" s="53"/>
      <c r="E36" s="66" t="s">
        <v>41</v>
      </c>
      <c r="F36" s="54">
        <v>0.4</v>
      </c>
      <c r="G36" s="54">
        <v>0.5</v>
      </c>
      <c r="H36" s="54">
        <v>265</v>
      </c>
      <c r="I36" s="54">
        <v>179</v>
      </c>
      <c r="J36" s="54"/>
      <c r="K36" s="54"/>
      <c r="L36" s="54"/>
      <c r="M36" s="54"/>
      <c r="N36" s="54"/>
      <c r="O36" s="54"/>
      <c r="P36" s="54"/>
      <c r="Q36" s="54"/>
      <c r="R36" s="31"/>
      <c r="S36" s="31"/>
      <c r="T36" s="31"/>
      <c r="U36" s="31"/>
      <c r="V36" s="31"/>
      <c r="W36" s="31"/>
      <c r="X36" s="31"/>
      <c r="Y36" s="31"/>
      <c r="Z36" s="32"/>
      <c r="AA36" s="32"/>
    </row>
    <row r="37" spans="1:27" ht="15.95" customHeight="1">
      <c r="A37" s="105"/>
      <c r="B37" s="63"/>
      <c r="C37" s="53" t="s">
        <v>72</v>
      </c>
      <c r="D37" s="53"/>
      <c r="E37" s="66"/>
      <c r="F37" s="54">
        <v>0</v>
      </c>
      <c r="G37" s="54">
        <v>0</v>
      </c>
      <c r="H37" s="54">
        <v>186</v>
      </c>
      <c r="I37" s="54">
        <v>152</v>
      </c>
      <c r="J37" s="54"/>
      <c r="K37" s="54"/>
      <c r="L37" s="54"/>
      <c r="M37" s="54"/>
      <c r="N37" s="54"/>
      <c r="O37" s="54"/>
      <c r="P37" s="54"/>
      <c r="Q37" s="54"/>
      <c r="R37" s="31"/>
      <c r="S37" s="31"/>
      <c r="T37" s="31"/>
      <c r="U37" s="31"/>
      <c r="V37" s="31"/>
      <c r="W37" s="31"/>
      <c r="X37" s="31"/>
      <c r="Y37" s="31"/>
      <c r="Z37" s="32"/>
      <c r="AA37" s="32"/>
    </row>
    <row r="38" spans="1:27" ht="15.95" customHeight="1">
      <c r="A38" s="105"/>
      <c r="B38" s="62"/>
      <c r="C38" s="53" t="s">
        <v>73</v>
      </c>
      <c r="D38" s="53"/>
      <c r="E38" s="66"/>
      <c r="F38" s="54">
        <v>0.4</v>
      </c>
      <c r="G38" s="54">
        <v>0</v>
      </c>
      <c r="H38" s="54">
        <v>79</v>
      </c>
      <c r="I38" s="54">
        <v>27</v>
      </c>
      <c r="J38" s="54"/>
      <c r="K38" s="54"/>
      <c r="L38" s="54"/>
      <c r="M38" s="68"/>
      <c r="N38" s="54"/>
      <c r="O38" s="54"/>
      <c r="P38" s="54"/>
      <c r="Q38" s="54"/>
      <c r="R38" s="31"/>
      <c r="S38" s="31"/>
      <c r="T38" s="32"/>
      <c r="U38" s="32"/>
      <c r="V38" s="31"/>
      <c r="W38" s="31"/>
      <c r="X38" s="31"/>
      <c r="Y38" s="31"/>
      <c r="Z38" s="32"/>
      <c r="AA38" s="32"/>
    </row>
    <row r="39" spans="1:27" ht="15.95" customHeight="1">
      <c r="A39" s="105"/>
      <c r="B39" s="47" t="s">
        <v>74</v>
      </c>
      <c r="C39" s="47"/>
      <c r="D39" s="47"/>
      <c r="E39" s="66" t="s">
        <v>107</v>
      </c>
      <c r="F39" s="54">
        <f>F32-F36</f>
        <v>9.6</v>
      </c>
      <c r="G39" s="54">
        <v>12</v>
      </c>
      <c r="H39" s="54">
        <f>H32-H36</f>
        <v>0</v>
      </c>
      <c r="I39" s="54">
        <f t="shared" ref="I39" si="7">I32-I36</f>
        <v>0</v>
      </c>
      <c r="J39" s="54">
        <f t="shared" ref="J39:Q39" si="8">J32-J36</f>
        <v>0</v>
      </c>
      <c r="K39" s="54">
        <f t="shared" si="8"/>
        <v>0</v>
      </c>
      <c r="L39" s="54">
        <f t="shared" si="8"/>
        <v>0</v>
      </c>
      <c r="M39" s="54">
        <f t="shared" si="8"/>
        <v>0</v>
      </c>
      <c r="N39" s="54">
        <f t="shared" si="8"/>
        <v>0</v>
      </c>
      <c r="O39" s="54">
        <f t="shared" si="8"/>
        <v>0</v>
      </c>
      <c r="P39" s="54">
        <f t="shared" si="8"/>
        <v>0</v>
      </c>
      <c r="Q39" s="54">
        <f t="shared" si="8"/>
        <v>0</v>
      </c>
      <c r="R39" s="31"/>
      <c r="S39" s="31"/>
      <c r="T39" s="31"/>
      <c r="U39" s="31"/>
      <c r="V39" s="31"/>
      <c r="W39" s="31"/>
      <c r="X39" s="31"/>
      <c r="Y39" s="31"/>
      <c r="Z39" s="32"/>
      <c r="AA39" s="32"/>
    </row>
    <row r="40" spans="1:27" ht="15.95" customHeight="1">
      <c r="A40" s="99" t="s">
        <v>85</v>
      </c>
      <c r="B40" s="61" t="s">
        <v>75</v>
      </c>
      <c r="C40" s="53"/>
      <c r="D40" s="53"/>
      <c r="E40" s="66" t="s">
        <v>43</v>
      </c>
      <c r="F40" s="54">
        <v>450</v>
      </c>
      <c r="G40" s="54">
        <v>124</v>
      </c>
      <c r="H40" s="54">
        <v>5182</v>
      </c>
      <c r="I40" s="54">
        <v>3477</v>
      </c>
      <c r="J40" s="54"/>
      <c r="K40" s="54"/>
      <c r="L40" s="54"/>
      <c r="M40" s="54"/>
      <c r="N40" s="54"/>
      <c r="O40" s="54"/>
      <c r="P40" s="54"/>
      <c r="Q40" s="54"/>
      <c r="R40" s="31"/>
      <c r="S40" s="31"/>
      <c r="T40" s="31"/>
      <c r="U40" s="31"/>
      <c r="V40" s="32"/>
      <c r="W40" s="32"/>
      <c r="X40" s="32"/>
      <c r="Y40" s="32"/>
      <c r="Z40" s="31"/>
      <c r="AA40" s="31"/>
    </row>
    <row r="41" spans="1:27" ht="15.95" customHeight="1">
      <c r="A41" s="100"/>
      <c r="B41" s="62"/>
      <c r="C41" s="53" t="s">
        <v>76</v>
      </c>
      <c r="D41" s="53"/>
      <c r="E41" s="66"/>
      <c r="F41" s="68">
        <v>0</v>
      </c>
      <c r="G41" s="68">
        <v>0</v>
      </c>
      <c r="H41" s="68">
        <v>4884</v>
      </c>
      <c r="I41" s="68">
        <v>3171</v>
      </c>
      <c r="J41" s="68"/>
      <c r="K41" s="68"/>
      <c r="L41" s="54"/>
      <c r="M41" s="54"/>
      <c r="N41" s="54"/>
      <c r="O41" s="54"/>
      <c r="P41" s="54"/>
      <c r="Q41" s="54"/>
      <c r="R41" s="32"/>
      <c r="S41" s="32"/>
      <c r="T41" s="32"/>
      <c r="U41" s="32"/>
      <c r="V41" s="32"/>
      <c r="W41" s="32"/>
      <c r="X41" s="32"/>
      <c r="Y41" s="32"/>
      <c r="Z41" s="31"/>
      <c r="AA41" s="31"/>
    </row>
    <row r="42" spans="1:27" ht="15.95" customHeight="1">
      <c r="A42" s="100"/>
      <c r="B42" s="61" t="s">
        <v>63</v>
      </c>
      <c r="C42" s="53"/>
      <c r="D42" s="53"/>
      <c r="E42" s="66" t="s">
        <v>44</v>
      </c>
      <c r="F42" s="54">
        <v>459</v>
      </c>
      <c r="G42" s="54">
        <v>136</v>
      </c>
      <c r="H42" s="54">
        <v>5182</v>
      </c>
      <c r="I42" s="54">
        <v>3477</v>
      </c>
      <c r="J42" s="54"/>
      <c r="K42" s="54"/>
      <c r="L42" s="54"/>
      <c r="M42" s="54"/>
      <c r="N42" s="54"/>
      <c r="O42" s="54"/>
      <c r="P42" s="54"/>
      <c r="Q42" s="54"/>
      <c r="R42" s="31"/>
      <c r="S42" s="31"/>
      <c r="T42" s="31"/>
      <c r="U42" s="31"/>
      <c r="V42" s="32"/>
      <c r="W42" s="32"/>
      <c r="X42" s="31"/>
      <c r="Y42" s="31"/>
      <c r="Z42" s="31"/>
      <c r="AA42" s="31"/>
    </row>
    <row r="43" spans="1:27" ht="15.95" customHeight="1">
      <c r="A43" s="100"/>
      <c r="B43" s="62"/>
      <c r="C43" s="53" t="s">
        <v>77</v>
      </c>
      <c r="D43" s="53"/>
      <c r="E43" s="66"/>
      <c r="F43" s="54">
        <v>38</v>
      </c>
      <c r="G43" s="54">
        <v>98</v>
      </c>
      <c r="H43" s="54">
        <v>299</v>
      </c>
      <c r="I43" s="54">
        <v>306</v>
      </c>
      <c r="J43" s="54"/>
      <c r="K43" s="54"/>
      <c r="L43" s="68"/>
      <c r="M43" s="68"/>
      <c r="N43" s="54"/>
      <c r="O43" s="54"/>
      <c r="P43" s="54"/>
      <c r="Q43" s="54"/>
      <c r="R43" s="31"/>
      <c r="S43" s="31"/>
      <c r="T43" s="32"/>
      <c r="U43" s="31"/>
      <c r="V43" s="32"/>
      <c r="W43" s="32"/>
      <c r="X43" s="31"/>
      <c r="Y43" s="31"/>
      <c r="Z43" s="32"/>
      <c r="AA43" s="32"/>
    </row>
    <row r="44" spans="1:27" ht="15.95" customHeight="1">
      <c r="A44" s="100"/>
      <c r="B44" s="53" t="s">
        <v>74</v>
      </c>
      <c r="C44" s="53"/>
      <c r="D44" s="53"/>
      <c r="E44" s="66" t="s">
        <v>108</v>
      </c>
      <c r="F44" s="68">
        <f>F40-F42-1</f>
        <v>-10</v>
      </c>
      <c r="G44" s="68">
        <f t="shared" ref="G44:Q44" si="9">G40-G42</f>
        <v>-12</v>
      </c>
      <c r="H44" s="68">
        <f>H40-H42</f>
        <v>0</v>
      </c>
      <c r="I44" s="68">
        <f t="shared" ref="I44" si="10">I40-I42</f>
        <v>0</v>
      </c>
      <c r="J44" s="68">
        <f t="shared" si="9"/>
        <v>0</v>
      </c>
      <c r="K44" s="68">
        <f t="shared" si="9"/>
        <v>0</v>
      </c>
      <c r="L44" s="68">
        <f t="shared" si="9"/>
        <v>0</v>
      </c>
      <c r="M44" s="68">
        <f t="shared" si="9"/>
        <v>0</v>
      </c>
      <c r="N44" s="68">
        <f t="shared" si="9"/>
        <v>0</v>
      </c>
      <c r="O44" s="68">
        <f t="shared" si="9"/>
        <v>0</v>
      </c>
      <c r="P44" s="68">
        <f t="shared" si="9"/>
        <v>0</v>
      </c>
      <c r="Q44" s="68">
        <f t="shared" si="9"/>
        <v>0</v>
      </c>
      <c r="R44" s="32"/>
      <c r="S44" s="32"/>
      <c r="T44" s="31"/>
      <c r="U44" s="31"/>
      <c r="V44" s="32"/>
      <c r="W44" s="32"/>
      <c r="X44" s="31"/>
      <c r="Y44" s="31"/>
      <c r="Z44" s="31"/>
      <c r="AA44" s="31"/>
    </row>
    <row r="45" spans="1:27" ht="15.95" customHeight="1">
      <c r="A45" s="99" t="s">
        <v>86</v>
      </c>
      <c r="B45" s="47" t="s">
        <v>78</v>
      </c>
      <c r="C45" s="47"/>
      <c r="D45" s="47"/>
      <c r="E45" s="66" t="s">
        <v>109</v>
      </c>
      <c r="F45" s="54">
        <f>F39+F44+0.4</f>
        <v>0</v>
      </c>
      <c r="G45" s="54">
        <f t="shared" ref="G45:Q45" si="11">G39+G44</f>
        <v>0</v>
      </c>
      <c r="H45" s="54">
        <f>H39+H44</f>
        <v>0</v>
      </c>
      <c r="I45" s="54">
        <f t="shared" ref="I45" si="12">I39+I44</f>
        <v>0</v>
      </c>
      <c r="J45" s="54">
        <f t="shared" si="11"/>
        <v>0</v>
      </c>
      <c r="K45" s="54">
        <f t="shared" si="11"/>
        <v>0</v>
      </c>
      <c r="L45" s="54">
        <f t="shared" si="11"/>
        <v>0</v>
      </c>
      <c r="M45" s="54">
        <f t="shared" si="11"/>
        <v>0</v>
      </c>
      <c r="N45" s="54">
        <f t="shared" si="11"/>
        <v>0</v>
      </c>
      <c r="O45" s="54">
        <f t="shared" si="11"/>
        <v>0</v>
      </c>
      <c r="P45" s="54">
        <f t="shared" si="11"/>
        <v>0</v>
      </c>
      <c r="Q45" s="54">
        <f t="shared" si="11"/>
        <v>0</v>
      </c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ht="15.95" customHeight="1">
      <c r="A46" s="100"/>
      <c r="B46" s="53" t="s">
        <v>79</v>
      </c>
      <c r="C46" s="53"/>
      <c r="D46" s="53"/>
      <c r="E46" s="53"/>
      <c r="F46" s="68">
        <v>0</v>
      </c>
      <c r="G46" s="68">
        <v>0</v>
      </c>
      <c r="H46" s="68">
        <v>0</v>
      </c>
      <c r="I46" s="68">
        <v>0</v>
      </c>
      <c r="J46" s="68"/>
      <c r="K46" s="68"/>
      <c r="L46" s="68"/>
      <c r="M46" s="68"/>
      <c r="N46" s="54"/>
      <c r="O46" s="54"/>
      <c r="P46" s="68"/>
      <c r="Q46" s="68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1:27" ht="15.95" customHeight="1">
      <c r="A47" s="100"/>
      <c r="B47" s="53" t="s">
        <v>80</v>
      </c>
      <c r="C47" s="53"/>
      <c r="D47" s="53"/>
      <c r="E47" s="53"/>
      <c r="F47" s="54">
        <v>0</v>
      </c>
      <c r="G47" s="54">
        <v>0</v>
      </c>
      <c r="H47" s="54">
        <v>0</v>
      </c>
      <c r="I47" s="54">
        <v>0</v>
      </c>
      <c r="J47" s="54"/>
      <c r="K47" s="54"/>
      <c r="L47" s="54"/>
      <c r="M47" s="54"/>
      <c r="N47" s="54"/>
      <c r="O47" s="54"/>
      <c r="P47" s="54"/>
      <c r="Q47" s="54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ht="15.95" customHeight="1">
      <c r="A48" s="100"/>
      <c r="B48" s="53" t="s">
        <v>81</v>
      </c>
      <c r="C48" s="53"/>
      <c r="D48" s="53"/>
      <c r="E48" s="53"/>
      <c r="F48" s="54">
        <v>0</v>
      </c>
      <c r="G48" s="54">
        <v>0</v>
      </c>
      <c r="H48" s="54">
        <v>0</v>
      </c>
      <c r="I48" s="54">
        <v>0</v>
      </c>
      <c r="J48" s="54"/>
      <c r="K48" s="54"/>
      <c r="L48" s="54"/>
      <c r="M48" s="54"/>
      <c r="N48" s="54"/>
      <c r="O48" s="54"/>
      <c r="P48" s="54"/>
      <c r="Q48" s="54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" ht="15.95" customHeight="1">
      <c r="A49" s="8" t="s">
        <v>110</v>
      </c>
    </row>
    <row r="50" spans="1:1" ht="15.95" customHeight="1">
      <c r="A50" s="8"/>
    </row>
  </sheetData>
  <mergeCells count="32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J6:K6"/>
    <mergeCell ref="L25:L26"/>
    <mergeCell ref="M25:M26"/>
    <mergeCell ref="F25:F26"/>
    <mergeCell ref="G25:G26"/>
    <mergeCell ref="J25:J26"/>
    <mergeCell ref="K25:K26"/>
    <mergeCell ref="H6:I6"/>
    <mergeCell ref="H25:H26"/>
    <mergeCell ref="I25:I26"/>
    <mergeCell ref="P30:Q30"/>
    <mergeCell ref="F30:G30"/>
    <mergeCell ref="J30:K30"/>
    <mergeCell ref="L30:M30"/>
    <mergeCell ref="N30:O30"/>
    <mergeCell ref="H30:I30"/>
    <mergeCell ref="P25:P26"/>
    <mergeCell ref="Q25:Q26"/>
    <mergeCell ref="P6:Q6"/>
    <mergeCell ref="N6:O6"/>
    <mergeCell ref="L6:M6"/>
    <mergeCell ref="N25:N26"/>
    <mergeCell ref="O25:O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68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44" activePane="bottomRight" state="frozen"/>
      <selection activeCell="L8" sqref="L8"/>
      <selection pane="topRight" activeCell="L8" sqref="L8"/>
      <selection pane="bottomLeft" activeCell="L8" sqref="L8"/>
      <selection pane="bottomRight" activeCell="I20" sqref="I20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9" ht="33.950000000000003" customHeight="1">
      <c r="A1" s="16" t="s">
        <v>0</v>
      </c>
      <c r="B1" s="16"/>
      <c r="C1" s="16"/>
      <c r="D1" s="16"/>
      <c r="E1" s="21" t="s">
        <v>251</v>
      </c>
      <c r="F1" s="1"/>
    </row>
    <row r="3" spans="1:9" ht="14.25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.25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9"/>
      <c r="F7" s="48" t="s">
        <v>235</v>
      </c>
      <c r="G7" s="48"/>
      <c r="H7" s="48" t="s">
        <v>245</v>
      </c>
      <c r="I7" s="69" t="s">
        <v>21</v>
      </c>
    </row>
    <row r="8" spans="1:9" ht="17.100000000000001" customHeight="1">
      <c r="A8" s="18"/>
      <c r="B8" s="19"/>
      <c r="C8" s="19"/>
      <c r="D8" s="19"/>
      <c r="E8" s="60"/>
      <c r="F8" s="51" t="s">
        <v>234</v>
      </c>
      <c r="G8" s="51" t="s">
        <v>2</v>
      </c>
      <c r="H8" s="51" t="s">
        <v>234</v>
      </c>
      <c r="I8" s="52"/>
    </row>
    <row r="9" spans="1:9" ht="18" customHeight="1">
      <c r="A9" s="89" t="s">
        <v>87</v>
      </c>
      <c r="B9" s="89" t="s">
        <v>89</v>
      </c>
      <c r="C9" s="61" t="s">
        <v>3</v>
      </c>
      <c r="D9" s="53"/>
      <c r="E9" s="53"/>
      <c r="F9" s="54">
        <v>148479</v>
      </c>
      <c r="G9" s="55">
        <f>F9/$F$27*100</f>
        <v>21.937997553234872</v>
      </c>
      <c r="H9" s="54">
        <v>146824</v>
      </c>
      <c r="I9" s="55">
        <f t="shared" ref="I9:I45" si="0">(F9/H9-1)*100</f>
        <v>1.1271999128207977</v>
      </c>
    </row>
    <row r="10" spans="1:9" ht="18" customHeight="1">
      <c r="A10" s="89"/>
      <c r="B10" s="89"/>
      <c r="C10" s="63"/>
      <c r="D10" s="61" t="s">
        <v>22</v>
      </c>
      <c r="E10" s="53"/>
      <c r="F10" s="54">
        <v>36938</v>
      </c>
      <c r="G10" s="55">
        <f t="shared" ref="G10:G27" si="1">F10/$F$27*100</f>
        <v>5.4576455500197989</v>
      </c>
      <c r="H10" s="54">
        <v>35605</v>
      </c>
      <c r="I10" s="55">
        <f t="shared" si="0"/>
        <v>3.7438561999719067</v>
      </c>
    </row>
    <row r="11" spans="1:9" ht="18" customHeight="1">
      <c r="A11" s="89"/>
      <c r="B11" s="89"/>
      <c r="C11" s="63"/>
      <c r="D11" s="63"/>
      <c r="E11" s="47" t="s">
        <v>23</v>
      </c>
      <c r="F11" s="54">
        <v>31294</v>
      </c>
      <c r="G11" s="55">
        <f t="shared" si="1"/>
        <v>4.6237359857685743</v>
      </c>
      <c r="H11" s="54">
        <v>30438</v>
      </c>
      <c r="I11" s="55">
        <f t="shared" si="0"/>
        <v>2.8122741310204313</v>
      </c>
    </row>
    <row r="12" spans="1:9" ht="18" customHeight="1">
      <c r="A12" s="89"/>
      <c r="B12" s="89"/>
      <c r="C12" s="63"/>
      <c r="D12" s="63"/>
      <c r="E12" s="47" t="s">
        <v>24</v>
      </c>
      <c r="F12" s="54">
        <v>1374</v>
      </c>
      <c r="G12" s="55">
        <f t="shared" si="1"/>
        <v>0.20301058491870713</v>
      </c>
      <c r="H12" s="54">
        <v>1360</v>
      </c>
      <c r="I12" s="55">
        <f t="shared" si="0"/>
        <v>1.0294117647058787</v>
      </c>
    </row>
    <row r="13" spans="1:9" ht="18" customHeight="1">
      <c r="A13" s="89"/>
      <c r="B13" s="89"/>
      <c r="C13" s="63"/>
      <c r="D13" s="62"/>
      <c r="E13" s="47" t="s">
        <v>25</v>
      </c>
      <c r="F13" s="54">
        <v>59</v>
      </c>
      <c r="G13" s="55">
        <f t="shared" si="1"/>
        <v>8.7173395270769439E-3</v>
      </c>
      <c r="H13" s="54">
        <v>69</v>
      </c>
      <c r="I13" s="55">
        <f t="shared" si="0"/>
        <v>-14.492753623188403</v>
      </c>
    </row>
    <row r="14" spans="1:9" ht="18" customHeight="1">
      <c r="A14" s="89"/>
      <c r="B14" s="89"/>
      <c r="C14" s="63"/>
      <c r="D14" s="61" t="s">
        <v>26</v>
      </c>
      <c r="E14" s="53"/>
      <c r="F14" s="54">
        <v>27579</v>
      </c>
      <c r="G14" s="55">
        <f t="shared" si="1"/>
        <v>4.0748390985975425</v>
      </c>
      <c r="H14" s="54">
        <v>26608</v>
      </c>
      <c r="I14" s="55">
        <f t="shared" si="0"/>
        <v>3.6492784125075062</v>
      </c>
    </row>
    <row r="15" spans="1:9" ht="18" customHeight="1">
      <c r="A15" s="89"/>
      <c r="B15" s="89"/>
      <c r="C15" s="63"/>
      <c r="D15" s="63"/>
      <c r="E15" s="47" t="s">
        <v>27</v>
      </c>
      <c r="F15" s="54">
        <v>1193</v>
      </c>
      <c r="G15" s="55">
        <f t="shared" si="1"/>
        <v>0.17626756026784396</v>
      </c>
      <c r="H15" s="54">
        <v>1179</v>
      </c>
      <c r="I15" s="55">
        <f t="shared" si="0"/>
        <v>1.187446988973706</v>
      </c>
    </row>
    <row r="16" spans="1:9" ht="18" customHeight="1">
      <c r="A16" s="89"/>
      <c r="B16" s="89"/>
      <c r="C16" s="63"/>
      <c r="D16" s="62"/>
      <c r="E16" s="47" t="s">
        <v>28</v>
      </c>
      <c r="F16" s="54">
        <v>26386</v>
      </c>
      <c r="G16" s="55">
        <f t="shared" si="1"/>
        <v>3.898571538329699</v>
      </c>
      <c r="H16" s="54">
        <v>25429</v>
      </c>
      <c r="I16" s="55">
        <f t="shared" si="0"/>
        <v>3.7634197176452</v>
      </c>
    </row>
    <row r="17" spans="1:9" ht="18" customHeight="1">
      <c r="A17" s="89"/>
      <c r="B17" s="89"/>
      <c r="C17" s="63"/>
      <c r="D17" s="90" t="s">
        <v>29</v>
      </c>
      <c r="E17" s="91"/>
      <c r="F17" s="54">
        <v>55175</v>
      </c>
      <c r="G17" s="55">
        <f t="shared" si="1"/>
        <v>8.1521899729910228</v>
      </c>
      <c r="H17" s="54">
        <v>55207</v>
      </c>
      <c r="I17" s="55">
        <f t="shared" si="0"/>
        <v>-5.7963664028115591E-2</v>
      </c>
    </row>
    <row r="18" spans="1:9" ht="18" customHeight="1">
      <c r="A18" s="89"/>
      <c r="B18" s="89"/>
      <c r="C18" s="63"/>
      <c r="D18" s="90" t="s">
        <v>93</v>
      </c>
      <c r="E18" s="92"/>
      <c r="F18" s="54">
        <v>1917</v>
      </c>
      <c r="G18" s="55">
        <f t="shared" si="1"/>
        <v>0.2832396588712966</v>
      </c>
      <c r="H18" s="54">
        <v>2049</v>
      </c>
      <c r="I18" s="55">
        <f t="shared" si="0"/>
        <v>-6.4421669106881403</v>
      </c>
    </row>
    <row r="19" spans="1:9" ht="18" customHeight="1">
      <c r="A19" s="89"/>
      <c r="B19" s="89"/>
      <c r="C19" s="62"/>
      <c r="D19" s="90" t="s">
        <v>94</v>
      </c>
      <c r="E19" s="92"/>
      <c r="F19" s="54">
        <v>0</v>
      </c>
      <c r="G19" s="55">
        <f t="shared" si="1"/>
        <v>0</v>
      </c>
      <c r="H19" s="54">
        <v>0</v>
      </c>
      <c r="I19" s="55">
        <v>0</v>
      </c>
    </row>
    <row r="20" spans="1:9" ht="18" customHeight="1">
      <c r="A20" s="89"/>
      <c r="B20" s="89"/>
      <c r="C20" s="53" t="s">
        <v>4</v>
      </c>
      <c r="D20" s="53"/>
      <c r="E20" s="53"/>
      <c r="F20" s="54">
        <v>23051</v>
      </c>
      <c r="G20" s="55">
        <f t="shared" si="1"/>
        <v>3.4058202277737393</v>
      </c>
      <c r="H20" s="54">
        <v>22948</v>
      </c>
      <c r="I20" s="55">
        <f t="shared" si="0"/>
        <v>0.44884085759107073</v>
      </c>
    </row>
    <row r="21" spans="1:9" ht="18" customHeight="1">
      <c r="A21" s="89"/>
      <c r="B21" s="89"/>
      <c r="C21" s="53" t="s">
        <v>5</v>
      </c>
      <c r="D21" s="53"/>
      <c r="E21" s="53"/>
      <c r="F21" s="54">
        <v>192125</v>
      </c>
      <c r="G21" s="55">
        <f t="shared" si="1"/>
        <v>28.386760282028096</v>
      </c>
      <c r="H21" s="54">
        <v>191068</v>
      </c>
      <c r="I21" s="55">
        <f t="shared" si="0"/>
        <v>0.55320618837273461</v>
      </c>
    </row>
    <row r="22" spans="1:9" ht="18" customHeight="1">
      <c r="A22" s="89"/>
      <c r="B22" s="89"/>
      <c r="C22" s="53" t="s">
        <v>30</v>
      </c>
      <c r="D22" s="53"/>
      <c r="E22" s="53"/>
      <c r="F22" s="54">
        <v>6113</v>
      </c>
      <c r="G22" s="55">
        <f t="shared" si="1"/>
        <v>0.90320502591561613</v>
      </c>
      <c r="H22" s="54">
        <v>6509</v>
      </c>
      <c r="I22" s="55">
        <f t="shared" si="0"/>
        <v>-6.0838838531264372</v>
      </c>
    </row>
    <row r="23" spans="1:9" ht="18" customHeight="1">
      <c r="A23" s="89"/>
      <c r="B23" s="89"/>
      <c r="C23" s="53" t="s">
        <v>6</v>
      </c>
      <c r="D23" s="53"/>
      <c r="E23" s="53"/>
      <c r="F23" s="54">
        <v>102480</v>
      </c>
      <c r="G23" s="55">
        <f t="shared" si="1"/>
        <v>15.141575503980425</v>
      </c>
      <c r="H23" s="54">
        <v>137164</v>
      </c>
      <c r="I23" s="55">
        <f t="shared" si="0"/>
        <v>-25.286518328424368</v>
      </c>
    </row>
    <row r="24" spans="1:9" ht="18" customHeight="1">
      <c r="A24" s="89"/>
      <c r="B24" s="89"/>
      <c r="C24" s="53" t="s">
        <v>31</v>
      </c>
      <c r="D24" s="53"/>
      <c r="E24" s="53"/>
      <c r="F24" s="54">
        <v>1851</v>
      </c>
      <c r="G24" s="55">
        <f t="shared" si="1"/>
        <v>0.27348805872236309</v>
      </c>
      <c r="H24" s="54">
        <v>1209</v>
      </c>
      <c r="I24" s="55">
        <f t="shared" si="0"/>
        <v>53.101736972704707</v>
      </c>
    </row>
    <row r="25" spans="1:9" ht="18" customHeight="1">
      <c r="A25" s="89"/>
      <c r="B25" s="89"/>
      <c r="C25" s="53" t="s">
        <v>7</v>
      </c>
      <c r="D25" s="53"/>
      <c r="E25" s="53"/>
      <c r="F25" s="54">
        <v>66810</v>
      </c>
      <c r="G25" s="55">
        <f t="shared" si="1"/>
        <v>9.8712788780340777</v>
      </c>
      <c r="H25" s="54">
        <v>64289</v>
      </c>
      <c r="I25" s="55">
        <f t="shared" si="0"/>
        <v>3.9213551307377692</v>
      </c>
    </row>
    <row r="26" spans="1:9" ht="18" customHeight="1">
      <c r="A26" s="89"/>
      <c r="B26" s="89"/>
      <c r="C26" s="53" t="s">
        <v>8</v>
      </c>
      <c r="D26" s="53"/>
      <c r="E26" s="53"/>
      <c r="F26" s="54">
        <v>135902</v>
      </c>
      <c r="G26" s="55">
        <f t="shared" si="1"/>
        <v>20.079726718793403</v>
      </c>
      <c r="H26" s="54">
        <v>146140</v>
      </c>
      <c r="I26" s="55">
        <f t="shared" si="0"/>
        <v>-7.0056110578896931</v>
      </c>
    </row>
    <row r="27" spans="1:9" ht="18" customHeight="1">
      <c r="A27" s="89"/>
      <c r="B27" s="89"/>
      <c r="C27" s="53" t="s">
        <v>9</v>
      </c>
      <c r="D27" s="53"/>
      <c r="E27" s="53"/>
      <c r="F27" s="54">
        <f>SUM(F9,F20:F26)+1</f>
        <v>676812</v>
      </c>
      <c r="G27" s="55">
        <f t="shared" si="1"/>
        <v>100</v>
      </c>
      <c r="H27" s="54">
        <f>SUM(H9,H20:H26)-2</f>
        <v>716149</v>
      </c>
      <c r="I27" s="55">
        <f t="shared" si="0"/>
        <v>-5.4928513479736711</v>
      </c>
    </row>
    <row r="28" spans="1:9" ht="18" customHeight="1">
      <c r="A28" s="89"/>
      <c r="B28" s="89" t="s">
        <v>88</v>
      </c>
      <c r="C28" s="61" t="s">
        <v>10</v>
      </c>
      <c r="D28" s="53"/>
      <c r="E28" s="53"/>
      <c r="F28" s="54">
        <v>236123</v>
      </c>
      <c r="G28" s="55">
        <f t="shared" ref="G28:G45" si="2">F28/$F$45*100</f>
        <v>35.530887493473095</v>
      </c>
      <c r="H28" s="54">
        <v>242981</v>
      </c>
      <c r="I28" s="55">
        <f t="shared" si="0"/>
        <v>-2.8224429070585755</v>
      </c>
    </row>
    <row r="29" spans="1:9" ht="18" customHeight="1">
      <c r="A29" s="89"/>
      <c r="B29" s="89"/>
      <c r="C29" s="63"/>
      <c r="D29" s="53" t="s">
        <v>11</v>
      </c>
      <c r="E29" s="53"/>
      <c r="F29" s="54">
        <v>138063</v>
      </c>
      <c r="G29" s="55">
        <f t="shared" si="2"/>
        <v>20.775193098560393</v>
      </c>
      <c r="H29" s="54">
        <v>147149</v>
      </c>
      <c r="I29" s="55">
        <f t="shared" si="0"/>
        <v>-6.1746936778367516</v>
      </c>
    </row>
    <row r="30" spans="1:9" ht="18" customHeight="1">
      <c r="A30" s="89"/>
      <c r="B30" s="89"/>
      <c r="C30" s="63"/>
      <c r="D30" s="53" t="s">
        <v>32</v>
      </c>
      <c r="E30" s="53"/>
      <c r="F30" s="54">
        <v>8851</v>
      </c>
      <c r="G30" s="55">
        <f t="shared" si="2"/>
        <v>1.3318646857982084</v>
      </c>
      <c r="H30" s="54">
        <v>9908</v>
      </c>
      <c r="I30" s="55">
        <f t="shared" si="0"/>
        <v>-10.668146951958013</v>
      </c>
    </row>
    <row r="31" spans="1:9" ht="18" customHeight="1">
      <c r="A31" s="89"/>
      <c r="B31" s="89"/>
      <c r="C31" s="62"/>
      <c r="D31" s="53" t="s">
        <v>12</v>
      </c>
      <c r="E31" s="53"/>
      <c r="F31" s="54">
        <v>89208</v>
      </c>
      <c r="G31" s="55">
        <f t="shared" si="2"/>
        <v>13.423679232932614</v>
      </c>
      <c r="H31" s="54">
        <v>85924</v>
      </c>
      <c r="I31" s="55">
        <f t="shared" si="0"/>
        <v>3.8219822168428008</v>
      </c>
    </row>
    <row r="32" spans="1:9" ht="18" customHeight="1">
      <c r="A32" s="89"/>
      <c r="B32" s="89"/>
      <c r="C32" s="61" t="s">
        <v>13</v>
      </c>
      <c r="D32" s="53"/>
      <c r="E32" s="53"/>
      <c r="F32" s="54">
        <v>296310</v>
      </c>
      <c r="G32" s="55">
        <f t="shared" si="2"/>
        <v>44.587597452137288</v>
      </c>
      <c r="H32" s="54">
        <v>337705</v>
      </c>
      <c r="I32" s="55">
        <f t="shared" si="0"/>
        <v>-12.257739743267049</v>
      </c>
    </row>
    <row r="33" spans="1:9" ht="18" customHeight="1">
      <c r="A33" s="89"/>
      <c r="B33" s="89"/>
      <c r="C33" s="63"/>
      <c r="D33" s="53" t="s">
        <v>14</v>
      </c>
      <c r="E33" s="53"/>
      <c r="F33" s="54">
        <v>24372</v>
      </c>
      <c r="G33" s="55">
        <f t="shared" si="2"/>
        <v>3.6674055047196856</v>
      </c>
      <c r="H33" s="54">
        <v>37993</v>
      </c>
      <c r="I33" s="55">
        <f t="shared" si="0"/>
        <v>-35.851341036506724</v>
      </c>
    </row>
    <row r="34" spans="1:9" ht="18" customHeight="1">
      <c r="A34" s="89"/>
      <c r="B34" s="89"/>
      <c r="C34" s="63"/>
      <c r="D34" s="53" t="s">
        <v>33</v>
      </c>
      <c r="E34" s="53"/>
      <c r="F34" s="54">
        <v>10172</v>
      </c>
      <c r="G34" s="55">
        <f t="shared" si="2"/>
        <v>1.5306437220584539</v>
      </c>
      <c r="H34" s="54">
        <v>13090</v>
      </c>
      <c r="I34" s="55">
        <f t="shared" si="0"/>
        <v>-22.291825821237587</v>
      </c>
    </row>
    <row r="35" spans="1:9" ht="18" customHeight="1">
      <c r="A35" s="89"/>
      <c r="B35" s="89"/>
      <c r="C35" s="63"/>
      <c r="D35" s="53" t="s">
        <v>34</v>
      </c>
      <c r="E35" s="53"/>
      <c r="F35" s="54">
        <v>150765</v>
      </c>
      <c r="G35" s="55">
        <f t="shared" si="2"/>
        <v>22.686541560769051</v>
      </c>
      <c r="H35" s="54">
        <v>167434</v>
      </c>
      <c r="I35" s="55">
        <f t="shared" si="0"/>
        <v>-9.955564580670595</v>
      </c>
    </row>
    <row r="36" spans="1:9" ht="18" customHeight="1">
      <c r="A36" s="89"/>
      <c r="B36" s="89"/>
      <c r="C36" s="63"/>
      <c r="D36" s="53" t="s">
        <v>35</v>
      </c>
      <c r="E36" s="53"/>
      <c r="F36" s="54">
        <v>6233</v>
      </c>
      <c r="G36" s="55">
        <f t="shared" si="2"/>
        <v>0.93791804164277859</v>
      </c>
      <c r="H36" s="54">
        <v>6151</v>
      </c>
      <c r="I36" s="55">
        <f t="shared" si="0"/>
        <v>1.3331165664119737</v>
      </c>
    </row>
    <row r="37" spans="1:9" ht="18" customHeight="1">
      <c r="A37" s="89"/>
      <c r="B37" s="89"/>
      <c r="C37" s="63"/>
      <c r="D37" s="53" t="s">
        <v>15</v>
      </c>
      <c r="E37" s="53"/>
      <c r="F37" s="54">
        <v>7595</v>
      </c>
      <c r="G37" s="55">
        <f t="shared" si="2"/>
        <v>1.1428666013600037</v>
      </c>
      <c r="H37" s="54">
        <v>6965</v>
      </c>
      <c r="I37" s="55">
        <f t="shared" si="0"/>
        <v>9.045226130653262</v>
      </c>
    </row>
    <row r="38" spans="1:9" ht="18" customHeight="1">
      <c r="A38" s="89"/>
      <c r="B38" s="89"/>
      <c r="C38" s="62"/>
      <c r="D38" s="53" t="s">
        <v>36</v>
      </c>
      <c r="E38" s="53"/>
      <c r="F38" s="54">
        <v>97172</v>
      </c>
      <c r="G38" s="55">
        <f t="shared" si="2"/>
        <v>14.622071545405435</v>
      </c>
      <c r="H38" s="54">
        <v>106072</v>
      </c>
      <c r="I38" s="55">
        <f t="shared" si="0"/>
        <v>-8.390527189079112</v>
      </c>
    </row>
    <row r="39" spans="1:9" ht="18" customHeight="1">
      <c r="A39" s="89"/>
      <c r="B39" s="89"/>
      <c r="C39" s="61" t="s">
        <v>16</v>
      </c>
      <c r="D39" s="53"/>
      <c r="E39" s="53"/>
      <c r="F39" s="54">
        <v>132125</v>
      </c>
      <c r="G39" s="55">
        <f t="shared" si="2"/>
        <v>19.881665530571492</v>
      </c>
      <c r="H39" s="54">
        <v>121140</v>
      </c>
      <c r="I39" s="55">
        <f t="shared" si="0"/>
        <v>9.0680204721809368</v>
      </c>
    </row>
    <row r="40" spans="1:9" ht="18" customHeight="1">
      <c r="A40" s="89"/>
      <c r="B40" s="89"/>
      <c r="C40" s="63"/>
      <c r="D40" s="61" t="s">
        <v>17</v>
      </c>
      <c r="E40" s="53"/>
      <c r="F40" s="54">
        <v>125010</v>
      </c>
      <c r="G40" s="55">
        <f t="shared" si="2"/>
        <v>18.811027496512715</v>
      </c>
      <c r="H40" s="54">
        <v>116214</v>
      </c>
      <c r="I40" s="55">
        <f t="shared" si="0"/>
        <v>7.5687954979606564</v>
      </c>
    </row>
    <row r="41" spans="1:9" ht="18" customHeight="1">
      <c r="A41" s="89"/>
      <c r="B41" s="89"/>
      <c r="C41" s="63"/>
      <c r="D41" s="63"/>
      <c r="E41" s="57" t="s">
        <v>91</v>
      </c>
      <c r="F41" s="54">
        <v>79273</v>
      </c>
      <c r="G41" s="55">
        <f t="shared" si="2"/>
        <v>11.928698365979141</v>
      </c>
      <c r="H41" s="54">
        <v>75777</v>
      </c>
      <c r="I41" s="58">
        <f t="shared" si="0"/>
        <v>4.6135370890903582</v>
      </c>
    </row>
    <row r="42" spans="1:9" ht="18" customHeight="1">
      <c r="A42" s="89"/>
      <c r="B42" s="89"/>
      <c r="C42" s="63"/>
      <c r="D42" s="62"/>
      <c r="E42" s="47" t="s">
        <v>37</v>
      </c>
      <c r="F42" s="54">
        <v>31361</v>
      </c>
      <c r="G42" s="55">
        <f t="shared" si="2"/>
        <v>4.7190835398618933</v>
      </c>
      <c r="H42" s="54">
        <v>26964</v>
      </c>
      <c r="I42" s="58">
        <f t="shared" si="0"/>
        <v>16.306927755525891</v>
      </c>
    </row>
    <row r="43" spans="1:9" ht="18" customHeight="1">
      <c r="A43" s="89"/>
      <c r="B43" s="89"/>
      <c r="C43" s="63"/>
      <c r="D43" s="53" t="s">
        <v>38</v>
      </c>
      <c r="E43" s="53"/>
      <c r="F43" s="54">
        <v>7114</v>
      </c>
      <c r="G43" s="55">
        <f t="shared" si="2"/>
        <v>1.0704875578769015</v>
      </c>
      <c r="H43" s="54">
        <v>4926</v>
      </c>
      <c r="I43" s="58">
        <f t="shared" si="0"/>
        <v>44.417377182298011</v>
      </c>
    </row>
    <row r="44" spans="1:9" ht="18" customHeight="1">
      <c r="A44" s="89"/>
      <c r="B44" s="89"/>
      <c r="C44" s="62"/>
      <c r="D44" s="53" t="s">
        <v>39</v>
      </c>
      <c r="E44" s="53"/>
      <c r="F44" s="54">
        <v>0</v>
      </c>
      <c r="G44" s="55">
        <f t="shared" si="2"/>
        <v>0</v>
      </c>
      <c r="H44" s="54">
        <v>0</v>
      </c>
      <c r="I44" s="55">
        <v>0</v>
      </c>
    </row>
    <row r="45" spans="1:9" ht="18" customHeight="1">
      <c r="A45" s="89"/>
      <c r="B45" s="89"/>
      <c r="C45" s="47" t="s">
        <v>18</v>
      </c>
      <c r="D45" s="47"/>
      <c r="E45" s="47"/>
      <c r="F45" s="54">
        <f>SUM(F28,F32,F39)-1</f>
        <v>664557</v>
      </c>
      <c r="G45" s="55">
        <f t="shared" si="2"/>
        <v>100</v>
      </c>
      <c r="H45" s="54">
        <f>SUM(H28,H32,H39)</f>
        <v>701826</v>
      </c>
      <c r="I45" s="55">
        <f t="shared" si="0"/>
        <v>-5.3102905848458111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19" activePane="bottomRight" state="frozen"/>
      <selection activeCell="L8" sqref="L8"/>
      <selection pane="topRight" activeCell="L8" sqref="L8"/>
      <selection pane="bottomLeft" activeCell="L8" sqref="L8"/>
      <selection pane="bottomRight" activeCell="F23" sqref="F23"/>
    </sheetView>
  </sheetViews>
  <sheetFormatPr defaultColWidth="9" defaultRowHeight="13.5"/>
  <cols>
    <col min="1" max="1" width="5.375" style="2" customWidth="1"/>
    <col min="2" max="2" width="3.125" style="2" customWidth="1"/>
    <col min="3" max="3" width="34.75" style="2" customWidth="1"/>
    <col min="4" max="9" width="11.875" style="2" customWidth="1"/>
    <col min="10" max="16384" width="9" style="2"/>
  </cols>
  <sheetData>
    <row r="1" spans="1:9" ht="33.950000000000003" customHeight="1">
      <c r="A1" s="33" t="s">
        <v>0</v>
      </c>
      <c r="B1" s="33"/>
      <c r="C1" s="21" t="s">
        <v>251</v>
      </c>
      <c r="D1" s="34"/>
      <c r="E1" s="34"/>
    </row>
    <row r="4" spans="1:9">
      <c r="A4" s="35" t="s">
        <v>112</v>
      </c>
    </row>
    <row r="5" spans="1:9">
      <c r="I5" s="9" t="s">
        <v>113</v>
      </c>
    </row>
    <row r="6" spans="1:9" s="37" customFormat="1" ht="29.25" customHeight="1">
      <c r="A6" s="50" t="s">
        <v>114</v>
      </c>
      <c r="B6" s="48"/>
      <c r="C6" s="48"/>
      <c r="D6" s="48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</row>
    <row r="7" spans="1:9" ht="27" customHeight="1">
      <c r="A7" s="89" t="s">
        <v>115</v>
      </c>
      <c r="B7" s="61" t="s">
        <v>116</v>
      </c>
      <c r="C7" s="53"/>
      <c r="D7" s="66" t="s">
        <v>117</v>
      </c>
      <c r="E7" s="70">
        <v>589381</v>
      </c>
      <c r="F7" s="36">
        <v>695943</v>
      </c>
      <c r="G7" s="36">
        <v>724674</v>
      </c>
      <c r="H7" s="36">
        <v>716149</v>
      </c>
      <c r="I7" s="36">
        <v>676812</v>
      </c>
    </row>
    <row r="8" spans="1:9" ht="27" customHeight="1">
      <c r="A8" s="89"/>
      <c r="B8" s="80"/>
      <c r="C8" s="53" t="s">
        <v>118</v>
      </c>
      <c r="D8" s="66" t="s">
        <v>41</v>
      </c>
      <c r="E8" s="71">
        <v>328323</v>
      </c>
      <c r="F8" s="71">
        <v>336074</v>
      </c>
      <c r="G8" s="71">
        <v>365498</v>
      </c>
      <c r="H8" s="71">
        <v>361523</v>
      </c>
      <c r="I8" s="72">
        <v>364317</v>
      </c>
    </row>
    <row r="9" spans="1:9" ht="27" customHeight="1">
      <c r="A9" s="89"/>
      <c r="B9" s="53" t="s">
        <v>119</v>
      </c>
      <c r="C9" s="53"/>
      <c r="D9" s="66"/>
      <c r="E9" s="71">
        <v>580059</v>
      </c>
      <c r="F9" s="71">
        <v>674239</v>
      </c>
      <c r="G9" s="71">
        <v>710313</v>
      </c>
      <c r="H9" s="71">
        <v>701826</v>
      </c>
      <c r="I9" s="73">
        <v>664557</v>
      </c>
    </row>
    <row r="10" spans="1:9" ht="27" customHeight="1">
      <c r="A10" s="89"/>
      <c r="B10" s="53" t="s">
        <v>120</v>
      </c>
      <c r="C10" s="53"/>
      <c r="D10" s="66"/>
      <c r="E10" s="71">
        <v>9322</v>
      </c>
      <c r="F10" s="71">
        <v>21704</v>
      </c>
      <c r="G10" s="71">
        <v>14360</v>
      </c>
      <c r="H10" s="71">
        <v>14324</v>
      </c>
      <c r="I10" s="73">
        <v>12254</v>
      </c>
    </row>
    <row r="11" spans="1:9" ht="27" customHeight="1">
      <c r="A11" s="89"/>
      <c r="B11" s="53" t="s">
        <v>121</v>
      </c>
      <c r="C11" s="53"/>
      <c r="D11" s="66"/>
      <c r="E11" s="71">
        <v>4347</v>
      </c>
      <c r="F11" s="71">
        <v>5554</v>
      </c>
      <c r="G11" s="71">
        <v>8124</v>
      </c>
      <c r="H11" s="71">
        <v>6116</v>
      </c>
      <c r="I11" s="73">
        <v>6102</v>
      </c>
    </row>
    <row r="12" spans="1:9" ht="27" customHeight="1">
      <c r="A12" s="89"/>
      <c r="B12" s="53" t="s">
        <v>122</v>
      </c>
      <c r="C12" s="53"/>
      <c r="D12" s="66"/>
      <c r="E12" s="71">
        <v>4975</v>
      </c>
      <c r="F12" s="71">
        <v>16150</v>
      </c>
      <c r="G12" s="71">
        <v>6236</v>
      </c>
      <c r="H12" s="71">
        <v>8207</v>
      </c>
      <c r="I12" s="73">
        <v>6152</v>
      </c>
    </row>
    <row r="13" spans="1:9" ht="27" customHeight="1">
      <c r="A13" s="89"/>
      <c r="B13" s="53" t="s">
        <v>123</v>
      </c>
      <c r="C13" s="53"/>
      <c r="D13" s="66"/>
      <c r="E13" s="71">
        <v>399</v>
      </c>
      <c r="F13" s="71">
        <v>11175</v>
      </c>
      <c r="G13" s="71">
        <v>-9914</v>
      </c>
      <c r="H13" s="71">
        <v>1971</v>
      </c>
      <c r="I13" s="73">
        <v>-2055</v>
      </c>
    </row>
    <row r="14" spans="1:9" ht="27" customHeight="1">
      <c r="A14" s="89"/>
      <c r="B14" s="53" t="s">
        <v>124</v>
      </c>
      <c r="C14" s="53"/>
      <c r="D14" s="66"/>
      <c r="E14" s="71">
        <v>0</v>
      </c>
      <c r="F14" s="71">
        <v>0</v>
      </c>
      <c r="G14" s="71">
        <v>0</v>
      </c>
      <c r="H14" s="71">
        <v>0</v>
      </c>
      <c r="I14" s="73">
        <v>2830</v>
      </c>
    </row>
    <row r="15" spans="1:9" ht="27" customHeight="1">
      <c r="A15" s="89"/>
      <c r="B15" s="53" t="s">
        <v>125</v>
      </c>
      <c r="C15" s="53"/>
      <c r="D15" s="66"/>
      <c r="E15" s="71">
        <v>1615</v>
      </c>
      <c r="F15" s="71">
        <v>13663</v>
      </c>
      <c r="G15" s="71">
        <v>-1839</v>
      </c>
      <c r="H15" s="71">
        <v>4507</v>
      </c>
      <c r="I15" s="73">
        <v>4824</v>
      </c>
    </row>
    <row r="16" spans="1:9" ht="27" customHeight="1">
      <c r="A16" s="89"/>
      <c r="B16" s="53" t="s">
        <v>126</v>
      </c>
      <c r="C16" s="53"/>
      <c r="D16" s="66" t="s">
        <v>42</v>
      </c>
      <c r="E16" s="71">
        <v>37183</v>
      </c>
      <c r="F16" s="71">
        <v>49279</v>
      </c>
      <c r="G16" s="71">
        <v>72173</v>
      </c>
      <c r="H16" s="71">
        <v>69834</v>
      </c>
      <c r="I16" s="73">
        <v>70721</v>
      </c>
    </row>
    <row r="17" spans="1:9" ht="27" customHeight="1">
      <c r="A17" s="89"/>
      <c r="B17" s="53" t="s">
        <v>127</v>
      </c>
      <c r="C17" s="53"/>
      <c r="D17" s="66" t="s">
        <v>43</v>
      </c>
      <c r="E17" s="71">
        <v>27208</v>
      </c>
      <c r="F17" s="71">
        <v>36310</v>
      </c>
      <c r="G17" s="71">
        <v>31453</v>
      </c>
      <c r="H17" s="71">
        <v>51438</v>
      </c>
      <c r="I17" s="73">
        <v>49406</v>
      </c>
    </row>
    <row r="18" spans="1:9" ht="27" customHeight="1">
      <c r="A18" s="89"/>
      <c r="B18" s="53" t="s">
        <v>128</v>
      </c>
      <c r="C18" s="53"/>
      <c r="D18" s="66" t="s">
        <v>44</v>
      </c>
      <c r="E18" s="71">
        <v>1172714</v>
      </c>
      <c r="F18" s="71">
        <v>1181496</v>
      </c>
      <c r="G18" s="71">
        <v>1179863</v>
      </c>
      <c r="H18" s="71">
        <v>1163540</v>
      </c>
      <c r="I18" s="73">
        <v>1145987</v>
      </c>
    </row>
    <row r="19" spans="1:9" ht="27" customHeight="1">
      <c r="A19" s="89"/>
      <c r="B19" s="53" t="s">
        <v>129</v>
      </c>
      <c r="C19" s="53"/>
      <c r="D19" s="66" t="s">
        <v>130</v>
      </c>
      <c r="E19" s="71">
        <f>E17+E18-E16</f>
        <v>1162739</v>
      </c>
      <c r="F19" s="71">
        <f>F17+F18-F16</f>
        <v>1168527</v>
      </c>
      <c r="G19" s="71">
        <f>G17+G18-G16</f>
        <v>1139143</v>
      </c>
      <c r="H19" s="71">
        <f>H17+H18-H16</f>
        <v>1145144</v>
      </c>
      <c r="I19" s="71">
        <f>I17+I18-I16</f>
        <v>1124672</v>
      </c>
    </row>
    <row r="20" spans="1:9" ht="27" customHeight="1">
      <c r="A20" s="89"/>
      <c r="B20" s="53" t="s">
        <v>131</v>
      </c>
      <c r="C20" s="53"/>
      <c r="D20" s="66" t="s">
        <v>132</v>
      </c>
      <c r="E20" s="74">
        <f>E18/E8</f>
        <v>3.5718301794269669</v>
      </c>
      <c r="F20" s="74">
        <f>F18/F8</f>
        <v>3.5155828775805329</v>
      </c>
      <c r="G20" s="74">
        <f>G18/G8</f>
        <v>3.2280970073707653</v>
      </c>
      <c r="H20" s="74">
        <f>H18/H8</f>
        <v>3.2184397673177085</v>
      </c>
      <c r="I20" s="74">
        <f>I18/I8</f>
        <v>3.1455765171540171</v>
      </c>
    </row>
    <row r="21" spans="1:9" ht="27" customHeight="1">
      <c r="A21" s="89"/>
      <c r="B21" s="53" t="s">
        <v>133</v>
      </c>
      <c r="C21" s="53"/>
      <c r="D21" s="66" t="s">
        <v>134</v>
      </c>
      <c r="E21" s="74">
        <f>E19/E8</f>
        <v>3.5414485125927819</v>
      </c>
      <c r="F21" s="74">
        <f>F19/F8</f>
        <v>3.4769931622202255</v>
      </c>
      <c r="G21" s="74">
        <f>G19/G8</f>
        <v>3.1166873690143313</v>
      </c>
      <c r="H21" s="74">
        <f>H19/H8</f>
        <v>3.1675550379920505</v>
      </c>
      <c r="I21" s="74">
        <f>I19/I8</f>
        <v>3.0870697771446296</v>
      </c>
    </row>
    <row r="22" spans="1:9" ht="27" customHeight="1">
      <c r="A22" s="89"/>
      <c r="B22" s="53" t="s">
        <v>135</v>
      </c>
      <c r="C22" s="53"/>
      <c r="D22" s="66" t="s">
        <v>136</v>
      </c>
      <c r="E22" s="71">
        <f>E18/E24*1000000</f>
        <v>1043441.0454394598</v>
      </c>
      <c r="F22" s="71">
        <f>F18/F24*1000000</f>
        <v>1106241.6961368956</v>
      </c>
      <c r="G22" s="71">
        <f>G18/G24*1000000</f>
        <v>1104712.7085738468</v>
      </c>
      <c r="H22" s="71">
        <f>H18/H24*1000000</f>
        <v>1089429.3870847835</v>
      </c>
      <c r="I22" s="71">
        <f>I18/I24*1000000</f>
        <v>1072994.4093173672</v>
      </c>
    </row>
    <row r="23" spans="1:9" ht="27" customHeight="1">
      <c r="A23" s="89"/>
      <c r="B23" s="53" t="s">
        <v>137</v>
      </c>
      <c r="C23" s="53"/>
      <c r="D23" s="66" t="s">
        <v>138</v>
      </c>
      <c r="E23" s="71">
        <f>E19/E24*1000000</f>
        <v>1034565.6295850753</v>
      </c>
      <c r="F23" s="71">
        <f>F19/F24*1000000</f>
        <v>1094098.7446946567</v>
      </c>
      <c r="G23" s="71">
        <f>G19/G24*1000000</f>
        <v>1066586.3316189572</v>
      </c>
      <c r="H23" s="71">
        <f>H19/H24*1000000</f>
        <v>1072205.1034290332</v>
      </c>
      <c r="I23" s="71">
        <f>I19/I24*1000000</f>
        <v>1053037.0486888441</v>
      </c>
    </row>
    <row r="24" spans="1:9" ht="27" customHeight="1">
      <c r="A24" s="89"/>
      <c r="B24" s="75" t="s">
        <v>139</v>
      </c>
      <c r="C24" s="76"/>
      <c r="D24" s="66" t="s">
        <v>140</v>
      </c>
      <c r="E24" s="71">
        <v>1123891</v>
      </c>
      <c r="F24" s="71">
        <v>1068027</v>
      </c>
      <c r="G24" s="71">
        <v>1068027</v>
      </c>
      <c r="H24" s="73">
        <v>1068027</v>
      </c>
      <c r="I24" s="73">
        <v>1068027</v>
      </c>
    </row>
    <row r="25" spans="1:9" ht="27" customHeight="1">
      <c r="A25" s="89"/>
      <c r="B25" s="47" t="s">
        <v>141</v>
      </c>
      <c r="C25" s="47"/>
      <c r="D25" s="47"/>
      <c r="E25" s="71">
        <v>322854</v>
      </c>
      <c r="F25" s="71">
        <v>325877</v>
      </c>
      <c r="G25" s="71">
        <v>340995</v>
      </c>
      <c r="H25" s="71">
        <v>330051</v>
      </c>
      <c r="I25" s="54">
        <v>330115</v>
      </c>
    </row>
    <row r="26" spans="1:9" ht="27" customHeight="1">
      <c r="A26" s="89"/>
      <c r="B26" s="47" t="s">
        <v>142</v>
      </c>
      <c r="C26" s="47"/>
      <c r="D26" s="47"/>
      <c r="E26" s="77">
        <v>0.374</v>
      </c>
      <c r="F26" s="77">
        <v>0.379</v>
      </c>
      <c r="G26" s="77">
        <v>0.36199999999999999</v>
      </c>
      <c r="H26" s="77">
        <v>0.36</v>
      </c>
      <c r="I26" s="78">
        <v>0.35800999999999999</v>
      </c>
    </row>
    <row r="27" spans="1:9" ht="27" customHeight="1">
      <c r="A27" s="89"/>
      <c r="B27" s="47" t="s">
        <v>143</v>
      </c>
      <c r="C27" s="47"/>
      <c r="D27" s="47"/>
      <c r="E27" s="58">
        <v>1.5</v>
      </c>
      <c r="F27" s="58">
        <v>5</v>
      </c>
      <c r="G27" s="58">
        <v>1.8</v>
      </c>
      <c r="H27" s="58">
        <v>2.5</v>
      </c>
      <c r="I27" s="55">
        <v>1.9</v>
      </c>
    </row>
    <row r="28" spans="1:9" ht="27" customHeight="1">
      <c r="A28" s="89"/>
      <c r="B28" s="47" t="s">
        <v>144</v>
      </c>
      <c r="C28" s="47"/>
      <c r="D28" s="47"/>
      <c r="E28" s="58">
        <v>95.7</v>
      </c>
      <c r="F28" s="58">
        <v>94.5</v>
      </c>
      <c r="G28" s="58">
        <v>88.7</v>
      </c>
      <c r="H28" s="58">
        <v>94.4</v>
      </c>
      <c r="I28" s="55">
        <v>92.4</v>
      </c>
    </row>
    <row r="29" spans="1:9" ht="27" customHeight="1">
      <c r="A29" s="89"/>
      <c r="B29" s="47" t="s">
        <v>145</v>
      </c>
      <c r="C29" s="47"/>
      <c r="D29" s="47"/>
      <c r="E29" s="58">
        <v>38.6</v>
      </c>
      <c r="F29" s="58">
        <v>39.4</v>
      </c>
      <c r="G29" s="58">
        <v>41.7</v>
      </c>
      <c r="H29" s="58">
        <v>41.9</v>
      </c>
      <c r="I29" s="55">
        <v>43.1</v>
      </c>
    </row>
    <row r="30" spans="1:9" ht="27" customHeight="1">
      <c r="A30" s="89"/>
      <c r="B30" s="89" t="s">
        <v>146</v>
      </c>
      <c r="C30" s="47" t="s">
        <v>147</v>
      </c>
      <c r="D30" s="47"/>
      <c r="E30" s="58">
        <v>0</v>
      </c>
      <c r="F30" s="58">
        <v>0</v>
      </c>
      <c r="G30" s="58">
        <v>0</v>
      </c>
      <c r="H30" s="58">
        <v>0</v>
      </c>
      <c r="I30" s="55">
        <v>0</v>
      </c>
    </row>
    <row r="31" spans="1:9" ht="27" customHeight="1">
      <c r="A31" s="89"/>
      <c r="B31" s="89"/>
      <c r="C31" s="47" t="s">
        <v>148</v>
      </c>
      <c r="D31" s="47"/>
      <c r="E31" s="58">
        <v>0</v>
      </c>
      <c r="F31" s="58">
        <v>0</v>
      </c>
      <c r="G31" s="58">
        <v>0</v>
      </c>
      <c r="H31" s="58">
        <v>0</v>
      </c>
      <c r="I31" s="55">
        <v>0</v>
      </c>
    </row>
    <row r="32" spans="1:9" ht="27" customHeight="1">
      <c r="A32" s="89"/>
      <c r="B32" s="89"/>
      <c r="C32" s="47" t="s">
        <v>149</v>
      </c>
      <c r="D32" s="47"/>
      <c r="E32" s="58">
        <v>11.9</v>
      </c>
      <c r="F32" s="58">
        <v>11.9</v>
      </c>
      <c r="G32" s="58">
        <v>12</v>
      </c>
      <c r="H32" s="58">
        <v>12.3</v>
      </c>
      <c r="I32" s="55">
        <v>12.8</v>
      </c>
    </row>
    <row r="33" spans="1:9" ht="27" customHeight="1">
      <c r="A33" s="89"/>
      <c r="B33" s="89"/>
      <c r="C33" s="47" t="s">
        <v>150</v>
      </c>
      <c r="D33" s="47"/>
      <c r="E33" s="58">
        <v>246</v>
      </c>
      <c r="F33" s="58">
        <v>235</v>
      </c>
      <c r="G33" s="58">
        <v>211.5</v>
      </c>
      <c r="H33" s="58">
        <v>217</v>
      </c>
      <c r="I33" s="79">
        <v>218.3</v>
      </c>
    </row>
    <row r="34" spans="1:9" ht="27" customHeight="1">
      <c r="A34" s="2" t="s">
        <v>248</v>
      </c>
      <c r="E34" s="38"/>
      <c r="F34" s="38"/>
      <c r="G34" s="38"/>
      <c r="H34" s="38"/>
      <c r="I34" s="39"/>
    </row>
    <row r="35" spans="1:9" ht="27" customHeight="1">
      <c r="A35" s="8" t="s">
        <v>110</v>
      </c>
    </row>
    <row r="36" spans="1:9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0"/>
  <sheetViews>
    <sheetView view="pageBreakPreview" zoomScale="85" zoomScaleNormal="100" zoomScaleSheetLayoutView="85" workbookViewId="0">
      <selection activeCell="I49" sqref="I49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3" width="13.625" style="2" customWidth="1"/>
    <col min="24" max="27" width="12" style="2" customWidth="1"/>
    <col min="28" max="16384" width="9" style="2"/>
  </cols>
  <sheetData>
    <row r="1" spans="1:27" ht="33.950000000000003" customHeight="1">
      <c r="A1" s="20" t="s">
        <v>0</v>
      </c>
      <c r="B1" s="11"/>
      <c r="C1" s="11"/>
      <c r="D1" s="22" t="s">
        <v>251</v>
      </c>
      <c r="E1" s="13"/>
      <c r="F1" s="13"/>
      <c r="G1" s="13"/>
    </row>
    <row r="2" spans="1:27" ht="15" customHeight="1"/>
    <row r="3" spans="1:27" ht="15" customHeight="1">
      <c r="A3" s="14" t="s">
        <v>151</v>
      </c>
      <c r="B3" s="14"/>
      <c r="C3" s="14"/>
      <c r="D3" s="14"/>
    </row>
    <row r="4" spans="1:27" ht="15" customHeight="1">
      <c r="A4" s="14"/>
      <c r="B4" s="14"/>
      <c r="C4" s="14"/>
      <c r="D4" s="14"/>
    </row>
    <row r="5" spans="1:27" ht="15.95" customHeight="1">
      <c r="A5" s="12" t="s">
        <v>246</v>
      </c>
      <c r="B5" s="12"/>
      <c r="C5" s="12"/>
      <c r="D5" s="12"/>
      <c r="M5" s="15"/>
      <c r="Q5" s="15" t="s">
        <v>47</v>
      </c>
    </row>
    <row r="6" spans="1:27" ht="15.95" customHeight="1">
      <c r="A6" s="101" t="s">
        <v>48</v>
      </c>
      <c r="B6" s="102"/>
      <c r="C6" s="102"/>
      <c r="D6" s="102"/>
      <c r="E6" s="102"/>
      <c r="F6" s="98" t="s">
        <v>253</v>
      </c>
      <c r="G6" s="95"/>
      <c r="H6" s="98" t="s">
        <v>264</v>
      </c>
      <c r="I6" s="95"/>
      <c r="J6" s="95" t="s">
        <v>258</v>
      </c>
      <c r="K6" s="95"/>
      <c r="L6" s="95" t="s">
        <v>259</v>
      </c>
      <c r="M6" s="95"/>
      <c r="N6" s="95" t="s">
        <v>260</v>
      </c>
      <c r="O6" s="95"/>
      <c r="P6" s="95" t="s">
        <v>261</v>
      </c>
      <c r="Q6" s="95"/>
    </row>
    <row r="7" spans="1:27" ht="15.95" customHeight="1">
      <c r="A7" s="102"/>
      <c r="B7" s="102"/>
      <c r="C7" s="102"/>
      <c r="D7" s="102"/>
      <c r="E7" s="102"/>
      <c r="F7" s="51" t="s">
        <v>235</v>
      </c>
      <c r="G7" s="51" t="s">
        <v>236</v>
      </c>
      <c r="H7" s="51" t="s">
        <v>235</v>
      </c>
      <c r="I7" s="51" t="s">
        <v>236</v>
      </c>
      <c r="J7" s="51" t="s">
        <v>235</v>
      </c>
      <c r="K7" s="51" t="s">
        <v>236</v>
      </c>
      <c r="L7" s="51" t="s">
        <v>235</v>
      </c>
      <c r="M7" s="51" t="s">
        <v>236</v>
      </c>
      <c r="N7" s="51" t="s">
        <v>235</v>
      </c>
      <c r="O7" s="51" t="s">
        <v>236</v>
      </c>
      <c r="P7" s="51" t="s">
        <v>235</v>
      </c>
      <c r="Q7" s="51" t="s">
        <v>236</v>
      </c>
    </row>
    <row r="8" spans="1:27" ht="15.95" customHeight="1">
      <c r="A8" s="99" t="s">
        <v>82</v>
      </c>
      <c r="B8" s="61" t="s">
        <v>49</v>
      </c>
      <c r="C8" s="53"/>
      <c r="D8" s="53"/>
      <c r="E8" s="66" t="s">
        <v>40</v>
      </c>
      <c r="F8" s="54">
        <v>4913</v>
      </c>
      <c r="G8" s="54">
        <v>4898</v>
      </c>
      <c r="H8" s="54">
        <v>42586</v>
      </c>
      <c r="I8" s="54">
        <v>42787</v>
      </c>
      <c r="J8" s="54">
        <v>6466</v>
      </c>
      <c r="K8" s="54">
        <v>6094</v>
      </c>
      <c r="L8" s="54">
        <v>579</v>
      </c>
      <c r="M8" s="54">
        <v>553</v>
      </c>
      <c r="N8" s="54">
        <v>147</v>
      </c>
      <c r="O8" s="54">
        <v>155</v>
      </c>
      <c r="P8" s="54">
        <v>6328</v>
      </c>
      <c r="Q8" s="54">
        <v>6348</v>
      </c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15.95" customHeight="1">
      <c r="A9" s="99"/>
      <c r="B9" s="63"/>
      <c r="C9" s="53" t="s">
        <v>50</v>
      </c>
      <c r="D9" s="53"/>
      <c r="E9" s="66" t="s">
        <v>41</v>
      </c>
      <c r="F9" s="54">
        <v>2015</v>
      </c>
      <c r="G9" s="54">
        <v>2012</v>
      </c>
      <c r="H9" s="54">
        <v>42045</v>
      </c>
      <c r="I9" s="54">
        <v>42726</v>
      </c>
      <c r="J9" s="54">
        <v>6370</v>
      </c>
      <c r="K9" s="54">
        <v>6094</v>
      </c>
      <c r="L9" s="54">
        <v>579</v>
      </c>
      <c r="M9" s="54">
        <v>553</v>
      </c>
      <c r="N9" s="54">
        <v>147</v>
      </c>
      <c r="O9" s="54">
        <v>155</v>
      </c>
      <c r="P9" s="54">
        <v>6328</v>
      </c>
      <c r="Q9" s="54">
        <v>6348</v>
      </c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ht="15.95" customHeight="1">
      <c r="A10" s="99"/>
      <c r="B10" s="62"/>
      <c r="C10" s="53" t="s">
        <v>51</v>
      </c>
      <c r="D10" s="53"/>
      <c r="E10" s="66" t="s">
        <v>42</v>
      </c>
      <c r="F10" s="54">
        <v>0</v>
      </c>
      <c r="G10" s="54">
        <v>0</v>
      </c>
      <c r="H10" s="54">
        <v>541</v>
      </c>
      <c r="I10" s="54">
        <v>61</v>
      </c>
      <c r="J10" s="54">
        <v>96</v>
      </c>
      <c r="K10" s="54">
        <v>0</v>
      </c>
      <c r="L10" s="54">
        <v>0</v>
      </c>
      <c r="M10" s="54">
        <v>0</v>
      </c>
      <c r="N10" s="67">
        <v>0</v>
      </c>
      <c r="O10" s="67">
        <v>0</v>
      </c>
      <c r="P10" s="54">
        <v>0</v>
      </c>
      <c r="Q10" s="54">
        <v>0</v>
      </c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15.95" customHeight="1">
      <c r="A11" s="99"/>
      <c r="B11" s="61" t="s">
        <v>52</v>
      </c>
      <c r="C11" s="53"/>
      <c r="D11" s="53"/>
      <c r="E11" s="66" t="s">
        <v>43</v>
      </c>
      <c r="F11" s="54">
        <v>4838</v>
      </c>
      <c r="G11" s="54">
        <v>4806</v>
      </c>
      <c r="H11" s="54">
        <v>43711</v>
      </c>
      <c r="I11" s="54">
        <v>40943</v>
      </c>
      <c r="J11" s="54">
        <v>4456</v>
      </c>
      <c r="K11" s="54">
        <v>3531</v>
      </c>
      <c r="L11" s="54">
        <v>453</v>
      </c>
      <c r="M11" s="54">
        <v>465</v>
      </c>
      <c r="N11" s="54">
        <v>118</v>
      </c>
      <c r="O11" s="54">
        <v>130</v>
      </c>
      <c r="P11" s="54">
        <v>5570</v>
      </c>
      <c r="Q11" s="54">
        <v>5612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ht="15.95" customHeight="1">
      <c r="A12" s="99"/>
      <c r="B12" s="63"/>
      <c r="C12" s="53" t="s">
        <v>53</v>
      </c>
      <c r="D12" s="53"/>
      <c r="E12" s="66" t="s">
        <v>44</v>
      </c>
      <c r="F12" s="54">
        <v>4712</v>
      </c>
      <c r="G12" s="54">
        <v>4680</v>
      </c>
      <c r="H12" s="54">
        <v>42331</v>
      </c>
      <c r="I12" s="54">
        <v>40699</v>
      </c>
      <c r="J12" s="54">
        <v>3989</v>
      </c>
      <c r="K12" s="54">
        <v>3531</v>
      </c>
      <c r="L12" s="54">
        <v>453</v>
      </c>
      <c r="M12" s="54">
        <v>465</v>
      </c>
      <c r="N12" s="54">
        <v>118</v>
      </c>
      <c r="O12" s="54">
        <v>130</v>
      </c>
      <c r="P12" s="54">
        <v>5570</v>
      </c>
      <c r="Q12" s="54">
        <v>5612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ht="15.95" customHeight="1">
      <c r="A13" s="99"/>
      <c r="B13" s="62"/>
      <c r="C13" s="53" t="s">
        <v>54</v>
      </c>
      <c r="D13" s="53"/>
      <c r="E13" s="66" t="s">
        <v>45</v>
      </c>
      <c r="F13" s="54">
        <v>0</v>
      </c>
      <c r="G13" s="54">
        <v>0</v>
      </c>
      <c r="H13" s="54">
        <v>1380</v>
      </c>
      <c r="I13" s="54">
        <v>244</v>
      </c>
      <c r="J13" s="54">
        <v>467</v>
      </c>
      <c r="K13" s="54">
        <v>0</v>
      </c>
      <c r="L13" s="67">
        <v>0</v>
      </c>
      <c r="M13" s="67">
        <v>0</v>
      </c>
      <c r="N13" s="67">
        <v>0</v>
      </c>
      <c r="O13" s="67">
        <v>0</v>
      </c>
      <c r="P13" s="54">
        <v>0</v>
      </c>
      <c r="Q13" s="54">
        <v>0</v>
      </c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15.95" customHeight="1">
      <c r="A14" s="99"/>
      <c r="B14" s="53" t="s">
        <v>55</v>
      </c>
      <c r="C14" s="53"/>
      <c r="D14" s="53"/>
      <c r="E14" s="66" t="s">
        <v>152</v>
      </c>
      <c r="F14" s="54">
        <f t="shared" ref="F14:I15" si="0">F9-F12</f>
        <v>-2697</v>
      </c>
      <c r="G14" s="54">
        <f t="shared" si="0"/>
        <v>-2668</v>
      </c>
      <c r="H14" s="54">
        <f t="shared" si="0"/>
        <v>-286</v>
      </c>
      <c r="I14" s="54">
        <f t="shared" si="0"/>
        <v>2027</v>
      </c>
      <c r="J14" s="54">
        <f>J9-J12</f>
        <v>2381</v>
      </c>
      <c r="K14" s="54">
        <f t="shared" ref="K14:Q15" si="1">K9-K12</f>
        <v>2563</v>
      </c>
      <c r="L14" s="54">
        <f t="shared" si="1"/>
        <v>126</v>
      </c>
      <c r="M14" s="54">
        <f t="shared" si="1"/>
        <v>88</v>
      </c>
      <c r="N14" s="54">
        <f t="shared" si="1"/>
        <v>29</v>
      </c>
      <c r="O14" s="54">
        <f t="shared" si="1"/>
        <v>25</v>
      </c>
      <c r="P14" s="54">
        <f t="shared" si="1"/>
        <v>758</v>
      </c>
      <c r="Q14" s="54">
        <f t="shared" si="1"/>
        <v>736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ht="15.95" customHeight="1">
      <c r="A15" s="99"/>
      <c r="B15" s="53" t="s">
        <v>56</v>
      </c>
      <c r="C15" s="53"/>
      <c r="D15" s="53"/>
      <c r="E15" s="66" t="s">
        <v>153</v>
      </c>
      <c r="F15" s="54">
        <f t="shared" si="0"/>
        <v>0</v>
      </c>
      <c r="G15" s="54">
        <f t="shared" si="0"/>
        <v>0</v>
      </c>
      <c r="H15" s="54">
        <f t="shared" si="0"/>
        <v>-839</v>
      </c>
      <c r="I15" s="54">
        <f t="shared" si="0"/>
        <v>-183</v>
      </c>
      <c r="J15" s="54">
        <f>J10-J13</f>
        <v>-371</v>
      </c>
      <c r="K15" s="54">
        <f t="shared" si="1"/>
        <v>0</v>
      </c>
      <c r="L15" s="54">
        <f t="shared" si="1"/>
        <v>0</v>
      </c>
      <c r="M15" s="54">
        <f t="shared" si="1"/>
        <v>0</v>
      </c>
      <c r="N15" s="54">
        <f t="shared" si="1"/>
        <v>0</v>
      </c>
      <c r="O15" s="54">
        <f t="shared" si="1"/>
        <v>0</v>
      </c>
      <c r="P15" s="54">
        <f t="shared" si="1"/>
        <v>0</v>
      </c>
      <c r="Q15" s="54">
        <f t="shared" si="1"/>
        <v>0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ht="15.95" customHeight="1">
      <c r="A16" s="99"/>
      <c r="B16" s="53" t="s">
        <v>57</v>
      </c>
      <c r="C16" s="53"/>
      <c r="D16" s="53"/>
      <c r="E16" s="66" t="s">
        <v>154</v>
      </c>
      <c r="F16" s="54">
        <f t="shared" ref="F16:I16" si="2">F8-F11</f>
        <v>75</v>
      </c>
      <c r="G16" s="54">
        <f t="shared" si="2"/>
        <v>92</v>
      </c>
      <c r="H16" s="54">
        <f t="shared" si="2"/>
        <v>-1125</v>
      </c>
      <c r="I16" s="54">
        <f t="shared" si="2"/>
        <v>1844</v>
      </c>
      <c r="J16" s="54">
        <f>J8-J11</f>
        <v>2010</v>
      </c>
      <c r="K16" s="54">
        <f t="shared" ref="K16:Q16" si="3">K8-K11</f>
        <v>2563</v>
      </c>
      <c r="L16" s="54">
        <f t="shared" si="3"/>
        <v>126</v>
      </c>
      <c r="M16" s="54">
        <f t="shared" si="3"/>
        <v>88</v>
      </c>
      <c r="N16" s="54">
        <f t="shared" si="3"/>
        <v>29</v>
      </c>
      <c r="O16" s="54">
        <f t="shared" si="3"/>
        <v>25</v>
      </c>
      <c r="P16" s="54">
        <f t="shared" si="3"/>
        <v>758</v>
      </c>
      <c r="Q16" s="54">
        <f t="shared" si="3"/>
        <v>736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15.95" customHeight="1">
      <c r="A17" s="99"/>
      <c r="B17" s="53" t="s">
        <v>58</v>
      </c>
      <c r="C17" s="53"/>
      <c r="D17" s="53"/>
      <c r="E17" s="51"/>
      <c r="F17" s="67">
        <v>0</v>
      </c>
      <c r="G17" s="67">
        <v>0</v>
      </c>
      <c r="H17" s="67">
        <v>36615</v>
      </c>
      <c r="I17" s="67">
        <v>35491</v>
      </c>
      <c r="J17" s="67"/>
      <c r="K17" s="67"/>
      <c r="L17" s="67"/>
      <c r="M17" s="67"/>
      <c r="N17" s="54"/>
      <c r="O17" s="54"/>
      <c r="P17" s="54"/>
      <c r="Q17" s="54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15.95" customHeight="1">
      <c r="A18" s="99"/>
      <c r="B18" s="53" t="s">
        <v>59</v>
      </c>
      <c r="C18" s="53"/>
      <c r="D18" s="53"/>
      <c r="E18" s="51"/>
      <c r="F18" s="68">
        <v>0</v>
      </c>
      <c r="G18" s="68">
        <v>0</v>
      </c>
      <c r="H18" s="68">
        <v>2881</v>
      </c>
      <c r="I18" s="68">
        <v>2068</v>
      </c>
      <c r="J18" s="68"/>
      <c r="K18" s="68"/>
      <c r="L18" s="68"/>
      <c r="M18" s="68"/>
      <c r="N18" s="68"/>
      <c r="O18" s="68"/>
      <c r="P18" s="68"/>
      <c r="Q18" s="68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15.95" customHeight="1">
      <c r="A19" s="99" t="s">
        <v>83</v>
      </c>
      <c r="B19" s="61" t="s">
        <v>60</v>
      </c>
      <c r="C19" s="53"/>
      <c r="D19" s="53"/>
      <c r="E19" s="66"/>
      <c r="F19" s="54">
        <v>1182</v>
      </c>
      <c r="G19" s="54">
        <v>1452</v>
      </c>
      <c r="H19" s="54">
        <v>7218</v>
      </c>
      <c r="I19" s="54">
        <v>14786</v>
      </c>
      <c r="J19" s="54">
        <v>68</v>
      </c>
      <c r="K19" s="54">
        <v>10</v>
      </c>
      <c r="L19" s="54">
        <v>0</v>
      </c>
      <c r="M19" s="54">
        <v>3</v>
      </c>
      <c r="N19" s="54">
        <v>372</v>
      </c>
      <c r="O19" s="54">
        <v>364</v>
      </c>
      <c r="P19" s="54">
        <v>11</v>
      </c>
      <c r="Q19" s="54">
        <v>0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15.95" customHeight="1">
      <c r="A20" s="99"/>
      <c r="B20" s="62"/>
      <c r="C20" s="53" t="s">
        <v>61</v>
      </c>
      <c r="D20" s="53"/>
      <c r="E20" s="66"/>
      <c r="F20" s="54">
        <v>435</v>
      </c>
      <c r="G20" s="54">
        <v>502</v>
      </c>
      <c r="H20" s="54">
        <v>4797</v>
      </c>
      <c r="I20" s="54">
        <v>11962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ht="15.95" customHeight="1">
      <c r="A21" s="99"/>
      <c r="B21" s="80" t="s">
        <v>62</v>
      </c>
      <c r="C21" s="53"/>
      <c r="D21" s="53"/>
      <c r="E21" s="66" t="s">
        <v>155</v>
      </c>
      <c r="F21" s="54">
        <v>1182</v>
      </c>
      <c r="G21" s="54">
        <v>1452</v>
      </c>
      <c r="H21" s="54">
        <v>7218</v>
      </c>
      <c r="I21" s="54">
        <v>14786</v>
      </c>
      <c r="J21" s="54">
        <v>68</v>
      </c>
      <c r="K21" s="54">
        <v>10</v>
      </c>
      <c r="L21" s="54">
        <v>0</v>
      </c>
      <c r="M21" s="54">
        <v>3</v>
      </c>
      <c r="N21" s="54">
        <v>14</v>
      </c>
      <c r="O21" s="54">
        <v>1</v>
      </c>
      <c r="P21" s="54">
        <v>11</v>
      </c>
      <c r="Q21" s="54">
        <v>0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ht="15.95" customHeight="1">
      <c r="A22" s="99"/>
      <c r="B22" s="61" t="s">
        <v>63</v>
      </c>
      <c r="C22" s="53"/>
      <c r="D22" s="53"/>
      <c r="E22" s="66" t="s">
        <v>156</v>
      </c>
      <c r="F22" s="54">
        <v>1900</v>
      </c>
      <c r="G22" s="54">
        <v>2248</v>
      </c>
      <c r="H22" s="54">
        <v>8773</v>
      </c>
      <c r="I22" s="54">
        <v>16344</v>
      </c>
      <c r="J22" s="54">
        <v>863</v>
      </c>
      <c r="K22" s="54">
        <v>959</v>
      </c>
      <c r="L22" s="54">
        <v>223</v>
      </c>
      <c r="M22" s="54">
        <v>90</v>
      </c>
      <c r="N22" s="54">
        <v>558</v>
      </c>
      <c r="O22" s="54">
        <v>521</v>
      </c>
      <c r="P22" s="54">
        <v>5084</v>
      </c>
      <c r="Q22" s="54">
        <v>4827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15.95" customHeight="1">
      <c r="A23" s="99"/>
      <c r="B23" s="62" t="s">
        <v>64</v>
      </c>
      <c r="C23" s="53" t="s">
        <v>65</v>
      </c>
      <c r="D23" s="53"/>
      <c r="E23" s="66"/>
      <c r="F23" s="54">
        <v>607</v>
      </c>
      <c r="G23" s="54">
        <v>713</v>
      </c>
      <c r="H23" s="54">
        <v>3753</v>
      </c>
      <c r="I23" s="54">
        <v>3499</v>
      </c>
      <c r="J23" s="54">
        <v>163</v>
      </c>
      <c r="K23" s="54">
        <v>191</v>
      </c>
      <c r="L23" s="54">
        <v>0</v>
      </c>
      <c r="M23" s="54">
        <v>0</v>
      </c>
      <c r="N23" s="54">
        <v>0</v>
      </c>
      <c r="O23" s="54">
        <v>0</v>
      </c>
      <c r="P23" s="54">
        <v>943</v>
      </c>
      <c r="Q23" s="54">
        <v>1027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ht="15.95" customHeight="1">
      <c r="A24" s="99"/>
      <c r="B24" s="53" t="s">
        <v>157</v>
      </c>
      <c r="C24" s="53"/>
      <c r="D24" s="53"/>
      <c r="E24" s="66" t="s">
        <v>158</v>
      </c>
      <c r="F24" s="54">
        <f t="shared" ref="F24:Q24" si="4">F21-F22</f>
        <v>-718</v>
      </c>
      <c r="G24" s="54">
        <f t="shared" si="4"/>
        <v>-796</v>
      </c>
      <c r="H24" s="54">
        <f t="shared" si="4"/>
        <v>-1555</v>
      </c>
      <c r="I24" s="54">
        <f t="shared" si="4"/>
        <v>-1558</v>
      </c>
      <c r="J24" s="54">
        <f t="shared" si="4"/>
        <v>-795</v>
      </c>
      <c r="K24" s="54">
        <f t="shared" si="4"/>
        <v>-949</v>
      </c>
      <c r="L24" s="54">
        <f t="shared" si="4"/>
        <v>-223</v>
      </c>
      <c r="M24" s="54">
        <f t="shared" si="4"/>
        <v>-87</v>
      </c>
      <c r="N24" s="54">
        <f t="shared" si="4"/>
        <v>-544</v>
      </c>
      <c r="O24" s="54">
        <f t="shared" si="4"/>
        <v>-520</v>
      </c>
      <c r="P24" s="54">
        <f>P21-P22</f>
        <v>-5073</v>
      </c>
      <c r="Q24" s="54">
        <f t="shared" si="4"/>
        <v>-4827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5.95" customHeight="1">
      <c r="A25" s="99"/>
      <c r="B25" s="61" t="s">
        <v>66</v>
      </c>
      <c r="C25" s="61"/>
      <c r="D25" s="61"/>
      <c r="E25" s="103" t="s">
        <v>159</v>
      </c>
      <c r="F25" s="93">
        <v>718</v>
      </c>
      <c r="G25" s="93">
        <v>796</v>
      </c>
      <c r="H25" s="93">
        <v>7</v>
      </c>
      <c r="I25" s="93">
        <v>16</v>
      </c>
      <c r="J25" s="93">
        <v>795</v>
      </c>
      <c r="K25" s="93">
        <v>949</v>
      </c>
      <c r="L25" s="93">
        <v>223</v>
      </c>
      <c r="M25" s="93">
        <v>87</v>
      </c>
      <c r="N25" s="93">
        <v>544</v>
      </c>
      <c r="O25" s="93">
        <v>520</v>
      </c>
      <c r="P25" s="93">
        <v>5073</v>
      </c>
      <c r="Q25" s="93">
        <v>4827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15.95" customHeight="1">
      <c r="A26" s="99"/>
      <c r="B26" s="80" t="s">
        <v>67</v>
      </c>
      <c r="C26" s="80"/>
      <c r="D26" s="80"/>
      <c r="E26" s="10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15.95" customHeight="1">
      <c r="A27" s="99"/>
      <c r="B27" s="53" t="s">
        <v>160</v>
      </c>
      <c r="C27" s="53"/>
      <c r="D27" s="53"/>
      <c r="E27" s="66" t="s">
        <v>161</v>
      </c>
      <c r="F27" s="54">
        <f t="shared" ref="F27:Q27" si="5">F24+F25</f>
        <v>0</v>
      </c>
      <c r="G27" s="54">
        <f t="shared" si="5"/>
        <v>0</v>
      </c>
      <c r="H27" s="54">
        <f t="shared" si="5"/>
        <v>-1548</v>
      </c>
      <c r="I27" s="54">
        <f t="shared" si="5"/>
        <v>-1542</v>
      </c>
      <c r="J27" s="54">
        <f t="shared" si="5"/>
        <v>0</v>
      </c>
      <c r="K27" s="54">
        <f t="shared" si="5"/>
        <v>0</v>
      </c>
      <c r="L27" s="54">
        <f t="shared" si="5"/>
        <v>0</v>
      </c>
      <c r="M27" s="54">
        <f t="shared" si="5"/>
        <v>0</v>
      </c>
      <c r="N27" s="54">
        <f t="shared" si="5"/>
        <v>0</v>
      </c>
      <c r="O27" s="54">
        <f t="shared" si="5"/>
        <v>0</v>
      </c>
      <c r="P27" s="54">
        <f t="shared" si="5"/>
        <v>0</v>
      </c>
      <c r="Q27" s="54">
        <f t="shared" si="5"/>
        <v>0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ht="15.9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ht="15.95" customHeight="1">
      <c r="A29" s="12"/>
      <c r="F29" s="27"/>
      <c r="G29" s="27"/>
      <c r="H29" s="27"/>
      <c r="I29" s="27"/>
      <c r="J29" s="27"/>
      <c r="K29" s="27"/>
      <c r="L29" s="28"/>
      <c r="M29" s="28"/>
      <c r="N29" s="27"/>
      <c r="O29" s="27"/>
      <c r="P29" s="27"/>
      <c r="Q29" s="28" t="s">
        <v>162</v>
      </c>
      <c r="R29" s="27"/>
      <c r="S29" s="27"/>
      <c r="T29" s="27"/>
      <c r="U29" s="27"/>
      <c r="V29" s="27"/>
      <c r="W29" s="27"/>
      <c r="X29" s="27"/>
      <c r="Y29" s="27"/>
      <c r="Z29" s="27"/>
      <c r="AA29" s="28"/>
    </row>
    <row r="30" spans="1:27" ht="15.95" customHeight="1">
      <c r="A30" s="102" t="s">
        <v>68</v>
      </c>
      <c r="B30" s="102"/>
      <c r="C30" s="102"/>
      <c r="D30" s="102"/>
      <c r="E30" s="102"/>
      <c r="F30" s="97" t="s">
        <v>267</v>
      </c>
      <c r="G30" s="96"/>
      <c r="H30" s="97" t="s">
        <v>268</v>
      </c>
      <c r="I30" s="96"/>
      <c r="J30" s="97" t="s">
        <v>269</v>
      </c>
      <c r="K30" s="96"/>
      <c r="L30" s="97" t="s">
        <v>270</v>
      </c>
      <c r="M30" s="96"/>
      <c r="N30" s="96"/>
      <c r="O30" s="96"/>
      <c r="P30" s="96"/>
      <c r="Q30" s="96"/>
      <c r="R30" s="29"/>
      <c r="S30" s="27"/>
      <c r="T30" s="29"/>
      <c r="U30" s="27"/>
      <c r="V30" s="29"/>
      <c r="W30" s="27"/>
      <c r="X30" s="29"/>
      <c r="Y30" s="27"/>
      <c r="Z30" s="29"/>
      <c r="AA30" s="27"/>
    </row>
    <row r="31" spans="1:27" ht="15.95" customHeight="1">
      <c r="A31" s="102"/>
      <c r="B31" s="102"/>
      <c r="C31" s="102"/>
      <c r="D31" s="102"/>
      <c r="E31" s="102"/>
      <c r="F31" s="51" t="s">
        <v>235</v>
      </c>
      <c r="G31" s="51" t="s">
        <v>236</v>
      </c>
      <c r="H31" s="51" t="s">
        <v>235</v>
      </c>
      <c r="I31" s="51" t="s">
        <v>236</v>
      </c>
      <c r="J31" s="51" t="s">
        <v>235</v>
      </c>
      <c r="K31" s="51" t="s">
        <v>236</v>
      </c>
      <c r="L31" s="51" t="s">
        <v>235</v>
      </c>
      <c r="M31" s="51" t="s">
        <v>236</v>
      </c>
      <c r="N31" s="51" t="s">
        <v>235</v>
      </c>
      <c r="O31" s="51" t="s">
        <v>236</v>
      </c>
      <c r="P31" s="51" t="s">
        <v>235</v>
      </c>
      <c r="Q31" s="51" t="s">
        <v>236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5.95" customHeight="1">
      <c r="A32" s="99" t="s">
        <v>84</v>
      </c>
      <c r="B32" s="61" t="s">
        <v>49</v>
      </c>
      <c r="C32" s="53"/>
      <c r="D32" s="53"/>
      <c r="E32" s="66" t="s">
        <v>40</v>
      </c>
      <c r="F32" s="54">
        <v>367</v>
      </c>
      <c r="G32" s="54">
        <v>18</v>
      </c>
      <c r="H32" s="54">
        <v>182</v>
      </c>
      <c r="I32" s="54">
        <v>169</v>
      </c>
      <c r="J32" s="54">
        <v>0</v>
      </c>
      <c r="K32" s="54">
        <v>0</v>
      </c>
      <c r="L32" s="54">
        <v>0</v>
      </c>
      <c r="M32" s="54">
        <v>0</v>
      </c>
      <c r="N32" s="54"/>
      <c r="O32" s="54"/>
      <c r="P32" s="54"/>
      <c r="Q32" s="54"/>
      <c r="R32" s="31"/>
      <c r="S32" s="31"/>
      <c r="T32" s="31"/>
      <c r="U32" s="31"/>
      <c r="V32" s="32"/>
      <c r="W32" s="32"/>
      <c r="X32" s="31"/>
      <c r="Y32" s="31"/>
      <c r="Z32" s="32"/>
      <c r="AA32" s="32"/>
    </row>
    <row r="33" spans="1:27" ht="15.95" customHeight="1">
      <c r="A33" s="105"/>
      <c r="B33" s="63"/>
      <c r="C33" s="61" t="s">
        <v>69</v>
      </c>
      <c r="D33" s="53"/>
      <c r="E33" s="66"/>
      <c r="F33" s="54">
        <v>367</v>
      </c>
      <c r="G33" s="54">
        <v>18</v>
      </c>
      <c r="H33" s="54">
        <v>130</v>
      </c>
      <c r="I33" s="54">
        <v>131</v>
      </c>
      <c r="J33" s="54">
        <v>0</v>
      </c>
      <c r="K33" s="54">
        <v>0</v>
      </c>
      <c r="L33" s="54">
        <v>0</v>
      </c>
      <c r="M33" s="54">
        <v>0</v>
      </c>
      <c r="N33" s="54"/>
      <c r="O33" s="54"/>
      <c r="P33" s="54"/>
      <c r="Q33" s="54"/>
      <c r="R33" s="31"/>
      <c r="S33" s="31"/>
      <c r="T33" s="31"/>
      <c r="U33" s="31"/>
      <c r="V33" s="32"/>
      <c r="W33" s="32"/>
      <c r="X33" s="31"/>
      <c r="Y33" s="31"/>
      <c r="Z33" s="32"/>
      <c r="AA33" s="32"/>
    </row>
    <row r="34" spans="1:27" ht="15.95" customHeight="1">
      <c r="A34" s="105"/>
      <c r="B34" s="63"/>
      <c r="C34" s="62"/>
      <c r="D34" s="53" t="s">
        <v>70</v>
      </c>
      <c r="E34" s="66"/>
      <c r="F34" s="54">
        <v>343</v>
      </c>
      <c r="G34" s="54">
        <v>0</v>
      </c>
      <c r="H34" s="54">
        <v>130</v>
      </c>
      <c r="I34" s="54">
        <v>131</v>
      </c>
      <c r="J34" s="54">
        <v>0</v>
      </c>
      <c r="K34" s="54">
        <v>0</v>
      </c>
      <c r="L34" s="54">
        <v>0</v>
      </c>
      <c r="M34" s="54">
        <v>0</v>
      </c>
      <c r="N34" s="54"/>
      <c r="O34" s="54"/>
      <c r="P34" s="54"/>
      <c r="Q34" s="54"/>
      <c r="R34" s="31"/>
      <c r="S34" s="31"/>
      <c r="T34" s="31"/>
      <c r="U34" s="31"/>
      <c r="V34" s="32"/>
      <c r="W34" s="32"/>
      <c r="X34" s="31"/>
      <c r="Y34" s="31"/>
      <c r="Z34" s="32"/>
      <c r="AA34" s="32"/>
    </row>
    <row r="35" spans="1:27" ht="15.95" customHeight="1">
      <c r="A35" s="105"/>
      <c r="B35" s="62"/>
      <c r="C35" s="80" t="s">
        <v>71</v>
      </c>
      <c r="D35" s="53"/>
      <c r="E35" s="66"/>
      <c r="F35" s="54">
        <v>0</v>
      </c>
      <c r="G35" s="54">
        <v>0</v>
      </c>
      <c r="H35" s="54">
        <v>52</v>
      </c>
      <c r="I35" s="54">
        <v>38</v>
      </c>
      <c r="J35" s="54">
        <v>0</v>
      </c>
      <c r="K35" s="54">
        <v>0</v>
      </c>
      <c r="L35" s="68">
        <v>0</v>
      </c>
      <c r="M35" s="68">
        <v>0</v>
      </c>
      <c r="N35" s="54"/>
      <c r="O35" s="54"/>
      <c r="P35" s="54"/>
      <c r="Q35" s="54"/>
      <c r="R35" s="31"/>
      <c r="S35" s="31"/>
      <c r="T35" s="31"/>
      <c r="U35" s="31"/>
      <c r="V35" s="32"/>
      <c r="W35" s="32"/>
      <c r="X35" s="31"/>
      <c r="Y35" s="31"/>
      <c r="Z35" s="32"/>
      <c r="AA35" s="32"/>
    </row>
    <row r="36" spans="1:27" ht="15.95" customHeight="1">
      <c r="A36" s="105"/>
      <c r="B36" s="61" t="s">
        <v>52</v>
      </c>
      <c r="C36" s="53"/>
      <c r="D36" s="53"/>
      <c r="E36" s="66" t="s">
        <v>41</v>
      </c>
      <c r="F36" s="54">
        <v>1</v>
      </c>
      <c r="G36" s="54">
        <v>1</v>
      </c>
      <c r="H36" s="54">
        <v>163</v>
      </c>
      <c r="I36" s="54">
        <v>169</v>
      </c>
      <c r="J36" s="54">
        <v>0</v>
      </c>
      <c r="K36" s="54">
        <v>0</v>
      </c>
      <c r="L36" s="54">
        <v>0</v>
      </c>
      <c r="M36" s="54">
        <v>0</v>
      </c>
      <c r="N36" s="54"/>
      <c r="O36" s="54"/>
      <c r="P36" s="54"/>
      <c r="Q36" s="54"/>
      <c r="R36" s="31"/>
      <c r="S36" s="31"/>
      <c r="T36" s="31"/>
      <c r="U36" s="31"/>
      <c r="V36" s="31"/>
      <c r="W36" s="31"/>
      <c r="X36" s="31"/>
      <c r="Y36" s="31"/>
      <c r="Z36" s="32"/>
      <c r="AA36" s="32"/>
    </row>
    <row r="37" spans="1:27" ht="15.95" customHeight="1">
      <c r="A37" s="105"/>
      <c r="B37" s="63"/>
      <c r="C37" s="53" t="s">
        <v>72</v>
      </c>
      <c r="D37" s="53"/>
      <c r="E37" s="66"/>
      <c r="F37" s="54">
        <v>0</v>
      </c>
      <c r="G37" s="54">
        <v>0</v>
      </c>
      <c r="H37" s="54">
        <v>140</v>
      </c>
      <c r="I37" s="54">
        <v>146</v>
      </c>
      <c r="J37" s="54">
        <v>0</v>
      </c>
      <c r="K37" s="54">
        <v>0</v>
      </c>
      <c r="L37" s="54">
        <v>0</v>
      </c>
      <c r="M37" s="54">
        <v>0</v>
      </c>
      <c r="N37" s="54"/>
      <c r="O37" s="54"/>
      <c r="P37" s="54"/>
      <c r="Q37" s="54"/>
      <c r="R37" s="31"/>
      <c r="S37" s="31"/>
      <c r="T37" s="31"/>
      <c r="U37" s="31"/>
      <c r="V37" s="31"/>
      <c r="W37" s="31"/>
      <c r="X37" s="31"/>
      <c r="Y37" s="31"/>
      <c r="Z37" s="32"/>
      <c r="AA37" s="32"/>
    </row>
    <row r="38" spans="1:27" ht="15.95" customHeight="1">
      <c r="A38" s="105"/>
      <c r="B38" s="62"/>
      <c r="C38" s="53" t="s">
        <v>73</v>
      </c>
      <c r="D38" s="53"/>
      <c r="E38" s="66"/>
      <c r="F38" s="54">
        <v>1</v>
      </c>
      <c r="G38" s="54">
        <v>1</v>
      </c>
      <c r="H38" s="54">
        <v>23</v>
      </c>
      <c r="I38" s="54">
        <v>24</v>
      </c>
      <c r="J38" s="54">
        <v>0</v>
      </c>
      <c r="K38" s="54">
        <v>0</v>
      </c>
      <c r="L38" s="54">
        <v>0</v>
      </c>
      <c r="M38" s="68">
        <v>0</v>
      </c>
      <c r="N38" s="54"/>
      <c r="O38" s="54"/>
      <c r="P38" s="54"/>
      <c r="Q38" s="54"/>
      <c r="R38" s="31"/>
      <c r="S38" s="31"/>
      <c r="T38" s="32"/>
      <c r="U38" s="32"/>
      <c r="V38" s="31"/>
      <c r="W38" s="31"/>
      <c r="X38" s="31"/>
      <c r="Y38" s="31"/>
      <c r="Z38" s="32"/>
      <c r="AA38" s="32"/>
    </row>
    <row r="39" spans="1:27" ht="15.95" customHeight="1">
      <c r="A39" s="105"/>
      <c r="B39" s="47" t="s">
        <v>74</v>
      </c>
      <c r="C39" s="47"/>
      <c r="D39" s="47"/>
      <c r="E39" s="66" t="s">
        <v>163</v>
      </c>
      <c r="F39" s="54">
        <v>367</v>
      </c>
      <c r="G39" s="54">
        <v>18</v>
      </c>
      <c r="H39" s="54">
        <f t="shared" ref="H39:I39" si="6">H32-H36</f>
        <v>19</v>
      </c>
      <c r="I39" s="54">
        <f t="shared" si="6"/>
        <v>0</v>
      </c>
      <c r="J39" s="54">
        <f t="shared" ref="J39:Q39" si="7">J32-J36</f>
        <v>0</v>
      </c>
      <c r="K39" s="54">
        <f t="shared" si="7"/>
        <v>0</v>
      </c>
      <c r="L39" s="54">
        <f t="shared" si="7"/>
        <v>0</v>
      </c>
      <c r="M39" s="54">
        <f t="shared" si="7"/>
        <v>0</v>
      </c>
      <c r="N39" s="54">
        <f t="shared" si="7"/>
        <v>0</v>
      </c>
      <c r="O39" s="54">
        <f t="shared" si="7"/>
        <v>0</v>
      </c>
      <c r="P39" s="54">
        <f t="shared" si="7"/>
        <v>0</v>
      </c>
      <c r="Q39" s="54">
        <f t="shared" si="7"/>
        <v>0</v>
      </c>
      <c r="R39" s="31"/>
      <c r="S39" s="31"/>
      <c r="T39" s="31"/>
      <c r="U39" s="31"/>
      <c r="V39" s="31"/>
      <c r="W39" s="31"/>
      <c r="X39" s="31"/>
      <c r="Y39" s="31"/>
      <c r="Z39" s="32"/>
      <c r="AA39" s="32"/>
    </row>
    <row r="40" spans="1:27" ht="15.95" customHeight="1">
      <c r="A40" s="99" t="s">
        <v>85</v>
      </c>
      <c r="B40" s="61" t="s">
        <v>75</v>
      </c>
      <c r="C40" s="53"/>
      <c r="D40" s="53"/>
      <c r="E40" s="66" t="s">
        <v>43</v>
      </c>
      <c r="F40" s="54">
        <v>235</v>
      </c>
      <c r="G40" s="54">
        <v>51</v>
      </c>
      <c r="H40" s="54">
        <v>370</v>
      </c>
      <c r="I40" s="54">
        <v>334</v>
      </c>
      <c r="J40" s="54">
        <v>84</v>
      </c>
      <c r="K40" s="54">
        <v>84</v>
      </c>
      <c r="L40" s="54">
        <v>77</v>
      </c>
      <c r="M40" s="54">
        <v>86</v>
      </c>
      <c r="N40" s="54"/>
      <c r="O40" s="54"/>
      <c r="P40" s="54"/>
      <c r="Q40" s="54"/>
      <c r="R40" s="31"/>
      <c r="S40" s="31"/>
      <c r="T40" s="31"/>
      <c r="U40" s="31"/>
      <c r="V40" s="32"/>
      <c r="W40" s="32"/>
      <c r="X40" s="32"/>
      <c r="Y40" s="32"/>
      <c r="Z40" s="31"/>
      <c r="AA40" s="31"/>
    </row>
    <row r="41" spans="1:27" ht="15.95" customHeight="1">
      <c r="A41" s="100"/>
      <c r="B41" s="62"/>
      <c r="C41" s="53" t="s">
        <v>76</v>
      </c>
      <c r="D41" s="53"/>
      <c r="E41" s="66"/>
      <c r="F41" s="68">
        <v>189</v>
      </c>
      <c r="G41" s="68">
        <v>0</v>
      </c>
      <c r="H41" s="68">
        <v>123</v>
      </c>
      <c r="I41" s="68">
        <v>109</v>
      </c>
      <c r="J41" s="68">
        <v>0</v>
      </c>
      <c r="K41" s="68">
        <v>0</v>
      </c>
      <c r="L41" s="54">
        <v>0</v>
      </c>
      <c r="M41" s="54">
        <v>0</v>
      </c>
      <c r="N41" s="54"/>
      <c r="O41" s="54"/>
      <c r="P41" s="54"/>
      <c r="Q41" s="54"/>
      <c r="R41" s="32"/>
      <c r="S41" s="32"/>
      <c r="T41" s="32"/>
      <c r="U41" s="32"/>
      <c r="V41" s="32"/>
      <c r="W41" s="32"/>
      <c r="X41" s="32"/>
      <c r="Y41" s="32"/>
      <c r="Z41" s="31"/>
      <c r="AA41" s="31"/>
    </row>
    <row r="42" spans="1:27" ht="15.95" customHeight="1">
      <c r="A42" s="100"/>
      <c r="B42" s="61" t="s">
        <v>63</v>
      </c>
      <c r="C42" s="53"/>
      <c r="D42" s="53"/>
      <c r="E42" s="66" t="s">
        <v>44</v>
      </c>
      <c r="F42" s="54">
        <v>290</v>
      </c>
      <c r="G42" s="54">
        <v>101</v>
      </c>
      <c r="H42" s="54">
        <v>370</v>
      </c>
      <c r="I42" s="54">
        <v>365</v>
      </c>
      <c r="J42" s="54">
        <v>84</v>
      </c>
      <c r="K42" s="54">
        <v>84</v>
      </c>
      <c r="L42" s="54">
        <v>77</v>
      </c>
      <c r="M42" s="54">
        <v>86</v>
      </c>
      <c r="N42" s="54"/>
      <c r="O42" s="54"/>
      <c r="P42" s="54"/>
      <c r="Q42" s="54"/>
      <c r="R42" s="31"/>
      <c r="S42" s="31"/>
      <c r="T42" s="31"/>
      <c r="U42" s="31"/>
      <c r="V42" s="32"/>
      <c r="W42" s="32"/>
      <c r="X42" s="31"/>
      <c r="Y42" s="31"/>
      <c r="Z42" s="31"/>
      <c r="AA42" s="31"/>
    </row>
    <row r="43" spans="1:27" ht="15.95" customHeight="1">
      <c r="A43" s="100"/>
      <c r="B43" s="62"/>
      <c r="C43" s="53" t="s">
        <v>77</v>
      </c>
      <c r="D43" s="53"/>
      <c r="E43" s="66"/>
      <c r="F43" s="54">
        <v>38</v>
      </c>
      <c r="G43" s="54">
        <v>38</v>
      </c>
      <c r="H43" s="54">
        <v>247</v>
      </c>
      <c r="I43" s="54">
        <v>232</v>
      </c>
      <c r="J43" s="54">
        <v>75</v>
      </c>
      <c r="K43" s="54">
        <v>73</v>
      </c>
      <c r="L43" s="68">
        <v>68</v>
      </c>
      <c r="M43" s="68">
        <v>74</v>
      </c>
      <c r="N43" s="54"/>
      <c r="O43" s="54"/>
      <c r="P43" s="54"/>
      <c r="Q43" s="54"/>
      <c r="R43" s="31"/>
      <c r="S43" s="31"/>
      <c r="T43" s="32"/>
      <c r="U43" s="31"/>
      <c r="V43" s="32"/>
      <c r="W43" s="32"/>
      <c r="X43" s="31"/>
      <c r="Y43" s="31"/>
      <c r="Z43" s="32"/>
      <c r="AA43" s="32"/>
    </row>
    <row r="44" spans="1:27" ht="15.95" customHeight="1">
      <c r="A44" s="100"/>
      <c r="B44" s="53" t="s">
        <v>74</v>
      </c>
      <c r="C44" s="53"/>
      <c r="D44" s="53"/>
      <c r="E44" s="66" t="s">
        <v>164</v>
      </c>
      <c r="F44" s="68">
        <v>-56</v>
      </c>
      <c r="G44" s="68">
        <f t="shared" ref="G44:Q44" si="8">G40-G42</f>
        <v>-50</v>
      </c>
      <c r="H44" s="68">
        <v>-0.02</v>
      </c>
      <c r="I44" s="68">
        <v>-32</v>
      </c>
      <c r="J44" s="68">
        <f t="shared" si="8"/>
        <v>0</v>
      </c>
      <c r="K44" s="68">
        <f t="shared" si="8"/>
        <v>0</v>
      </c>
      <c r="L44" s="68">
        <f t="shared" si="8"/>
        <v>0</v>
      </c>
      <c r="M44" s="68">
        <f t="shared" si="8"/>
        <v>0</v>
      </c>
      <c r="N44" s="68">
        <f t="shared" si="8"/>
        <v>0</v>
      </c>
      <c r="O44" s="68">
        <f t="shared" si="8"/>
        <v>0</v>
      </c>
      <c r="P44" s="68">
        <f t="shared" si="8"/>
        <v>0</v>
      </c>
      <c r="Q44" s="68">
        <f t="shared" si="8"/>
        <v>0</v>
      </c>
      <c r="R44" s="32"/>
      <c r="S44" s="32"/>
      <c r="T44" s="31"/>
      <c r="U44" s="31"/>
      <c r="V44" s="32"/>
      <c r="W44" s="32"/>
      <c r="X44" s="31"/>
      <c r="Y44" s="31"/>
      <c r="Z44" s="31"/>
      <c r="AA44" s="31"/>
    </row>
    <row r="45" spans="1:27" ht="15.95" customHeight="1">
      <c r="A45" s="99" t="s">
        <v>86</v>
      </c>
      <c r="B45" s="47" t="s">
        <v>78</v>
      </c>
      <c r="C45" s="47"/>
      <c r="D45" s="47"/>
      <c r="E45" s="66" t="s">
        <v>165</v>
      </c>
      <c r="F45" s="54">
        <f t="shared" ref="F45:Q45" si="9">F39+F44</f>
        <v>311</v>
      </c>
      <c r="G45" s="54">
        <f t="shared" si="9"/>
        <v>-32</v>
      </c>
      <c r="H45" s="54">
        <f t="shared" ref="H45:I45" si="10">H39+H44</f>
        <v>18.98</v>
      </c>
      <c r="I45" s="54">
        <f t="shared" si="10"/>
        <v>-32</v>
      </c>
      <c r="J45" s="54">
        <f t="shared" si="9"/>
        <v>0</v>
      </c>
      <c r="K45" s="54">
        <f t="shared" si="9"/>
        <v>0</v>
      </c>
      <c r="L45" s="54">
        <f t="shared" si="9"/>
        <v>0</v>
      </c>
      <c r="M45" s="54">
        <f t="shared" si="9"/>
        <v>0</v>
      </c>
      <c r="N45" s="54">
        <f t="shared" si="9"/>
        <v>0</v>
      </c>
      <c r="O45" s="54">
        <f t="shared" si="9"/>
        <v>0</v>
      </c>
      <c r="P45" s="54">
        <f t="shared" si="9"/>
        <v>0</v>
      </c>
      <c r="Q45" s="54">
        <f t="shared" si="9"/>
        <v>0</v>
      </c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ht="15.95" customHeight="1">
      <c r="A46" s="100"/>
      <c r="B46" s="53" t="s">
        <v>79</v>
      </c>
      <c r="C46" s="53"/>
      <c r="D46" s="53"/>
      <c r="E46" s="53"/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54"/>
      <c r="O46" s="54"/>
      <c r="P46" s="68"/>
      <c r="Q46" s="68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1:27" ht="15.95" customHeight="1">
      <c r="A47" s="100"/>
      <c r="B47" s="53" t="s">
        <v>80</v>
      </c>
      <c r="C47" s="53"/>
      <c r="D47" s="53"/>
      <c r="E47" s="53"/>
      <c r="F47" s="54">
        <v>578</v>
      </c>
      <c r="G47" s="54">
        <v>267</v>
      </c>
      <c r="H47" s="54">
        <v>19</v>
      </c>
      <c r="I47" s="54">
        <v>1.9E-2</v>
      </c>
      <c r="J47" s="54">
        <v>0</v>
      </c>
      <c r="K47" s="54">
        <v>0</v>
      </c>
      <c r="L47" s="54">
        <v>0</v>
      </c>
      <c r="M47" s="54">
        <v>0</v>
      </c>
      <c r="N47" s="54"/>
      <c r="O47" s="54"/>
      <c r="P47" s="54"/>
      <c r="Q47" s="54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ht="15.95" customHeight="1">
      <c r="A48" s="100"/>
      <c r="B48" s="53" t="s">
        <v>81</v>
      </c>
      <c r="C48" s="53"/>
      <c r="D48" s="53"/>
      <c r="E48" s="53"/>
      <c r="F48" s="54">
        <v>578</v>
      </c>
      <c r="G48" s="54">
        <v>264</v>
      </c>
      <c r="H48" s="54">
        <v>11</v>
      </c>
      <c r="I48" s="54">
        <v>1.9E-2</v>
      </c>
      <c r="J48" s="54">
        <v>0</v>
      </c>
      <c r="K48" s="54">
        <v>0</v>
      </c>
      <c r="L48" s="54">
        <v>0</v>
      </c>
      <c r="M48" s="54">
        <v>0</v>
      </c>
      <c r="N48" s="54"/>
      <c r="O48" s="54"/>
      <c r="P48" s="54"/>
      <c r="Q48" s="54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7" ht="15.95" customHeight="1">
      <c r="A49" s="8" t="s">
        <v>166</v>
      </c>
      <c r="Q49" s="6"/>
    </row>
    <row r="50" spans="1:17" ht="15.95" customHeight="1">
      <c r="A50" s="8"/>
    </row>
  </sheetData>
  <mergeCells count="32">
    <mergeCell ref="L6:M6"/>
    <mergeCell ref="N6:O6"/>
    <mergeCell ref="P6:Q6"/>
    <mergeCell ref="A8:A18"/>
    <mergeCell ref="A19:A27"/>
    <mergeCell ref="E25:E26"/>
    <mergeCell ref="F25:F26"/>
    <mergeCell ref="G25:G26"/>
    <mergeCell ref="J25:J26"/>
    <mergeCell ref="K25:K26"/>
    <mergeCell ref="L25:L26"/>
    <mergeCell ref="M25:M26"/>
    <mergeCell ref="N25:N26"/>
    <mergeCell ref="O25:O26"/>
    <mergeCell ref="P25:P26"/>
    <mergeCell ref="A6:E7"/>
    <mergeCell ref="F6:G6"/>
    <mergeCell ref="J6:K6"/>
    <mergeCell ref="A32:A39"/>
    <mergeCell ref="A40:A44"/>
    <mergeCell ref="A45:A48"/>
    <mergeCell ref="H6:I6"/>
    <mergeCell ref="H25:H26"/>
    <mergeCell ref="I25:I26"/>
    <mergeCell ref="H30:I30"/>
    <mergeCell ref="Q25:Q26"/>
    <mergeCell ref="A30:E31"/>
    <mergeCell ref="F30:G30"/>
    <mergeCell ref="J30:K30"/>
    <mergeCell ref="L30:M30"/>
    <mergeCell ref="N30:O30"/>
    <mergeCell ref="P30:Q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68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70" zoomScaleNormal="100" zoomScaleSheetLayoutView="70" workbookViewId="0">
      <selection activeCell="J34" sqref="J34"/>
    </sheetView>
  </sheetViews>
  <sheetFormatPr defaultColWidth="9" defaultRowHeight="13.5"/>
  <cols>
    <col min="1" max="2" width="3.625" style="2" customWidth="1"/>
    <col min="3" max="3" width="21.375" style="2" customWidth="1"/>
    <col min="4" max="4" width="20" style="2" customWidth="1"/>
    <col min="5" max="14" width="12.625" style="2" customWidth="1"/>
    <col min="15" max="16384" width="9" style="2"/>
  </cols>
  <sheetData>
    <row r="1" spans="1:14" ht="33.950000000000003" customHeight="1">
      <c r="A1" s="33" t="s">
        <v>0</v>
      </c>
      <c r="B1" s="33"/>
      <c r="C1" s="41" t="s">
        <v>251</v>
      </c>
      <c r="D1" s="42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3"/>
      <c r="B5" s="43" t="s">
        <v>247</v>
      </c>
      <c r="C5" s="43"/>
      <c r="D5" s="43"/>
      <c r="H5" s="15"/>
      <c r="L5" s="15"/>
      <c r="N5" s="15" t="s">
        <v>168</v>
      </c>
    </row>
    <row r="6" spans="1:14" ht="15" customHeight="1">
      <c r="A6" s="44"/>
      <c r="B6" s="45"/>
      <c r="C6" s="45"/>
      <c r="D6" s="86"/>
      <c r="E6" s="107" t="s">
        <v>271</v>
      </c>
      <c r="F6" s="107"/>
      <c r="G6" s="107" t="s">
        <v>272</v>
      </c>
      <c r="H6" s="107"/>
      <c r="I6" s="108" t="s">
        <v>263</v>
      </c>
      <c r="J6" s="109"/>
      <c r="K6" s="107"/>
      <c r="L6" s="107"/>
      <c r="M6" s="107"/>
      <c r="N6" s="107"/>
    </row>
    <row r="7" spans="1:14" ht="15" customHeight="1">
      <c r="A7" s="18"/>
      <c r="B7" s="19"/>
      <c r="C7" s="19"/>
      <c r="D7" s="60"/>
      <c r="E7" s="36" t="s">
        <v>235</v>
      </c>
      <c r="F7" s="36" t="s">
        <v>236</v>
      </c>
      <c r="G7" s="36" t="s">
        <v>235</v>
      </c>
      <c r="H7" s="36" t="s">
        <v>236</v>
      </c>
      <c r="I7" s="36" t="s">
        <v>235</v>
      </c>
      <c r="J7" s="36" t="s">
        <v>236</v>
      </c>
      <c r="K7" s="36" t="s">
        <v>235</v>
      </c>
      <c r="L7" s="36" t="s">
        <v>236</v>
      </c>
      <c r="M7" s="36" t="s">
        <v>235</v>
      </c>
      <c r="N7" s="36" t="s">
        <v>236</v>
      </c>
    </row>
    <row r="8" spans="1:14" ht="18" customHeight="1">
      <c r="A8" s="89" t="s">
        <v>169</v>
      </c>
      <c r="B8" s="81" t="s">
        <v>170</v>
      </c>
      <c r="C8" s="82"/>
      <c r="D8" s="82"/>
      <c r="E8" s="83">
        <v>1</v>
      </c>
      <c r="F8" s="83">
        <v>1</v>
      </c>
      <c r="G8" s="83">
        <v>1</v>
      </c>
      <c r="H8" s="83">
        <v>1</v>
      </c>
      <c r="I8" s="83">
        <v>14</v>
      </c>
      <c r="J8" s="83">
        <v>14</v>
      </c>
      <c r="K8" s="83"/>
      <c r="L8" s="83"/>
      <c r="M8" s="83"/>
      <c r="N8" s="83"/>
    </row>
    <row r="9" spans="1:14" ht="18" customHeight="1">
      <c r="A9" s="89"/>
      <c r="B9" s="89" t="s">
        <v>171</v>
      </c>
      <c r="C9" s="53" t="s">
        <v>172</v>
      </c>
      <c r="D9" s="53"/>
      <c r="E9" s="83">
        <v>366</v>
      </c>
      <c r="F9" s="83">
        <v>366</v>
      </c>
      <c r="G9" s="83">
        <v>30</v>
      </c>
      <c r="H9" s="83">
        <v>30</v>
      </c>
      <c r="I9" s="83">
        <v>26</v>
      </c>
      <c r="J9" s="83">
        <v>26</v>
      </c>
      <c r="K9" s="83"/>
      <c r="L9" s="83"/>
      <c r="M9" s="83"/>
      <c r="N9" s="83"/>
    </row>
    <row r="10" spans="1:14" ht="18" customHeight="1">
      <c r="A10" s="89"/>
      <c r="B10" s="89"/>
      <c r="C10" s="53" t="s">
        <v>173</v>
      </c>
      <c r="D10" s="53"/>
      <c r="E10" s="83">
        <v>366</v>
      </c>
      <c r="F10" s="83">
        <v>366</v>
      </c>
      <c r="G10" s="83">
        <v>30</v>
      </c>
      <c r="H10" s="83">
        <v>30</v>
      </c>
      <c r="I10" s="83">
        <v>13</v>
      </c>
      <c r="J10" s="83">
        <v>13</v>
      </c>
      <c r="K10" s="83"/>
      <c r="L10" s="83"/>
      <c r="M10" s="83"/>
      <c r="N10" s="83"/>
    </row>
    <row r="11" spans="1:14" ht="18" customHeight="1">
      <c r="A11" s="89"/>
      <c r="B11" s="89"/>
      <c r="C11" s="53" t="s">
        <v>174</v>
      </c>
      <c r="D11" s="53"/>
      <c r="E11" s="83">
        <v>0</v>
      </c>
      <c r="F11" s="88">
        <v>0</v>
      </c>
      <c r="G11" s="83">
        <v>0</v>
      </c>
      <c r="H11" s="83">
        <v>0</v>
      </c>
      <c r="I11" s="83">
        <v>13</v>
      </c>
      <c r="J11" s="83">
        <v>13</v>
      </c>
      <c r="K11" s="83"/>
      <c r="L11" s="83"/>
      <c r="M11" s="83"/>
      <c r="N11" s="83"/>
    </row>
    <row r="12" spans="1:14" ht="18" customHeight="1">
      <c r="A12" s="89"/>
      <c r="B12" s="89"/>
      <c r="C12" s="53" t="s">
        <v>175</v>
      </c>
      <c r="D12" s="53"/>
      <c r="E12" s="83">
        <v>0</v>
      </c>
      <c r="F12" s="88">
        <v>0</v>
      </c>
      <c r="G12" s="83">
        <v>0</v>
      </c>
      <c r="H12" s="83">
        <v>0</v>
      </c>
      <c r="I12" s="83">
        <v>0</v>
      </c>
      <c r="J12" s="83">
        <v>0</v>
      </c>
      <c r="K12" s="83"/>
      <c r="L12" s="83"/>
      <c r="M12" s="83"/>
      <c r="N12" s="83"/>
    </row>
    <row r="13" spans="1:14" ht="18" customHeight="1">
      <c r="A13" s="89"/>
      <c r="B13" s="89"/>
      <c r="C13" s="53" t="s">
        <v>176</v>
      </c>
      <c r="D13" s="53"/>
      <c r="E13" s="83">
        <v>0</v>
      </c>
      <c r="F13" s="88">
        <v>0</v>
      </c>
      <c r="G13" s="83">
        <v>0</v>
      </c>
      <c r="H13" s="83">
        <v>0</v>
      </c>
      <c r="I13" s="83">
        <v>0</v>
      </c>
      <c r="J13" s="83">
        <v>0</v>
      </c>
      <c r="K13" s="83"/>
      <c r="L13" s="83"/>
      <c r="M13" s="83"/>
      <c r="N13" s="83"/>
    </row>
    <row r="14" spans="1:14" ht="18" customHeight="1">
      <c r="A14" s="89"/>
      <c r="B14" s="89"/>
      <c r="C14" s="53" t="s">
        <v>177</v>
      </c>
      <c r="D14" s="53"/>
      <c r="E14" s="83">
        <v>0</v>
      </c>
      <c r="F14" s="88">
        <v>0</v>
      </c>
      <c r="G14" s="83">
        <v>0</v>
      </c>
      <c r="H14" s="83">
        <v>0</v>
      </c>
      <c r="I14" s="83">
        <v>0</v>
      </c>
      <c r="J14" s="83">
        <v>0</v>
      </c>
      <c r="K14" s="83"/>
      <c r="L14" s="83"/>
      <c r="M14" s="83"/>
      <c r="N14" s="83"/>
    </row>
    <row r="15" spans="1:14" ht="18" customHeight="1">
      <c r="A15" s="89" t="s">
        <v>178</v>
      </c>
      <c r="B15" s="89" t="s">
        <v>179</v>
      </c>
      <c r="C15" s="53" t="s">
        <v>180</v>
      </c>
      <c r="D15" s="53"/>
      <c r="E15" s="54">
        <v>145.09008700000001</v>
      </c>
      <c r="F15" s="54">
        <v>158.54673</v>
      </c>
      <c r="G15" s="54">
        <v>779.4</v>
      </c>
      <c r="H15" s="54">
        <v>760.9</v>
      </c>
      <c r="I15" s="54">
        <v>5325</v>
      </c>
      <c r="J15" s="54">
        <v>5270</v>
      </c>
      <c r="K15" s="54"/>
      <c r="L15" s="54"/>
      <c r="M15" s="54"/>
      <c r="N15" s="54"/>
    </row>
    <row r="16" spans="1:14" ht="18" customHeight="1">
      <c r="A16" s="89"/>
      <c r="B16" s="89"/>
      <c r="C16" s="53" t="s">
        <v>181</v>
      </c>
      <c r="D16" s="53"/>
      <c r="E16" s="54">
        <v>1220.5022859999999</v>
      </c>
      <c r="F16" s="54">
        <v>1220.934696</v>
      </c>
      <c r="G16" s="54">
        <v>30.4</v>
      </c>
      <c r="H16" s="54">
        <v>30.4</v>
      </c>
      <c r="I16" s="54">
        <v>2662</v>
      </c>
      <c r="J16" s="54">
        <v>2650</v>
      </c>
      <c r="K16" s="54"/>
      <c r="L16" s="54"/>
      <c r="M16" s="54"/>
      <c r="N16" s="54"/>
    </row>
    <row r="17" spans="1:15" ht="18" customHeight="1">
      <c r="A17" s="89"/>
      <c r="B17" s="89"/>
      <c r="C17" s="53" t="s">
        <v>182</v>
      </c>
      <c r="D17" s="53"/>
      <c r="E17" s="54">
        <v>0</v>
      </c>
      <c r="F17" s="87">
        <v>0</v>
      </c>
      <c r="G17" s="54">
        <v>0</v>
      </c>
      <c r="H17" s="54">
        <v>0</v>
      </c>
      <c r="I17" s="54">
        <v>0</v>
      </c>
      <c r="J17" s="54">
        <v>0</v>
      </c>
      <c r="K17" s="54"/>
      <c r="L17" s="54"/>
      <c r="M17" s="54"/>
      <c r="N17" s="54"/>
    </row>
    <row r="18" spans="1:15" ht="18" customHeight="1">
      <c r="A18" s="89"/>
      <c r="B18" s="89"/>
      <c r="C18" s="53" t="s">
        <v>183</v>
      </c>
      <c r="D18" s="53"/>
      <c r="E18" s="54">
        <v>1365.592373</v>
      </c>
      <c r="F18" s="54">
        <v>1379.4814260000001</v>
      </c>
      <c r="G18" s="54">
        <v>809.8</v>
      </c>
      <c r="H18" s="54">
        <v>791.4</v>
      </c>
      <c r="I18" s="54">
        <v>7987</v>
      </c>
      <c r="J18" s="54">
        <v>7921</v>
      </c>
      <c r="K18" s="54"/>
      <c r="L18" s="54"/>
      <c r="M18" s="54"/>
      <c r="N18" s="54"/>
    </row>
    <row r="19" spans="1:15" ht="18" customHeight="1">
      <c r="A19" s="89"/>
      <c r="B19" s="89" t="s">
        <v>184</v>
      </c>
      <c r="C19" s="53" t="s">
        <v>185</v>
      </c>
      <c r="D19" s="53"/>
      <c r="E19" s="54">
        <v>6.7980669999999996</v>
      </c>
      <c r="F19" s="54">
        <v>27.015239999999999</v>
      </c>
      <c r="G19" s="54">
        <v>24.6</v>
      </c>
      <c r="H19" s="54">
        <v>9</v>
      </c>
      <c r="I19" s="54">
        <v>173</v>
      </c>
      <c r="J19" s="54">
        <v>126</v>
      </c>
      <c r="K19" s="54"/>
      <c r="L19" s="54"/>
      <c r="M19" s="54"/>
      <c r="N19" s="54"/>
    </row>
    <row r="20" spans="1:15" ht="18" customHeight="1">
      <c r="A20" s="89"/>
      <c r="B20" s="89"/>
      <c r="C20" s="53" t="s">
        <v>186</v>
      </c>
      <c r="D20" s="53"/>
      <c r="E20" s="54">
        <v>0</v>
      </c>
      <c r="F20" s="54">
        <v>0</v>
      </c>
      <c r="G20" s="54">
        <v>159.1</v>
      </c>
      <c r="H20" s="54">
        <v>163.30000000000001</v>
      </c>
      <c r="I20" s="54">
        <v>238</v>
      </c>
      <c r="J20" s="54">
        <v>245</v>
      </c>
      <c r="K20" s="54"/>
      <c r="L20" s="54"/>
      <c r="M20" s="54"/>
      <c r="N20" s="54"/>
    </row>
    <row r="21" spans="1:15" ht="18" customHeight="1">
      <c r="A21" s="89"/>
      <c r="B21" s="89"/>
      <c r="C21" s="53" t="s">
        <v>187</v>
      </c>
      <c r="D21" s="53"/>
      <c r="E21" s="84">
        <v>992.79430600000001</v>
      </c>
      <c r="F21" s="84">
        <v>986.46618599999999</v>
      </c>
      <c r="G21" s="84">
        <v>0</v>
      </c>
      <c r="H21" s="84">
        <v>0</v>
      </c>
      <c r="I21" s="84">
        <v>0</v>
      </c>
      <c r="J21" s="84">
        <v>0</v>
      </c>
      <c r="K21" s="84"/>
      <c r="L21" s="84"/>
      <c r="M21" s="84"/>
      <c r="N21" s="84"/>
    </row>
    <row r="22" spans="1:15" ht="18" customHeight="1">
      <c r="A22" s="89"/>
      <c r="B22" s="89"/>
      <c r="C22" s="47" t="s">
        <v>188</v>
      </c>
      <c r="D22" s="47"/>
      <c r="E22" s="54">
        <v>999.59237299999995</v>
      </c>
      <c r="F22" s="54">
        <v>1013.4814260000001</v>
      </c>
      <c r="G22" s="54">
        <v>183.7</v>
      </c>
      <c r="H22" s="54">
        <v>172.3</v>
      </c>
      <c r="I22" s="54">
        <v>411</v>
      </c>
      <c r="J22" s="54">
        <v>371</v>
      </c>
      <c r="K22" s="54"/>
      <c r="L22" s="54"/>
      <c r="M22" s="54"/>
      <c r="N22" s="54"/>
    </row>
    <row r="23" spans="1:15" ht="18" customHeight="1">
      <c r="A23" s="89"/>
      <c r="B23" s="89" t="s">
        <v>189</v>
      </c>
      <c r="C23" s="53" t="s">
        <v>190</v>
      </c>
      <c r="D23" s="53"/>
      <c r="E23" s="54">
        <v>366</v>
      </c>
      <c r="F23" s="54">
        <v>366</v>
      </c>
      <c r="G23" s="54">
        <v>30</v>
      </c>
      <c r="H23" s="54">
        <v>30</v>
      </c>
      <c r="I23" s="54">
        <v>26</v>
      </c>
      <c r="J23" s="54">
        <v>26</v>
      </c>
      <c r="K23" s="54"/>
      <c r="L23" s="54"/>
      <c r="M23" s="54"/>
      <c r="N23" s="54"/>
    </row>
    <row r="24" spans="1:15" ht="18" customHeight="1">
      <c r="A24" s="89"/>
      <c r="B24" s="89"/>
      <c r="C24" s="53" t="s">
        <v>191</v>
      </c>
      <c r="D24" s="53"/>
      <c r="E24" s="54">
        <v>0</v>
      </c>
      <c r="F24" s="54">
        <v>0</v>
      </c>
      <c r="G24" s="54">
        <v>0</v>
      </c>
      <c r="H24" s="87">
        <v>-9.1</v>
      </c>
      <c r="I24" s="54">
        <v>7550</v>
      </c>
      <c r="J24" s="54">
        <v>7524</v>
      </c>
      <c r="K24" s="54"/>
      <c r="L24" s="54"/>
      <c r="M24" s="54"/>
      <c r="N24" s="54"/>
    </row>
    <row r="25" spans="1:15" ht="18" customHeight="1">
      <c r="A25" s="89"/>
      <c r="B25" s="89"/>
      <c r="C25" s="53" t="s">
        <v>192</v>
      </c>
      <c r="D25" s="53"/>
      <c r="E25" s="54">
        <v>0</v>
      </c>
      <c r="F25" s="54">
        <v>0</v>
      </c>
      <c r="G25" s="54">
        <v>596.1</v>
      </c>
      <c r="H25" s="54">
        <v>598.20000000000005</v>
      </c>
      <c r="I25" s="54">
        <v>0</v>
      </c>
      <c r="J25" s="54">
        <v>0</v>
      </c>
      <c r="K25" s="54"/>
      <c r="L25" s="54"/>
      <c r="M25" s="54"/>
      <c r="N25" s="54"/>
    </row>
    <row r="26" spans="1:15" ht="18" customHeight="1">
      <c r="A26" s="89"/>
      <c r="B26" s="89"/>
      <c r="C26" s="53" t="s">
        <v>193</v>
      </c>
      <c r="D26" s="53"/>
      <c r="E26" s="54">
        <v>366</v>
      </c>
      <c r="F26" s="54">
        <v>366</v>
      </c>
      <c r="G26" s="54">
        <v>626.1</v>
      </c>
      <c r="H26" s="54">
        <v>619</v>
      </c>
      <c r="I26" s="54">
        <v>7576</v>
      </c>
      <c r="J26" s="54">
        <v>7550</v>
      </c>
      <c r="K26" s="54"/>
      <c r="L26" s="54"/>
      <c r="M26" s="54"/>
      <c r="N26" s="54"/>
    </row>
    <row r="27" spans="1:15" ht="18" customHeight="1">
      <c r="A27" s="89"/>
      <c r="B27" s="53" t="s">
        <v>194</v>
      </c>
      <c r="C27" s="53"/>
      <c r="D27" s="53"/>
      <c r="E27" s="54">
        <v>1365.592373</v>
      </c>
      <c r="F27" s="54">
        <v>1379.4814260000001</v>
      </c>
      <c r="G27" s="54">
        <v>809.8</v>
      </c>
      <c r="H27" s="54">
        <v>791.4</v>
      </c>
      <c r="I27" s="54">
        <v>7987</v>
      </c>
      <c r="J27" s="54">
        <v>7921</v>
      </c>
      <c r="K27" s="54"/>
      <c r="L27" s="54"/>
      <c r="M27" s="54"/>
      <c r="N27" s="54"/>
    </row>
    <row r="28" spans="1:15" ht="18" customHeight="1">
      <c r="A28" s="89" t="s">
        <v>195</v>
      </c>
      <c r="B28" s="89" t="s">
        <v>196</v>
      </c>
      <c r="C28" s="53" t="s">
        <v>197</v>
      </c>
      <c r="D28" s="85" t="s">
        <v>40</v>
      </c>
      <c r="E28" s="54">
        <v>95.933470999999997</v>
      </c>
      <c r="F28" s="54">
        <v>104.551446</v>
      </c>
      <c r="G28" s="54">
        <v>241.1</v>
      </c>
      <c r="H28" s="54">
        <v>241.6</v>
      </c>
      <c r="I28" s="54">
        <v>897</v>
      </c>
      <c r="J28" s="54">
        <v>593</v>
      </c>
      <c r="K28" s="54"/>
      <c r="L28" s="54"/>
      <c r="M28" s="54"/>
      <c r="N28" s="54"/>
    </row>
    <row r="29" spans="1:15" ht="18" customHeight="1">
      <c r="A29" s="89"/>
      <c r="B29" s="89"/>
      <c r="C29" s="53" t="s">
        <v>198</v>
      </c>
      <c r="D29" s="85" t="s">
        <v>41</v>
      </c>
      <c r="E29" s="54">
        <v>83.210897000000003</v>
      </c>
      <c r="F29" s="54">
        <v>87.334130999999999</v>
      </c>
      <c r="G29" s="54">
        <v>199.4</v>
      </c>
      <c r="H29" s="54">
        <v>206.9</v>
      </c>
      <c r="I29" s="54">
        <v>829</v>
      </c>
      <c r="J29" s="54">
        <v>522</v>
      </c>
      <c r="K29" s="54"/>
      <c r="L29" s="54"/>
      <c r="M29" s="54"/>
      <c r="N29" s="54"/>
    </row>
    <row r="30" spans="1:15" ht="18" customHeight="1">
      <c r="A30" s="89"/>
      <c r="B30" s="89"/>
      <c r="C30" s="53" t="s">
        <v>199</v>
      </c>
      <c r="D30" s="85" t="s">
        <v>200</v>
      </c>
      <c r="E30" s="54">
        <v>13.842162999999999</v>
      </c>
      <c r="F30" s="54">
        <v>32.339297999999999</v>
      </c>
      <c r="G30" s="54">
        <v>52.4</v>
      </c>
      <c r="H30" s="54">
        <v>39.299999999999997</v>
      </c>
      <c r="I30" s="54">
        <v>41</v>
      </c>
      <c r="J30" s="54">
        <v>37</v>
      </c>
      <c r="K30" s="54"/>
      <c r="L30" s="54"/>
      <c r="M30" s="54"/>
      <c r="N30" s="54"/>
    </row>
    <row r="31" spans="1:15" ht="18" customHeight="1">
      <c r="A31" s="89"/>
      <c r="B31" s="89"/>
      <c r="C31" s="47" t="s">
        <v>201</v>
      </c>
      <c r="D31" s="85" t="s">
        <v>202</v>
      </c>
      <c r="E31" s="54">
        <f t="shared" ref="E31:G31" si="0">E28-E29-E30</f>
        <v>-1.1195890000000048</v>
      </c>
      <c r="F31" s="54">
        <f t="shared" si="0"/>
        <v>-15.121983</v>
      </c>
      <c r="G31" s="54">
        <f t="shared" si="0"/>
        <v>-10.70000000000001</v>
      </c>
      <c r="H31" s="54">
        <f>H28-H29-H30</f>
        <v>-4.6000000000000085</v>
      </c>
      <c r="I31" s="54">
        <f t="shared" ref="I31:J31" si="1">I28-I29-I30</f>
        <v>27</v>
      </c>
      <c r="J31" s="54">
        <f t="shared" si="1"/>
        <v>34</v>
      </c>
      <c r="K31" s="54">
        <f t="shared" ref="K31:N31" si="2">K28-K29-K30</f>
        <v>0</v>
      </c>
      <c r="L31" s="54">
        <f t="shared" si="2"/>
        <v>0</v>
      </c>
      <c r="M31" s="54">
        <f t="shared" si="2"/>
        <v>0</v>
      </c>
      <c r="N31" s="54">
        <f t="shared" si="2"/>
        <v>0</v>
      </c>
      <c r="O31" s="7"/>
    </row>
    <row r="32" spans="1:15" ht="18" customHeight="1">
      <c r="A32" s="89"/>
      <c r="B32" s="89"/>
      <c r="C32" s="53" t="s">
        <v>203</v>
      </c>
      <c r="D32" s="85" t="s">
        <v>204</v>
      </c>
      <c r="E32" s="54">
        <v>1.1195889999999999</v>
      </c>
      <c r="F32" s="54">
        <v>15.121983999999999</v>
      </c>
      <c r="G32" s="54">
        <v>17.8</v>
      </c>
      <c r="H32" s="54">
        <v>4.5999999999999996</v>
      </c>
      <c r="I32" s="54">
        <v>0.41</v>
      </c>
      <c r="J32" s="54">
        <v>0.4</v>
      </c>
      <c r="K32" s="54"/>
      <c r="L32" s="54"/>
      <c r="M32" s="54"/>
      <c r="N32" s="54"/>
    </row>
    <row r="33" spans="1:14" ht="18" customHeight="1">
      <c r="A33" s="89"/>
      <c r="B33" s="89"/>
      <c r="C33" s="53" t="s">
        <v>205</v>
      </c>
      <c r="D33" s="85" t="s">
        <v>206</v>
      </c>
      <c r="E33" s="54">
        <v>0</v>
      </c>
      <c r="F33" s="54">
        <v>9.9999999999999995E-7</v>
      </c>
      <c r="G33" s="54">
        <v>0</v>
      </c>
      <c r="H33" s="54">
        <v>0</v>
      </c>
      <c r="I33" s="54">
        <v>0.06</v>
      </c>
      <c r="J33" s="54">
        <v>0.1</v>
      </c>
      <c r="K33" s="54"/>
      <c r="L33" s="54"/>
      <c r="M33" s="54"/>
      <c r="N33" s="54"/>
    </row>
    <row r="34" spans="1:14" ht="18" customHeight="1">
      <c r="A34" s="89"/>
      <c r="B34" s="89"/>
      <c r="C34" s="47" t="s">
        <v>207</v>
      </c>
      <c r="D34" s="85" t="s">
        <v>208</v>
      </c>
      <c r="E34" s="54">
        <f t="shared" ref="E34:J34" si="3">E31+E32-E33</f>
        <v>-4.8849813083506888E-15</v>
      </c>
      <c r="F34" s="54">
        <f t="shared" si="3"/>
        <v>-7.4840040746951015E-16</v>
      </c>
      <c r="G34" s="54">
        <f t="shared" si="3"/>
        <v>7.0999999999999908</v>
      </c>
      <c r="H34" s="54">
        <f t="shared" si="3"/>
        <v>-8.8817841970012523E-15</v>
      </c>
      <c r="I34" s="54">
        <f t="shared" si="3"/>
        <v>27.35</v>
      </c>
      <c r="J34" s="54">
        <f t="shared" si="3"/>
        <v>34.299999999999997</v>
      </c>
      <c r="K34" s="54">
        <f t="shared" ref="K34:N34" si="4">K31+K32-K33</f>
        <v>0</v>
      </c>
      <c r="L34" s="54">
        <f t="shared" si="4"/>
        <v>0</v>
      </c>
      <c r="M34" s="54">
        <f t="shared" si="4"/>
        <v>0</v>
      </c>
      <c r="N34" s="54">
        <f t="shared" si="4"/>
        <v>0</v>
      </c>
    </row>
    <row r="35" spans="1:14" ht="18" customHeight="1">
      <c r="A35" s="89"/>
      <c r="B35" s="89" t="s">
        <v>209</v>
      </c>
      <c r="C35" s="53" t="s">
        <v>210</v>
      </c>
      <c r="D35" s="85" t="s">
        <v>211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/>
      <c r="L35" s="54"/>
      <c r="M35" s="54"/>
      <c r="N35" s="54"/>
    </row>
    <row r="36" spans="1:14" ht="18" customHeight="1">
      <c r="A36" s="89"/>
      <c r="B36" s="89"/>
      <c r="C36" s="53" t="s">
        <v>212</v>
      </c>
      <c r="D36" s="85" t="s">
        <v>213</v>
      </c>
      <c r="E36" s="54">
        <v>0</v>
      </c>
      <c r="F36" s="54">
        <v>0</v>
      </c>
      <c r="G36" s="54">
        <v>0</v>
      </c>
      <c r="H36" s="54">
        <v>9</v>
      </c>
      <c r="I36" s="54">
        <v>0</v>
      </c>
      <c r="J36" s="54">
        <v>0</v>
      </c>
      <c r="K36" s="54"/>
      <c r="L36" s="54"/>
      <c r="M36" s="54"/>
      <c r="N36" s="54"/>
    </row>
    <row r="37" spans="1:14" ht="18" customHeight="1">
      <c r="A37" s="89"/>
      <c r="B37" s="89"/>
      <c r="C37" s="53" t="s">
        <v>214</v>
      </c>
      <c r="D37" s="85" t="s">
        <v>215</v>
      </c>
      <c r="E37" s="54">
        <f t="shared" ref="E37:J37" si="5">E34+E35-E36</f>
        <v>-4.8849813083506888E-15</v>
      </c>
      <c r="F37" s="54">
        <f t="shared" si="5"/>
        <v>-7.4840040746951015E-16</v>
      </c>
      <c r="G37" s="54">
        <f t="shared" si="5"/>
        <v>7.0999999999999908</v>
      </c>
      <c r="H37" s="54">
        <f t="shared" si="5"/>
        <v>-9.0000000000000089</v>
      </c>
      <c r="I37" s="54">
        <f t="shared" si="5"/>
        <v>27.35</v>
      </c>
      <c r="J37" s="54">
        <f t="shared" si="5"/>
        <v>34.299999999999997</v>
      </c>
      <c r="K37" s="54">
        <f t="shared" ref="K37:N37" si="6">K34+K35-K36</f>
        <v>0</v>
      </c>
      <c r="L37" s="54">
        <f t="shared" si="6"/>
        <v>0</v>
      </c>
      <c r="M37" s="54">
        <f t="shared" si="6"/>
        <v>0</v>
      </c>
      <c r="N37" s="54">
        <f t="shared" si="6"/>
        <v>0</v>
      </c>
    </row>
    <row r="38" spans="1:14" ht="18" customHeight="1">
      <c r="A38" s="89"/>
      <c r="B38" s="89"/>
      <c r="C38" s="53" t="s">
        <v>216</v>
      </c>
      <c r="D38" s="85" t="s">
        <v>217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/>
      <c r="L38" s="54"/>
      <c r="M38" s="54"/>
      <c r="N38" s="54"/>
    </row>
    <row r="39" spans="1:14" ht="18" customHeight="1">
      <c r="A39" s="89"/>
      <c r="B39" s="89"/>
      <c r="C39" s="53" t="s">
        <v>218</v>
      </c>
      <c r="D39" s="85" t="s">
        <v>219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/>
      <c r="L39" s="54"/>
      <c r="M39" s="54"/>
      <c r="N39" s="54"/>
    </row>
    <row r="40" spans="1:14" ht="18" customHeight="1">
      <c r="A40" s="89"/>
      <c r="B40" s="89"/>
      <c r="C40" s="53" t="s">
        <v>220</v>
      </c>
      <c r="D40" s="85" t="s">
        <v>221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/>
      <c r="L40" s="54"/>
      <c r="M40" s="54"/>
      <c r="N40" s="54"/>
    </row>
    <row r="41" spans="1:14" ht="18" customHeight="1">
      <c r="A41" s="89"/>
      <c r="B41" s="89"/>
      <c r="C41" s="47" t="s">
        <v>222</v>
      </c>
      <c r="D41" s="85" t="s">
        <v>223</v>
      </c>
      <c r="E41" s="54">
        <f t="shared" ref="E41:J41" si="7">E34+E35-E36-E40</f>
        <v>-4.8849813083506888E-15</v>
      </c>
      <c r="F41" s="54">
        <f t="shared" si="7"/>
        <v>-7.4840040746951015E-16</v>
      </c>
      <c r="G41" s="54">
        <f t="shared" si="7"/>
        <v>7.0999999999999908</v>
      </c>
      <c r="H41" s="54">
        <f t="shared" si="7"/>
        <v>-9.0000000000000089</v>
      </c>
      <c r="I41" s="54">
        <f t="shared" si="7"/>
        <v>27.35</v>
      </c>
      <c r="J41" s="54">
        <f t="shared" si="7"/>
        <v>34.299999999999997</v>
      </c>
      <c r="K41" s="54">
        <f t="shared" ref="K41:N41" si="8">K34+K35-K36-K40</f>
        <v>0</v>
      </c>
      <c r="L41" s="54">
        <f t="shared" si="8"/>
        <v>0</v>
      </c>
      <c r="M41" s="54">
        <f t="shared" si="8"/>
        <v>0</v>
      </c>
      <c r="N41" s="54">
        <f t="shared" si="8"/>
        <v>0</v>
      </c>
    </row>
    <row r="42" spans="1:14" ht="18" customHeight="1">
      <c r="A42" s="89"/>
      <c r="B42" s="89"/>
      <c r="C42" s="106" t="s">
        <v>224</v>
      </c>
      <c r="D42" s="106"/>
      <c r="E42" s="54">
        <f t="shared" ref="E42:J42" si="9">E37+E38-E39-E40</f>
        <v>-4.8849813083506888E-15</v>
      </c>
      <c r="F42" s="54">
        <f t="shared" si="9"/>
        <v>-7.4840040746951015E-16</v>
      </c>
      <c r="G42" s="54">
        <f t="shared" si="9"/>
        <v>7.0999999999999908</v>
      </c>
      <c r="H42" s="54">
        <f t="shared" si="9"/>
        <v>-9.0000000000000089</v>
      </c>
      <c r="I42" s="54">
        <f t="shared" si="9"/>
        <v>27.35</v>
      </c>
      <c r="J42" s="54">
        <f t="shared" si="9"/>
        <v>34.299999999999997</v>
      </c>
      <c r="K42" s="54">
        <f t="shared" ref="K42:N42" si="10">K37+K38-K39-K40</f>
        <v>0</v>
      </c>
      <c r="L42" s="54">
        <f t="shared" si="10"/>
        <v>0</v>
      </c>
      <c r="M42" s="54">
        <f t="shared" si="10"/>
        <v>0</v>
      </c>
      <c r="N42" s="54">
        <f t="shared" si="10"/>
        <v>0</v>
      </c>
    </row>
    <row r="43" spans="1:14" ht="18" customHeight="1">
      <c r="A43" s="89"/>
      <c r="B43" s="89"/>
      <c r="C43" s="53" t="s">
        <v>225</v>
      </c>
      <c r="D43" s="85" t="s">
        <v>226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/>
      <c r="L43" s="54"/>
      <c r="M43" s="54"/>
      <c r="N43" s="54"/>
    </row>
    <row r="44" spans="1:14" ht="18" customHeight="1">
      <c r="A44" s="89"/>
      <c r="B44" s="89"/>
      <c r="C44" s="47" t="s">
        <v>227</v>
      </c>
      <c r="D44" s="66" t="s">
        <v>228</v>
      </c>
      <c r="E44" s="54">
        <f t="shared" ref="E44:J44" si="11">E41+E43</f>
        <v>-4.8849813083506888E-15</v>
      </c>
      <c r="F44" s="54">
        <f t="shared" si="11"/>
        <v>-7.4840040746951015E-16</v>
      </c>
      <c r="G44" s="54">
        <f t="shared" si="11"/>
        <v>7.0999999999999908</v>
      </c>
      <c r="H44" s="54">
        <f t="shared" si="11"/>
        <v>-9.0000000000000089</v>
      </c>
      <c r="I44" s="54">
        <f t="shared" si="11"/>
        <v>27.35</v>
      </c>
      <c r="J44" s="54">
        <f t="shared" si="11"/>
        <v>34.299999999999997</v>
      </c>
      <c r="K44" s="54">
        <f t="shared" ref="K44:N44" si="12">K41+K43</f>
        <v>0</v>
      </c>
      <c r="L44" s="54">
        <f t="shared" si="12"/>
        <v>0</v>
      </c>
      <c r="M44" s="54">
        <f t="shared" si="12"/>
        <v>0</v>
      </c>
      <c r="N44" s="54">
        <f t="shared" si="12"/>
        <v>0</v>
      </c>
    </row>
    <row r="45" spans="1:14" ht="14.1" customHeight="1">
      <c r="A45" s="8" t="s">
        <v>229</v>
      </c>
    </row>
    <row r="46" spans="1:14" ht="14.1" customHeight="1">
      <c r="A46" s="8" t="s">
        <v>230</v>
      </c>
    </row>
    <row r="47" spans="1:14">
      <c r="A47" s="46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5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熊瀨雄大</cp:lastModifiedBy>
  <cp:lastPrinted>2025-08-19T00:06:43Z</cp:lastPrinted>
  <dcterms:modified xsi:type="dcterms:W3CDTF">2025-08-22T06:27:29Z</dcterms:modified>
</cp:coreProperties>
</file>