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F5ED7B06-DAB4-4F59-930C-E825E76E6970}" xr6:coauthVersionLast="47" xr6:coauthVersionMax="47" xr10:uidLastSave="{00000000-0000-0000-0000-000000000000}"/>
  <bookViews>
    <workbookView xWindow="-120" yWindow="-16320" windowWidth="29040" windowHeight="15720" tabRatio="786" xr2:uid="{00000000-000D-0000-FFFF-FFFF00000000}"/>
  </bookViews>
  <sheets>
    <sheet name="1.普通会計予算(R6-7年度)" sheetId="2" r:id="rId1"/>
    <sheet name="2.公営企業会計予算(R6-7年度)" sheetId="9" r:id="rId2"/>
    <sheet name="3.(1)普通会計決算（R4-5年度)" sheetId="5" r:id="rId3"/>
    <sheet name="3.(2)財政指標等（R元‐R5年度）" sheetId="6" r:id="rId4"/>
    <sheet name="4.公営企業会計決算（R4-5年度）" sheetId="10" r:id="rId5"/>
    <sheet name="5.三セク決算（R4-5年度）" sheetId="11" r:id="rId6"/>
  </sheets>
  <externalReferences>
    <externalReference r:id="rId7"/>
  </externalReferences>
  <definedNames>
    <definedName name="_xlnm.Print_Area" localSheetId="0">'1.普通会計予算(R6-7年度)'!$A$1:$I$47</definedName>
    <definedName name="_xlnm.Print_Area" localSheetId="1">'2.公営企業会計予算(R6-7年度)'!$A$1:$Y$49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'4.公営企業会計決算（R4-5年度）'!$A$1:$AA$49</definedName>
    <definedName name="_xlnm.Print_Area" localSheetId="5">'5.三セク決算（R4-5年度）'!$A$1:$AF$46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F18" i="11"/>
  <c r="E22" i="11"/>
  <c r="F22" i="11"/>
  <c r="E26" i="11"/>
  <c r="F26" i="11"/>
  <c r="F27" i="11"/>
  <c r="W27" i="11"/>
  <c r="G30" i="11"/>
  <c r="E31" i="11"/>
  <c r="E34" i="11" s="1"/>
  <c r="F31" i="11"/>
  <c r="F34" i="11" s="1"/>
  <c r="G31" i="11"/>
  <c r="G34" i="11" s="1"/>
  <c r="H31" i="11"/>
  <c r="H34" i="11" s="1"/>
  <c r="J31" i="11"/>
  <c r="J34" i="11" s="1"/>
  <c r="L31" i="11"/>
  <c r="L34" i="11" s="1"/>
  <c r="M31" i="11"/>
  <c r="M34" i="11" s="1"/>
  <c r="N31" i="11"/>
  <c r="O31" i="11"/>
  <c r="P31" i="11"/>
  <c r="Q31" i="11"/>
  <c r="R31" i="11"/>
  <c r="R34" i="11" s="1"/>
  <c r="R37" i="11" s="1"/>
  <c r="R42" i="11" s="1"/>
  <c r="S31" i="11"/>
  <c r="T31" i="11"/>
  <c r="T34" i="11" s="1"/>
  <c r="T41" i="11" s="1"/>
  <c r="T44" i="11" s="1"/>
  <c r="V31" i="11"/>
  <c r="V34" i="11" s="1"/>
  <c r="V41" i="11" s="1"/>
  <c r="V44" i="11" s="1"/>
  <c r="W31" i="11"/>
  <c r="W34" i="11" s="1"/>
  <c r="W37" i="11" s="1"/>
  <c r="Y31" i="11"/>
  <c r="Y34" i="11" s="1"/>
  <c r="AA31" i="11"/>
  <c r="AA34" i="11" s="1"/>
  <c r="AC31" i="11"/>
  <c r="AC34" i="11" s="1"/>
  <c r="AD31" i="11"/>
  <c r="AD34" i="11" s="1"/>
  <c r="AE31" i="11"/>
  <c r="AE34" i="11" s="1"/>
  <c r="AF31" i="11"/>
  <c r="AF34" i="11" s="1"/>
  <c r="N34" i="11"/>
  <c r="N41" i="11" s="1"/>
  <c r="N44" i="11" s="1"/>
  <c r="O34" i="11"/>
  <c r="O41" i="11" s="1"/>
  <c r="O44" i="11" s="1"/>
  <c r="P34" i="11"/>
  <c r="P41" i="11" s="1"/>
  <c r="P44" i="11" s="1"/>
  <c r="Q34" i="11"/>
  <c r="Q37" i="11" s="1"/>
  <c r="Q42" i="11" s="1"/>
  <c r="S34" i="11"/>
  <c r="S41" i="11" s="1"/>
  <c r="S44" i="11" s="1"/>
  <c r="O37" i="11"/>
  <c r="O42" i="11" s="1"/>
  <c r="P37" i="11"/>
  <c r="P42" i="11" s="1"/>
  <c r="G40" i="11"/>
  <c r="V43" i="11"/>
  <c r="Q8" i="10"/>
  <c r="Q16" i="10" s="1"/>
  <c r="F9" i="10"/>
  <c r="G9" i="10"/>
  <c r="I9" i="10"/>
  <c r="Q9" i="10"/>
  <c r="Q14" i="10" s="1"/>
  <c r="AA9" i="10"/>
  <c r="Q11" i="10"/>
  <c r="F12" i="10"/>
  <c r="I12" i="10"/>
  <c r="Q12" i="10"/>
  <c r="AA12" i="10"/>
  <c r="Q13" i="10"/>
  <c r="F14" i="10"/>
  <c r="G14" i="10"/>
  <c r="H14" i="10"/>
  <c r="I14" i="10"/>
  <c r="J14" i="10"/>
  <c r="L14" i="10"/>
  <c r="N14" i="10"/>
  <c r="P14" i="10"/>
  <c r="R14" i="10"/>
  <c r="S14" i="10"/>
  <c r="T14" i="10"/>
  <c r="U14" i="10"/>
  <c r="V14" i="10"/>
  <c r="W14" i="10"/>
  <c r="X14" i="10"/>
  <c r="Y14" i="10"/>
  <c r="Z14" i="10"/>
  <c r="AA14" i="10"/>
  <c r="F15" i="10"/>
  <c r="G15" i="10"/>
  <c r="H15" i="10"/>
  <c r="I15" i="10"/>
  <c r="J15" i="10"/>
  <c r="L15" i="10"/>
  <c r="N15" i="10"/>
  <c r="P15" i="10"/>
  <c r="R15" i="10"/>
  <c r="S15" i="10"/>
  <c r="T15" i="10"/>
  <c r="U15" i="10"/>
  <c r="V15" i="10"/>
  <c r="W15" i="10"/>
  <c r="X15" i="10"/>
  <c r="Y15" i="10"/>
  <c r="Z15" i="10"/>
  <c r="AA15" i="10"/>
  <c r="F16" i="10"/>
  <c r="G16" i="10"/>
  <c r="H16" i="10"/>
  <c r="I16" i="10"/>
  <c r="J16" i="10"/>
  <c r="L16" i="10"/>
  <c r="N16" i="10"/>
  <c r="P16" i="10"/>
  <c r="R16" i="10"/>
  <c r="S16" i="10"/>
  <c r="T16" i="10"/>
  <c r="U16" i="10"/>
  <c r="V16" i="10"/>
  <c r="W16" i="10"/>
  <c r="X16" i="10"/>
  <c r="Y16" i="10"/>
  <c r="Z16" i="10"/>
  <c r="AA16" i="10"/>
  <c r="Q19" i="10"/>
  <c r="Q20" i="10"/>
  <c r="Q21" i="10"/>
  <c r="Q24" i="10" s="1"/>
  <c r="Q27" i="10" s="1"/>
  <c r="Q22" i="10"/>
  <c r="Q23" i="10"/>
  <c r="F24" i="10"/>
  <c r="G24" i="10"/>
  <c r="H24" i="10"/>
  <c r="H27" i="10" s="1"/>
  <c r="I24" i="10"/>
  <c r="I27" i="10" s="1"/>
  <c r="J24" i="10"/>
  <c r="J27" i="10" s="1"/>
  <c r="L24" i="10"/>
  <c r="L27" i="10" s="1"/>
  <c r="N24" i="10"/>
  <c r="N27" i="10" s="1"/>
  <c r="P24" i="10"/>
  <c r="R24" i="10"/>
  <c r="S24" i="10"/>
  <c r="T24" i="10"/>
  <c r="U24" i="10"/>
  <c r="V24" i="10"/>
  <c r="W24" i="10"/>
  <c r="X24" i="10"/>
  <c r="Y24" i="10"/>
  <c r="Z24" i="10"/>
  <c r="AA24" i="10"/>
  <c r="AA27" i="10" s="1"/>
  <c r="J25" i="10"/>
  <c r="F27" i="10"/>
  <c r="G27" i="10"/>
  <c r="P27" i="10"/>
  <c r="R27" i="10"/>
  <c r="S27" i="10"/>
  <c r="T27" i="10"/>
  <c r="U27" i="10"/>
  <c r="V27" i="10"/>
  <c r="W27" i="10"/>
  <c r="X27" i="10"/>
  <c r="Y27" i="10"/>
  <c r="Z27" i="10"/>
  <c r="G33" i="10"/>
  <c r="G35" i="10"/>
  <c r="G32" i="10" s="1"/>
  <c r="G39" i="10" s="1"/>
  <c r="G45" i="10" s="1"/>
  <c r="G37" i="10"/>
  <c r="G36" i="10" s="1"/>
  <c r="G38" i="10"/>
  <c r="H39" i="10"/>
  <c r="I39" i="10"/>
  <c r="J39" i="10"/>
  <c r="K39" i="10"/>
  <c r="L39" i="10"/>
  <c r="L45" i="10" s="1"/>
  <c r="M39" i="10"/>
  <c r="M45" i="10" s="1"/>
  <c r="N39" i="10"/>
  <c r="N45" i="10" s="1"/>
  <c r="O39" i="10"/>
  <c r="O45" i="10" s="1"/>
  <c r="G40" i="10"/>
  <c r="G44" i="10" s="1"/>
  <c r="G42" i="10"/>
  <c r="H44" i="10"/>
  <c r="I44" i="10"/>
  <c r="J44" i="10"/>
  <c r="K44" i="10"/>
  <c r="L44" i="10"/>
  <c r="M44" i="10"/>
  <c r="N44" i="10"/>
  <c r="O44" i="10"/>
  <c r="H45" i="10"/>
  <c r="I45" i="10"/>
  <c r="J45" i="10"/>
  <c r="K45" i="10"/>
  <c r="F9" i="9"/>
  <c r="F14" i="9" s="1"/>
  <c r="G9" i="9"/>
  <c r="G14" i="9" s="1"/>
  <c r="F12" i="9"/>
  <c r="H14" i="9"/>
  <c r="J14" i="9"/>
  <c r="L14" i="9"/>
  <c r="N14" i="9"/>
  <c r="O14" i="9"/>
  <c r="P14" i="9"/>
  <c r="Q14" i="9"/>
  <c r="R14" i="9"/>
  <c r="S14" i="9"/>
  <c r="T14" i="9"/>
  <c r="U14" i="9"/>
  <c r="V14" i="9"/>
  <c r="W14" i="9"/>
  <c r="X14" i="9"/>
  <c r="Y14" i="9"/>
  <c r="F15" i="9"/>
  <c r="G15" i="9"/>
  <c r="H15" i="9"/>
  <c r="J15" i="9"/>
  <c r="L15" i="9"/>
  <c r="N15" i="9"/>
  <c r="O15" i="9"/>
  <c r="P15" i="9"/>
  <c r="Q15" i="9"/>
  <c r="R15" i="9"/>
  <c r="S15" i="9"/>
  <c r="T15" i="9"/>
  <c r="U15" i="9"/>
  <c r="V15" i="9"/>
  <c r="W15" i="9"/>
  <c r="X15" i="9"/>
  <c r="Y15" i="9"/>
  <c r="F16" i="9"/>
  <c r="G16" i="9"/>
  <c r="H16" i="9"/>
  <c r="J16" i="9"/>
  <c r="L16" i="9"/>
  <c r="N16" i="9"/>
  <c r="O16" i="9"/>
  <c r="P16" i="9"/>
  <c r="Q16" i="9"/>
  <c r="R16" i="9"/>
  <c r="S16" i="9"/>
  <c r="T16" i="9"/>
  <c r="U16" i="9"/>
  <c r="V16" i="9"/>
  <c r="W16" i="9"/>
  <c r="X16" i="9"/>
  <c r="Y16" i="9"/>
  <c r="F24" i="9"/>
  <c r="G24" i="9"/>
  <c r="H24" i="9"/>
  <c r="J24" i="9"/>
  <c r="L24" i="9"/>
  <c r="N24" i="9"/>
  <c r="O24" i="9"/>
  <c r="P24" i="9"/>
  <c r="Q24" i="9"/>
  <c r="R24" i="9"/>
  <c r="S24" i="9"/>
  <c r="T24" i="9"/>
  <c r="T27" i="9" s="1"/>
  <c r="U24" i="9"/>
  <c r="V24" i="9"/>
  <c r="V27" i="9" s="1"/>
  <c r="W24" i="9"/>
  <c r="X24" i="9"/>
  <c r="X27" i="9" s="1"/>
  <c r="Y24" i="9"/>
  <c r="F27" i="9"/>
  <c r="G27" i="9"/>
  <c r="H27" i="9"/>
  <c r="J27" i="9"/>
  <c r="L27" i="9"/>
  <c r="N27" i="9"/>
  <c r="O27" i="9"/>
  <c r="P27" i="9"/>
  <c r="Q27" i="9"/>
  <c r="R27" i="9"/>
  <c r="S27" i="9"/>
  <c r="U27" i="9"/>
  <c r="W27" i="9"/>
  <c r="Y27" i="9"/>
  <c r="G35" i="9"/>
  <c r="G32" i="9" s="1"/>
  <c r="G37" i="9"/>
  <c r="G36" i="9" s="1"/>
  <c r="G38" i="9"/>
  <c r="H39" i="9"/>
  <c r="I39" i="9"/>
  <c r="J39" i="9"/>
  <c r="J45" i="9" s="1"/>
  <c r="K39" i="9"/>
  <c r="K45" i="9" s="1"/>
  <c r="L39" i="9"/>
  <c r="L45" i="9" s="1"/>
  <c r="M39" i="9"/>
  <c r="M45" i="9" s="1"/>
  <c r="N39" i="9"/>
  <c r="O39" i="9"/>
  <c r="G40" i="9"/>
  <c r="G42" i="9"/>
  <c r="G44" i="9"/>
  <c r="H44" i="9"/>
  <c r="I44" i="9"/>
  <c r="J44" i="9"/>
  <c r="K44" i="9"/>
  <c r="L44" i="9"/>
  <c r="M44" i="9"/>
  <c r="N44" i="9"/>
  <c r="N45" i="9" s="1"/>
  <c r="O44" i="9"/>
  <c r="O45" i="9" s="1"/>
  <c r="H45" i="9"/>
  <c r="I45" i="9"/>
  <c r="N37" i="11" l="1"/>
  <c r="N42" i="11" s="1"/>
  <c r="E27" i="11"/>
  <c r="AF41" i="11"/>
  <c r="AF44" i="11" s="1"/>
  <c r="AF37" i="11"/>
  <c r="AE41" i="11"/>
  <c r="AE44" i="11" s="1"/>
  <c r="AE37" i="11"/>
  <c r="E41" i="11"/>
  <c r="E44" i="11" s="1"/>
  <c r="E37" i="11"/>
  <c r="E42" i="11" s="1"/>
  <c r="AD41" i="11"/>
  <c r="AD44" i="11" s="1"/>
  <c r="AD37" i="11"/>
  <c r="AD42" i="11" s="1"/>
  <c r="AC41" i="11"/>
  <c r="AC37" i="11"/>
  <c r="AC42" i="11" s="1"/>
  <c r="G41" i="11"/>
  <c r="G44" i="11" s="1"/>
  <c r="G37" i="11"/>
  <c r="G42" i="11" s="1"/>
  <c r="M37" i="11"/>
  <c r="M42" i="11" s="1"/>
  <c r="M41" i="11"/>
  <c r="M44" i="11" s="1"/>
  <c r="L37" i="11"/>
  <c r="L42" i="11" s="1"/>
  <c r="L41" i="11"/>
  <c r="L44" i="11" s="1"/>
  <c r="J41" i="11"/>
  <c r="J44" i="11" s="1"/>
  <c r="J37" i="11"/>
  <c r="J42" i="11" s="1"/>
  <c r="H41" i="11"/>
  <c r="H44" i="11" s="1"/>
  <c r="H37" i="11"/>
  <c r="H42" i="11" s="1"/>
  <c r="AA41" i="11"/>
  <c r="AA37" i="11"/>
  <c r="F37" i="11"/>
  <c r="F42" i="11" s="1"/>
  <c r="F41" i="11"/>
  <c r="F44" i="11" s="1"/>
  <c r="Y41" i="11"/>
  <c r="Y44" i="11" s="1"/>
  <c r="Y37" i="11"/>
  <c r="W41" i="11"/>
  <c r="W44" i="11" s="1"/>
  <c r="Q41" i="11"/>
  <c r="Q44" i="11" s="1"/>
  <c r="R41" i="11"/>
  <c r="R44" i="11" s="1"/>
  <c r="V37" i="11"/>
  <c r="V42" i="11" s="1"/>
  <c r="T37" i="11"/>
  <c r="T42" i="11" s="1"/>
  <c r="S37" i="11"/>
  <c r="S42" i="11" s="1"/>
  <c r="Q10" i="10"/>
  <c r="Q15" i="10" s="1"/>
  <c r="G39" i="9"/>
  <c r="G45" i="9" s="1"/>
  <c r="I24" i="6" l="1"/>
  <c r="F27" i="5"/>
  <c r="F45" i="5" l="1"/>
  <c r="F44" i="5"/>
  <c r="F45" i="2"/>
  <c r="F27" i="2"/>
  <c r="E22" i="6" l="1"/>
  <c r="E23" i="6"/>
  <c r="G24" i="6"/>
  <c r="H24" i="6" s="1"/>
  <c r="H22" i="6" s="1"/>
  <c r="F23" i="6"/>
  <c r="G22" i="6"/>
  <c r="F22" i="6"/>
  <c r="H20" i="6"/>
  <c r="G20" i="6"/>
  <c r="F20" i="6"/>
  <c r="E20" i="6"/>
  <c r="H19" i="6"/>
  <c r="H21" i="6" s="1"/>
  <c r="G19" i="6"/>
  <c r="G21" i="6" s="1"/>
  <c r="F19" i="6"/>
  <c r="F21" i="6" s="1"/>
  <c r="E19" i="6"/>
  <c r="E21" i="6" s="1"/>
  <c r="H27" i="5"/>
  <c r="H23" i="6" l="1"/>
  <c r="G23" i="6"/>
  <c r="H27" i="2" l="1"/>
  <c r="I9" i="2" l="1"/>
  <c r="G27" i="2"/>
  <c r="H45" i="5"/>
  <c r="G44" i="5"/>
  <c r="G19" i="5"/>
  <c r="H45" i="2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2" i="2"/>
  <c r="I41" i="2"/>
  <c r="I38" i="2"/>
  <c r="I36" i="2"/>
  <c r="I30" i="2"/>
  <c r="I24" i="2"/>
  <c r="I19" i="2"/>
  <c r="G37" i="5" l="1"/>
  <c r="G33" i="5"/>
  <c r="G42" i="5"/>
  <c r="G28" i="5"/>
  <c r="G35" i="5"/>
  <c r="G40" i="5"/>
  <c r="G34" i="5"/>
  <c r="G30" i="5"/>
  <c r="G45" i="2"/>
  <c r="F44" i="2"/>
  <c r="I44" i="2" s="1"/>
  <c r="G29" i="2"/>
  <c r="G41" i="2"/>
  <c r="G14" i="2"/>
  <c r="G41" i="5"/>
  <c r="G38" i="5"/>
  <c r="G39" i="5"/>
  <c r="I45" i="5"/>
  <c r="G45" i="5"/>
  <c r="G29" i="5"/>
  <c r="G28" i="2"/>
  <c r="G21" i="2"/>
  <c r="G43" i="5"/>
  <c r="G16" i="2"/>
  <c r="G18" i="2"/>
  <c r="G36" i="5"/>
  <c r="G31" i="5"/>
  <c r="G32" i="5"/>
  <c r="G9" i="2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I23" i="6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17" i="5"/>
  <c r="G42" i="2"/>
  <c r="I45" i="2"/>
  <c r="G18" i="5"/>
  <c r="G35" i="2"/>
  <c r="G25" i="5"/>
  <c r="G16" i="5"/>
  <c r="G13" i="5"/>
  <c r="G14" i="5"/>
  <c r="G44" i="2" l="1"/>
  <c r="I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27" authorId="0" shapeId="0" xr:uid="{4CC1777A-4593-4F52-9882-2D829F49E711}">
      <text>
        <r>
          <rPr>
            <b/>
            <sz val="9"/>
            <color indexed="81"/>
            <rFont val="MS P ゴシック"/>
            <family val="3"/>
            <charset val="128"/>
          </rPr>
          <t>合計額（8,898,726,626千円）を四捨五入した額に合わせ、＋１調整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27" authorId="0" shapeId="0" xr:uid="{D24067C6-77C3-4BE3-B4B9-B92BA24E776E}">
      <text>
        <r>
          <rPr>
            <b/>
            <sz val="9"/>
            <color indexed="81"/>
            <rFont val="MS P ゴシック"/>
            <family val="3"/>
            <charset val="128"/>
          </rPr>
          <t>合計額（8,898,726,626千円）を四捨五入した額に合わせ、△１調整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19GPC0044</author>
  </authors>
  <commentList>
    <comment ref="AD31" authorId="0" shapeId="0" xr:uid="{295FE918-AEB5-4B08-82FF-95ED2D4D0169}">
      <text>
        <r>
          <rPr>
            <b/>
            <sz val="9"/>
            <color indexed="81"/>
            <rFont val="MS P ゴシック"/>
            <family val="3"/>
            <charset val="128"/>
          </rPr>
          <t>端数調整のため、既存の数式に「-１」しています。</t>
        </r>
      </text>
    </comment>
    <comment ref="AC33" authorId="0" shapeId="0" xr:uid="{5ED024CB-3829-45A0-B3E3-7F1DC8998B71}">
      <text>
        <r>
          <rPr>
            <b/>
            <sz val="9"/>
            <color indexed="81"/>
            <rFont val="MS P ゴシック"/>
            <family val="3"/>
            <charset val="128"/>
          </rPr>
          <t>記載要領の「数値が存在するが、表示単位未満の数である場合、小数点第２位を四捨五入」に従い入力しています。
営業外費用171,220円　⇒　0.2百万円として入力</t>
        </r>
      </text>
    </comment>
    <comment ref="AD33" authorId="0" shapeId="0" xr:uid="{FFDF91E6-AF31-453E-B939-4FAFC04B5746}">
      <text>
        <r>
          <rPr>
            <b/>
            <sz val="9"/>
            <color indexed="81"/>
            <rFont val="MS P ゴシック"/>
            <family val="3"/>
            <charset val="128"/>
          </rPr>
          <t>記載要領の「数値が存在するが、表示単位未満の数である場合、小数点第２位を四捨五入」に従い入力しています。
営業外費用171,220円　⇒　0.2百万円として入力</t>
        </r>
      </text>
    </comment>
    <comment ref="AD35" authorId="0" shapeId="0" xr:uid="{FCC18B94-4C7E-4006-8F16-9482D4E06E8D}">
      <text>
        <r>
          <rPr>
            <b/>
            <sz val="9"/>
            <color indexed="81"/>
            <rFont val="MS P ゴシック"/>
            <family val="3"/>
            <charset val="128"/>
          </rPr>
          <t>記載要領の「数値が存在するが、表示単位未満の数である場合、小数点第２位を四捨五入」に従い入力しています。
営業外費用40,500円　⇒　0.04百万円として入力</t>
        </r>
      </text>
    </comment>
    <comment ref="AC37" authorId="0" shapeId="0" xr:uid="{0745E2FE-9617-40D4-BEEB-00C149BAC374}">
      <text>
        <r>
          <rPr>
            <b/>
            <sz val="9"/>
            <color indexed="81"/>
            <rFont val="MS P ゴシック"/>
            <family val="3"/>
            <charset val="128"/>
          </rPr>
          <t>端数調整のため、既存の数式に「+1」しています。</t>
        </r>
      </text>
    </comment>
    <comment ref="AD41" authorId="0" shapeId="0" xr:uid="{4B957E48-3608-402B-97BA-D80183FBEC6E}">
      <text>
        <r>
          <rPr>
            <b/>
            <sz val="9"/>
            <color indexed="81"/>
            <rFont val="MS P ゴシック"/>
            <family val="3"/>
            <charset val="128"/>
          </rPr>
          <t>端数調整のため、既存の数式に「-１」しています。</t>
        </r>
      </text>
    </comment>
    <comment ref="AC42" authorId="0" shapeId="0" xr:uid="{A094ABE2-A079-4436-AEE9-F3F2A1B6CC97}">
      <text>
        <r>
          <rPr>
            <b/>
            <sz val="9"/>
            <color indexed="81"/>
            <rFont val="MS P ゴシック"/>
            <family val="3"/>
            <charset val="128"/>
          </rPr>
          <t>端数調整のため、既存の数式に「-1」しています。</t>
        </r>
      </text>
    </comment>
    <comment ref="AD42" authorId="0" shapeId="0" xr:uid="{D521DB0E-29E1-4FEA-8030-04175C07BB79}">
      <text>
        <r>
          <rPr>
            <b/>
            <sz val="9"/>
            <color indexed="81"/>
            <rFont val="MS P ゴシック"/>
            <family val="3"/>
            <charset val="128"/>
          </rPr>
          <t>端数調整のため、既存の数式に「-１」しています。</t>
        </r>
      </text>
    </comment>
  </commentList>
</comments>
</file>

<file path=xl/sharedStrings.xml><?xml version="1.0" encoding="utf-8"?>
<sst xmlns="http://schemas.openxmlformats.org/spreadsheetml/2006/main" count="503" uniqueCount="279">
  <si>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</si>
  <si>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</si>
  <si>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</si>
  <si>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</si>
  <si>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</si>
  <si>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</si>
  <si>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</si>
  <si>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</si>
  <si>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</si>
  <si>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</si>
  <si>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</si>
  <si>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</si>
  <si>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</si>
  <si>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</si>
  <si>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</si>
  <si>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</si>
  <si>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</si>
  <si>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</si>
  <si>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</si>
  <si>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</si>
  <si>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</si>
  <si>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</si>
  <si>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</si>
  <si>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</si>
  <si>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</si>
  <si>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</si>
  <si>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</si>
  <si>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</si>
  <si>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</si>
  <si>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</si>
  <si>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</si>
  <si>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</si>
  <si>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</si>
  <si>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</si>
  <si>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</si>
  <si>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</si>
  <si>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</si>
  <si>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</si>
  <si>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</si>
  <si>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</si>
  <si>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</si>
  <si>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</si>
  <si>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</si>
  <si>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</si>
  <si>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</si>
  <si>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</si>
  <si>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</si>
  <si>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</si>
  <si>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</si>
  <si>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</si>
  <si>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</si>
  <si>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</si>
  <si>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</si>
  <si>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</si>
  <si>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</si>
  <si>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</si>
  <si>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</si>
  <si>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</si>
  <si>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</si>
  <si>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</si>
  <si>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</si>
  <si>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</si>
  <si>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</si>
  <si>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</si>
  <si>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</si>
  <si>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</si>
  <si>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</si>
  <si>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</si>
  <si>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</si>
  <si>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</si>
  <si>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</si>
  <si>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</si>
  <si>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</si>
  <si>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</si>
  <si>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</si>
  <si>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</si>
  <si>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</si>
  <si>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</si>
  <si>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</si>
  <si>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</si>
  <si>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</si>
  <si>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</si>
  <si>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</si>
  <si>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</si>
  <si>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</si>
  <si>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</si>
  <si>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</si>
  <si>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</si>
  <si>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</si>
  <si>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</si>
  <si>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</si>
  <si>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</si>
  <si>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</si>
  <si>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</si>
  <si>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</si>
  <si>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</si>
  <si>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</si>
  <si>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</si>
  <si>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</si>
  <si>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</si>
  <si>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</si>
  <si>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</si>
  <si>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</si>
  <si>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</si>
  <si>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</si>
  <si>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</si>
  <si>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</si>
  <si>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</si>
  <si>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</si>
  <si>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</si>
  <si>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</si>
  <si>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</si>
  <si>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</si>
  <si>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</si>
  <si>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</si>
  <si>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</si>
  <si>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</si>
  <si>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</si>
  <si>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</si>
  <si>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</si>
  <si>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</si>
  <si>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</si>
  <si>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</si>
  <si>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</si>
  <si>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</si>
  <si>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</si>
  <si>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</si>
  <si>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</si>
  <si>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</si>
  <si>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</si>
  <si>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</si>
  <si>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</si>
  <si>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</si>
  <si>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</si>
  <si>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</si>
  <si>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</si>
  <si>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</si>
  <si>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</si>
  <si>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</si>
  <si>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</si>
  <si>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</si>
  <si>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</si>
  <si>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</si>
  <si>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</si>
  <si>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</si>
  <si>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</si>
  <si>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</si>
  <si>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</si>
  <si>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</si>
  <si>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</si>
  <si>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</si>
  <si>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</si>
  <si>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</si>
  <si>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</si>
  <si>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</si>
  <si>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</si>
  <si>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</si>
  <si>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</si>
  <si>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</si>
  <si>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</si>
  <si>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</si>
  <si>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</si>
  <si>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</si>
  <si>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</si>
  <si>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</si>
  <si>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</si>
  <si>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</si>
  <si>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</si>
  <si>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</si>
  <si>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</si>
  <si>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</si>
  <si>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</si>
  <si>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</si>
  <si>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</si>
  <si>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</si>
  <si>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</si>
  <si>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</si>
  <si>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</si>
  <si>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</si>
  <si>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</si>
  <si>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</si>
  <si>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</si>
  <si>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</si>
  <si>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</si>
  <si>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</si>
  <si>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</si>
  <si>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</si>
  <si>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</si>
  <si>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</si>
  <si>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</si>
  <si>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</si>
  <si>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</si>
  <si>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</si>
  <si>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</si>
  <si>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</si>
  <si>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</si>
  <si>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</si>
  <si>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</si>
  <si>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</si>
  <si>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</si>
  <si>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</si>
  <si>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</si>
  <si>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</si>
  <si>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</si>
  <si>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</si>
  <si>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</si>
  <si>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</si>
  <si>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</si>
  <si>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</si>
  <si>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</si>
  <si>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</si>
  <si>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</si>
  <si>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</si>
  <si>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</si>
  <si>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</si>
  <si>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</si>
  <si>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</si>
  <si>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</si>
  <si>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</si>
  <si>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</si>
  <si>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</si>
  <si>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</si>
  <si>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</si>
  <si>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</si>
  <si>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</si>
  <si>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</si>
  <si>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</si>
  <si>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</si>
  <si>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</si>
  <si>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</si>
  <si>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</si>
  <si>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</si>
  <si>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</si>
  <si>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－</t>
    <phoneticPr fontId="9"/>
  </si>
  <si>
    <t>東京都</t>
    <rPh sb="0" eb="2">
      <t>トウキョウ</t>
    </rPh>
    <rPh sb="2" eb="3">
      <t>ト</t>
    </rPh>
    <phoneticPr fontId="9"/>
  </si>
  <si>
    <t>東京都</t>
    <rPh sb="0" eb="2">
      <t>トウキョウ</t>
    </rPh>
    <rPh sb="2" eb="3">
      <t>ト</t>
    </rPh>
    <phoneticPr fontId="16"/>
  </si>
  <si>
    <t>（注１）原則として表示単位未満を四捨五入して端数調整していないため、合計等と一致しない場合がある。</t>
    <phoneticPr fontId="9"/>
  </si>
  <si>
    <t>と場</t>
    <rPh sb="1" eb="2">
      <t>バ</t>
    </rPh>
    <phoneticPr fontId="9"/>
  </si>
  <si>
    <t>（単位：百万円）</t>
  </si>
  <si>
    <t>都市開発事業（宅地造成）</t>
    <rPh sb="0" eb="2">
      <t>トシ</t>
    </rPh>
    <rPh sb="2" eb="4">
      <t>カイハツ</t>
    </rPh>
    <rPh sb="4" eb="6">
      <t>ジギョウ</t>
    </rPh>
    <rPh sb="7" eb="9">
      <t>タクチ</t>
    </rPh>
    <rPh sb="9" eb="11">
      <t>ゾウセイ</t>
    </rPh>
    <phoneticPr fontId="9"/>
  </si>
  <si>
    <t>港湾事業</t>
    <rPh sb="0" eb="2">
      <t>コウワン</t>
    </rPh>
    <rPh sb="2" eb="4">
      <t>ジギョウ</t>
    </rPh>
    <phoneticPr fontId="9"/>
  </si>
  <si>
    <t>臨海開発事業会計（宅地造成）</t>
    <rPh sb="0" eb="2">
      <t>リンカイ</t>
    </rPh>
    <rPh sb="2" eb="4">
      <t>カイハツ</t>
    </rPh>
    <rPh sb="4" eb="6">
      <t>ジギョウ</t>
    </rPh>
    <rPh sb="6" eb="8">
      <t>カイケイ</t>
    </rPh>
    <rPh sb="9" eb="11">
      <t>タクチ</t>
    </rPh>
    <rPh sb="11" eb="13">
      <t>ゾウセイ</t>
    </rPh>
    <phoneticPr fontId="9"/>
  </si>
  <si>
    <t>中央卸売市場</t>
    <rPh sb="0" eb="2">
      <t>チュウオウ</t>
    </rPh>
    <rPh sb="2" eb="4">
      <t>オロシウリ</t>
    </rPh>
    <rPh sb="4" eb="6">
      <t>シジョウ</t>
    </rPh>
    <phoneticPr fontId="9"/>
  </si>
  <si>
    <t>下水道事業</t>
    <rPh sb="0" eb="3">
      <t>ゲスイドウ</t>
    </rPh>
    <rPh sb="3" eb="5">
      <t>ジギョウ</t>
    </rPh>
    <phoneticPr fontId="9"/>
  </si>
  <si>
    <t>病院</t>
    <rPh sb="0" eb="2">
      <t>ビョウイン</t>
    </rPh>
    <phoneticPr fontId="9"/>
  </si>
  <si>
    <t>電気事業</t>
    <phoneticPr fontId="9"/>
  </si>
  <si>
    <t>交通事業</t>
    <phoneticPr fontId="9"/>
  </si>
  <si>
    <t>高速電車事業</t>
    <rPh sb="0" eb="2">
      <t>コウソク</t>
    </rPh>
    <rPh sb="2" eb="4">
      <t>デンシャ</t>
    </rPh>
    <rPh sb="4" eb="6">
      <t>ジギョウ</t>
    </rPh>
    <phoneticPr fontId="9"/>
  </si>
  <si>
    <t>水道事業</t>
    <rPh sb="0" eb="2">
      <t>スイドウ</t>
    </rPh>
    <rPh sb="2" eb="4">
      <t>ジギョウ</t>
    </rPh>
    <phoneticPr fontId="9"/>
  </si>
  <si>
    <t>　　　　　　（単位：百万円）</t>
    <phoneticPr fontId="9"/>
  </si>
  <si>
    <t>と場</t>
    <rPh sb="1" eb="2">
      <t>バ</t>
    </rPh>
    <phoneticPr fontId="14"/>
  </si>
  <si>
    <t>都市再開発事業（宅地造成）</t>
    <rPh sb="0" eb="2">
      <t>トシ</t>
    </rPh>
    <rPh sb="2" eb="5">
      <t>サイカイハツ</t>
    </rPh>
    <rPh sb="5" eb="7">
      <t>ジギョウ</t>
    </rPh>
    <rPh sb="8" eb="10">
      <t>タクチ</t>
    </rPh>
    <rPh sb="10" eb="12">
      <t>ゾウセイ</t>
    </rPh>
    <phoneticPr fontId="14"/>
  </si>
  <si>
    <t>港湾事業</t>
    <rPh sb="0" eb="2">
      <t>コウワン</t>
    </rPh>
    <rPh sb="2" eb="4">
      <t>ジギョウ</t>
    </rPh>
    <phoneticPr fontId="14"/>
  </si>
  <si>
    <t>臨海地域開発事業会計（宅地造成）</t>
    <rPh sb="0" eb="2">
      <t>リンカイ</t>
    </rPh>
    <rPh sb="2" eb="4">
      <t>チイキ</t>
    </rPh>
    <rPh sb="4" eb="6">
      <t>カイハツ</t>
    </rPh>
    <rPh sb="6" eb="8">
      <t>ジギョウ</t>
    </rPh>
    <rPh sb="8" eb="10">
      <t>カイケイ</t>
    </rPh>
    <rPh sb="11" eb="13">
      <t>タクチ</t>
    </rPh>
    <rPh sb="13" eb="15">
      <t>ゾウセイ</t>
    </rPh>
    <phoneticPr fontId="14"/>
  </si>
  <si>
    <t>中央卸売市場</t>
    <rPh sb="0" eb="2">
      <t>チュウオウ</t>
    </rPh>
    <rPh sb="2" eb="4">
      <t>オロシウリ</t>
    </rPh>
    <rPh sb="4" eb="6">
      <t>シジョウ</t>
    </rPh>
    <phoneticPr fontId="14"/>
  </si>
  <si>
    <t>下水道事業</t>
    <rPh sb="0" eb="3">
      <t>ゲスイドウ</t>
    </rPh>
    <rPh sb="3" eb="5">
      <t>ジギョウ</t>
    </rPh>
    <phoneticPr fontId="14"/>
  </si>
  <si>
    <t>病院</t>
    <rPh sb="0" eb="2">
      <t>ビョウイン</t>
    </rPh>
    <phoneticPr fontId="14"/>
  </si>
  <si>
    <t>電気事業</t>
    <rPh sb="0" eb="2">
      <t>デンキ</t>
    </rPh>
    <rPh sb="2" eb="4">
      <t>ジギョウ</t>
    </rPh>
    <phoneticPr fontId="14"/>
  </si>
  <si>
    <t>交通事業</t>
    <rPh sb="0" eb="2">
      <t>コウツウ</t>
    </rPh>
    <rPh sb="2" eb="4">
      <t>ジギョウ</t>
    </rPh>
    <phoneticPr fontId="14"/>
  </si>
  <si>
    <t>高速電車事業</t>
    <rPh sb="0" eb="2">
      <t>コウソク</t>
    </rPh>
    <rPh sb="2" eb="4">
      <t>デンシャ</t>
    </rPh>
    <rPh sb="4" eb="6">
      <t>ジギョウ</t>
    </rPh>
    <phoneticPr fontId="14"/>
  </si>
  <si>
    <t>工業用水道事業</t>
    <rPh sb="0" eb="3">
      <t>コウギョウヨウ</t>
    </rPh>
    <rPh sb="3" eb="5">
      <t>スイドウ</t>
    </rPh>
    <rPh sb="5" eb="7">
      <t>ジギョウ</t>
    </rPh>
    <phoneticPr fontId="14"/>
  </si>
  <si>
    <t>水道事業</t>
    <rPh sb="0" eb="2">
      <t>スイドウ</t>
    </rPh>
    <rPh sb="2" eb="4">
      <t>ジギョウ</t>
    </rPh>
    <phoneticPr fontId="14"/>
  </si>
  <si>
    <t>(令和５年度決算ﾍﾞｰｽ）</t>
    <phoneticPr fontId="14"/>
  </si>
  <si>
    <t>東京水道（株）</t>
    <rPh sb="0" eb="2">
      <t>トウキョウ</t>
    </rPh>
    <rPh sb="2" eb="4">
      <t>スイドウ</t>
    </rPh>
    <rPh sb="5" eb="6">
      <t>カブ</t>
    </rPh>
    <phoneticPr fontId="14"/>
  </si>
  <si>
    <r>
      <t>東京</t>
    </r>
    <r>
      <rPr>
        <sz val="11"/>
        <color indexed="10"/>
        <rFont val="明朝"/>
        <family val="1"/>
        <charset val="128"/>
      </rPr>
      <t>都</t>
    </r>
    <r>
      <rPr>
        <sz val="11"/>
        <rFont val="明朝"/>
        <family val="1"/>
        <charset val="128"/>
      </rPr>
      <t>下水道サービス㈱</t>
    </r>
    <rPh sb="0" eb="2">
      <t>トウキョウ</t>
    </rPh>
    <rPh sb="2" eb="3">
      <t>ト</t>
    </rPh>
    <rPh sb="3" eb="6">
      <t>ゲスイドウ</t>
    </rPh>
    <phoneticPr fontId="14"/>
  </si>
  <si>
    <t>東京交通サービス㈱</t>
    <rPh sb="0" eb="2">
      <t>トウキョウ</t>
    </rPh>
    <rPh sb="2" eb="4">
      <t>コウツウ</t>
    </rPh>
    <phoneticPr fontId="14"/>
  </si>
  <si>
    <t>東京トラフィック開発㈱</t>
    <rPh sb="0" eb="2">
      <t>トウキョウ</t>
    </rPh>
    <rPh sb="8" eb="10">
      <t>カイハツ</t>
    </rPh>
    <phoneticPr fontId="14"/>
  </si>
  <si>
    <t>東京都地下鉄建設㈱</t>
    <rPh sb="0" eb="2">
      <t>トウキョウ</t>
    </rPh>
    <rPh sb="2" eb="3">
      <t>ト</t>
    </rPh>
    <rPh sb="3" eb="6">
      <t>チカテツ</t>
    </rPh>
    <rPh sb="6" eb="8">
      <t>ケンセツ</t>
    </rPh>
    <phoneticPr fontId="14"/>
  </si>
  <si>
    <t xml:space="preserve"> 東京食肉市場㈱ </t>
  </si>
  <si>
    <t>㈱東京国際フォーラム</t>
    <rPh sb="1" eb="3">
      <t>トウキョウ</t>
    </rPh>
    <rPh sb="3" eb="5">
      <t>コクサイ</t>
    </rPh>
    <phoneticPr fontId="14"/>
  </si>
  <si>
    <t>八丈島空港ターミナルビル㈱</t>
    <rPh sb="0" eb="3">
      <t>ハチジョウジマ</t>
    </rPh>
    <rPh sb="3" eb="5">
      <t>クウコウ</t>
    </rPh>
    <phoneticPr fontId="14"/>
  </si>
  <si>
    <t>東京港埠頭㈱</t>
    <rPh sb="0" eb="2">
      <t>トウキョウ</t>
    </rPh>
    <rPh sb="2" eb="3">
      <t>コウ</t>
    </rPh>
    <rPh sb="3" eb="5">
      <t>フトウ</t>
    </rPh>
    <phoneticPr fontId="14"/>
  </si>
  <si>
    <t>㈱東京臨海ホールディングス</t>
    <rPh sb="1" eb="3">
      <t>トウキョウ</t>
    </rPh>
    <rPh sb="3" eb="5">
      <t>リンカイ</t>
    </rPh>
    <phoneticPr fontId="14"/>
  </si>
  <si>
    <t>㈱多摩ニュータウン開発センター</t>
    <rPh sb="1" eb="3">
      <t>タマ</t>
    </rPh>
    <rPh sb="9" eb="11">
      <t>カイハツ</t>
    </rPh>
    <phoneticPr fontId="14"/>
  </si>
  <si>
    <t>多摩都市モノレール㈱</t>
    <rPh sb="0" eb="2">
      <t>タマ</t>
    </rPh>
    <rPh sb="2" eb="4">
      <t>トシ</t>
    </rPh>
    <phoneticPr fontId="14"/>
  </si>
  <si>
    <t>東京臨海高速鉄道㈱</t>
    <rPh sb="0" eb="2">
      <t>トウキョウ</t>
    </rPh>
    <rPh sb="2" eb="4">
      <t>リンカイ</t>
    </rPh>
    <rPh sb="4" eb="6">
      <t>コウソク</t>
    </rPh>
    <rPh sb="6" eb="8">
      <t>テツドウ</t>
    </rPh>
    <phoneticPr fontId="14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</si>
  <si>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4"/>
  </si>
  <si>
    <t>(令和５年度決算額）</t>
    <phoneticPr fontId="14"/>
  </si>
  <si>
    <t>東京都</t>
    <rPh sb="0" eb="3">
      <t>トウキョウト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</si>
</sst>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  <numFmt numFmtId="183" formatCode="0_);[Red]\(0\)"/>
  </numFmts>
  <fonts count="27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MS UI Gothic"/>
      <family val="1"/>
      <charset val="128"/>
    </font>
    <font>
      <b/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color indexed="10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6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distributed" vertical="center"/>
    </xf>
    <xf numFmtId="41" fontId="0" fillId="0" borderId="4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4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9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 wrapText="1"/>
    </xf>
    <xf numFmtId="41" fontId="0" fillId="0" borderId="9" xfId="0" applyNumberFormat="1" applyBorder="1" applyAlignment="1">
      <alignment horizontal="centerContinuous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177" fontId="2" fillId="0" borderId="9" xfId="1" applyNumberFormat="1" applyBorder="1" applyAlignment="1">
      <alignment vertical="center"/>
    </xf>
    <xf numFmtId="178" fontId="2" fillId="0" borderId="9" xfId="1" applyNumberForma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41" fontId="10" fillId="0" borderId="9" xfId="0" applyNumberFormat="1" applyFont="1" applyBorder="1" applyAlignment="1">
      <alignment vertical="center"/>
    </xf>
    <xf numFmtId="178" fontId="0" fillId="0" borderId="9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5" xfId="0" applyNumberFormat="1" applyBorder="1" applyAlignment="1">
      <alignment horizontal="centerContinuous" vertical="center"/>
    </xf>
    <xf numFmtId="41" fontId="0" fillId="0" borderId="10" xfId="0" applyNumberFormat="1" applyBorder="1" applyAlignment="1">
      <alignment horizontal="left"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0" fillId="0" borderId="6" xfId="0" applyNumberFormat="1" applyBorder="1" applyAlignment="1">
      <alignment horizontal="left" vertical="center"/>
    </xf>
    <xf numFmtId="41" fontId="0" fillId="0" borderId="9" xfId="0" applyNumberFormat="1" applyBorder="1" applyAlignment="1">
      <alignment horizontal="right" vertical="center"/>
    </xf>
    <xf numFmtId="177" fontId="0" fillId="0" borderId="9" xfId="0" quotePrefix="1" applyNumberFormat="1" applyBorder="1" applyAlignment="1">
      <alignment horizontal="right" vertical="center"/>
    </xf>
    <xf numFmtId="177" fontId="2" fillId="0" borderId="9" xfId="1" quotePrefix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177" fontId="0" fillId="0" borderId="9" xfId="0" applyNumberFormat="1" applyBorder="1" applyAlignment="1">
      <alignment vertical="center"/>
    </xf>
    <xf numFmtId="177" fontId="2" fillId="0" borderId="9" xfId="1" applyNumberFormat="1" applyFill="1" applyBorder="1" applyAlignment="1">
      <alignment horizontal="right" vertical="center"/>
    </xf>
    <xf numFmtId="177" fontId="2" fillId="0" borderId="9" xfId="1" applyNumberFormat="1" applyBorder="1" applyAlignment="1">
      <alignment horizontal="right" vertical="center"/>
    </xf>
    <xf numFmtId="181" fontId="0" fillId="0" borderId="9" xfId="0" applyNumberFormat="1" applyBorder="1" applyAlignment="1">
      <alignment vertical="center"/>
    </xf>
    <xf numFmtId="41" fontId="2" fillId="0" borderId="9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82" fontId="0" fillId="0" borderId="9" xfId="0" applyNumberFormat="1" applyBorder="1" applyAlignment="1">
      <alignment vertical="center"/>
    </xf>
    <xf numFmtId="182" fontId="2" fillId="0" borderId="9" xfId="1" applyNumberFormat="1" applyBorder="1" applyAlignment="1">
      <alignment vertical="center"/>
    </xf>
    <xf numFmtId="178" fontId="2" fillId="0" borderId="9" xfId="1" applyNumberFormat="1" applyFill="1" applyBorder="1" applyAlignment="1">
      <alignment vertical="center"/>
    </xf>
    <xf numFmtId="41" fontId="0" fillId="0" borderId="12" xfId="0" applyNumberFormat="1" applyBorder="1" applyAlignment="1">
      <alignment horizontal="left" vertical="center"/>
    </xf>
    <xf numFmtId="41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distributed" vertical="center"/>
    </xf>
    <xf numFmtId="177" fontId="2" fillId="0" borderId="9" xfId="1" applyNumberFormat="1" applyBorder="1" applyAlignment="1">
      <alignment horizontal="center" vertical="center"/>
    </xf>
    <xf numFmtId="177" fontId="2" fillId="0" borderId="9" xfId="1" applyNumberFormat="1" applyFill="1" applyBorder="1" applyAlignment="1">
      <alignment vertical="center"/>
    </xf>
    <xf numFmtId="41" fontId="0" fillId="0" borderId="9" xfId="0" quotePrefix="1" applyNumberFormat="1" applyBorder="1" applyAlignment="1">
      <alignment horizontal="right" vertical="center"/>
    </xf>
    <xf numFmtId="41" fontId="0" fillId="0" borderId="6" xfId="0" applyNumberFormat="1" applyBorder="1" applyAlignment="1">
      <alignment horizontal="centerContinuous" vertical="center"/>
    </xf>
    <xf numFmtId="177" fontId="20" fillId="0" borderId="9" xfId="1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distributed" vertical="center" justifyLastLine="1"/>
    </xf>
    <xf numFmtId="177" fontId="22" fillId="0" borderId="9" xfId="1" applyNumberFormat="1" applyFont="1" applyBorder="1" applyAlignment="1">
      <alignment horizontal="right" vertical="center"/>
    </xf>
    <xf numFmtId="177" fontId="2" fillId="0" borderId="9" xfId="1" quotePrefix="1" applyNumberFormat="1" applyFont="1" applyFill="1" applyBorder="1" applyAlignment="1">
      <alignment horizontal="right" vertical="center"/>
    </xf>
    <xf numFmtId="177" fontId="0" fillId="2" borderId="9" xfId="1" applyNumberFormat="1" applyFont="1" applyFill="1" applyBorder="1" applyAlignment="1">
      <alignment vertical="center"/>
    </xf>
    <xf numFmtId="177" fontId="0" fillId="2" borderId="9" xfId="1" quotePrefix="1" applyNumberFormat="1" applyFont="1" applyFill="1" applyBorder="1" applyAlignment="1">
      <alignment horizontal="right" vertical="center"/>
    </xf>
    <xf numFmtId="177" fontId="2" fillId="0" borderId="9" xfId="0" quotePrefix="1" applyNumberFormat="1" applyFont="1" applyBorder="1" applyAlignment="1">
      <alignment horizontal="right" vertical="center"/>
    </xf>
    <xf numFmtId="177" fontId="0" fillId="2" borderId="9" xfId="0" quotePrefix="1" applyNumberFormat="1" applyFill="1" applyBorder="1" applyAlignment="1">
      <alignment horizontal="right" vertical="center"/>
    </xf>
    <xf numFmtId="177" fontId="22" fillId="0" borderId="9" xfId="1" applyNumberFormat="1" applyFont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177" fontId="2" fillId="2" borderId="9" xfId="1" applyNumberFormat="1" applyFill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177" fontId="0" fillId="0" borderId="9" xfId="1" quotePrefix="1" applyNumberFormat="1" applyFont="1" applyBorder="1" applyAlignment="1">
      <alignment horizontal="right" vertical="center"/>
    </xf>
    <xf numFmtId="177" fontId="2" fillId="2" borderId="9" xfId="1" quotePrefix="1" applyNumberFormat="1" applyFont="1" applyFill="1" applyBorder="1" applyAlignment="1">
      <alignment horizontal="right" vertical="center"/>
    </xf>
    <xf numFmtId="177" fontId="2" fillId="3" borderId="9" xfId="1" applyNumberFormat="1" applyFill="1" applyBorder="1" applyAlignment="1">
      <alignment vertical="center"/>
    </xf>
    <xf numFmtId="177" fontId="2" fillId="0" borderId="9" xfId="1" applyNumberFormat="1" applyFont="1" applyFill="1" applyBorder="1" applyAlignment="1">
      <alignment vertical="center"/>
    </xf>
    <xf numFmtId="177" fontId="2" fillId="4" borderId="9" xfId="1" applyNumberFormat="1" applyFill="1" applyBorder="1" applyAlignment="1">
      <alignment vertical="center"/>
    </xf>
    <xf numFmtId="177" fontId="22" fillId="0" borderId="9" xfId="1" applyNumberFormat="1" applyFont="1" applyFill="1" applyBorder="1" applyAlignment="1">
      <alignment vertical="center"/>
    </xf>
    <xf numFmtId="177" fontId="0" fillId="0" borderId="9" xfId="1" applyNumberFormat="1" applyFont="1" applyFill="1" applyBorder="1" applyAlignment="1">
      <alignment vertical="center"/>
    </xf>
    <xf numFmtId="177" fontId="25" fillId="0" borderId="9" xfId="1" applyNumberFormat="1" applyFont="1" applyFill="1" applyBorder="1" applyAlignment="1">
      <alignment vertical="center"/>
    </xf>
    <xf numFmtId="183" fontId="2" fillId="0" borderId="9" xfId="1" applyNumberFormat="1" applyFill="1" applyBorder="1" applyAlignment="1">
      <alignment vertical="center"/>
    </xf>
    <xf numFmtId="177" fontId="2" fillId="0" borderId="9" xfId="1" applyNumberFormat="1" applyFont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right" vertical="center"/>
    </xf>
    <xf numFmtId="177" fontId="2" fillId="0" borderId="9" xfId="1" applyNumberFormat="1" applyFill="1" applyBorder="1" applyAlignment="1">
      <alignment horizontal="center" vertical="center"/>
    </xf>
    <xf numFmtId="177" fontId="24" fillId="0" borderId="9" xfId="1" applyNumberFormat="1" applyFont="1" applyFill="1" applyBorder="1" applyAlignment="1">
      <alignment vertical="center"/>
    </xf>
    <xf numFmtId="177" fontId="24" fillId="0" borderId="9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177" fontId="0" fillId="0" borderId="9" xfId="1" applyNumberFormat="1" applyFont="1" applyFill="1" applyBorder="1" applyAlignment="1">
      <alignment horizontal="center" vertical="center"/>
    </xf>
    <xf numFmtId="177" fontId="24" fillId="0" borderId="9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41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177" fontId="2" fillId="0" borderId="9" xfId="1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2" fillId="0" borderId="9" xfId="1" applyNumberFormat="1" applyFill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0" fillId="3" borderId="14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7" fontId="0" fillId="2" borderId="9" xfId="1" applyNumberFormat="1" applyFont="1" applyFill="1" applyBorder="1" applyAlignment="1">
      <alignment vertical="center"/>
    </xf>
    <xf numFmtId="177" fontId="0" fillId="2" borderId="9" xfId="0" applyNumberFormat="1" applyFill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2" xfId="1" applyNumberFormat="1" applyBorder="1" applyAlignment="1">
      <alignment vertical="center"/>
    </xf>
    <xf numFmtId="180" fontId="15" fillId="0" borderId="9" xfId="1" applyNumberFormat="1" applyFont="1" applyBorder="1" applyAlignment="1">
      <alignment vertical="center" textRotation="255"/>
    </xf>
    <xf numFmtId="0" fontId="13" fillId="0" borderId="9" xfId="3" applyBorder="1" applyAlignment="1">
      <alignment vertical="center"/>
    </xf>
    <xf numFmtId="0" fontId="12" fillId="0" borderId="9" xfId="2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41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13" fillId="0" borderId="9" xfId="3" applyBorder="1" applyAlignment="1">
      <alignment vertical="center" textRotation="255"/>
    </xf>
    <xf numFmtId="0" fontId="10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77" fontId="2" fillId="2" borderId="9" xfId="1" applyNumberForma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177" fontId="24" fillId="0" borderId="10" xfId="1" applyNumberFormat="1" applyFont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177" fontId="0" fillId="0" borderId="10" xfId="1" applyNumberFormat="1" applyFont="1" applyBorder="1" applyAlignment="1">
      <alignment vertical="center"/>
    </xf>
    <xf numFmtId="177" fontId="0" fillId="0" borderId="12" xfId="1" applyNumberFormat="1" applyFont="1" applyBorder="1" applyAlignment="1">
      <alignment vertical="center"/>
    </xf>
    <xf numFmtId="176" fontId="22" fillId="0" borderId="9" xfId="0" applyNumberFormat="1" applyFont="1" applyBorder="1" applyAlignment="1">
      <alignment horizontal="center" vertical="center"/>
    </xf>
    <xf numFmtId="41" fontId="0" fillId="3" borderId="14" xfId="0" applyNumberFormat="1" applyFill="1" applyBorder="1" applyAlignment="1">
      <alignment horizontal="center" vertical="center"/>
    </xf>
    <xf numFmtId="41" fontId="0" fillId="3" borderId="13" xfId="0" applyNumberFormat="1" applyFill="1" applyBorder="1" applyAlignment="1">
      <alignment horizontal="center" vertical="center"/>
    </xf>
    <xf numFmtId="41" fontId="0" fillId="3" borderId="15" xfId="0" applyNumberFormat="1" applyFill="1" applyBorder="1" applyAlignment="1">
      <alignment horizontal="center" vertical="center"/>
    </xf>
    <xf numFmtId="41" fontId="0" fillId="3" borderId="9" xfId="0" applyNumberFormat="1" applyFill="1" applyBorder="1" applyAlignment="1">
      <alignment horizontal="center" vertical="center"/>
    </xf>
    <xf numFmtId="41" fontId="0" fillId="3" borderId="14" xfId="0" applyNumberFormat="1" applyFill="1" applyBorder="1" applyAlignment="1">
      <alignment horizontal="center" vertical="center" shrinkToFit="1"/>
    </xf>
    <xf numFmtId="41" fontId="0" fillId="3" borderId="13" xfId="0" applyNumberFormat="1" applyFill="1" applyBorder="1" applyAlignment="1">
      <alignment horizontal="center" vertical="center" shrinkToFit="1"/>
    </xf>
    <xf numFmtId="41" fontId="0" fillId="0" borderId="14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17" fillId="0" borderId="9" xfId="0" applyNumberFormat="1" applyFont="1" applyBorder="1" applyAlignment="1">
      <alignment horizontal="right" vertical="center"/>
    </xf>
    <xf numFmtId="41" fontId="8" fillId="3" borderId="14" xfId="0" applyNumberFormat="1" applyFont="1" applyFill="1" applyBorder="1" applyAlignment="1">
      <alignment horizontal="center" vertical="center"/>
    </xf>
    <xf numFmtId="41" fontId="8" fillId="3" borderId="13" xfId="0" applyNumberFormat="1" applyFont="1" applyFill="1" applyBorder="1" applyAlignment="1">
      <alignment horizontal="center" vertical="center"/>
    </xf>
    <xf numFmtId="41" fontId="21" fillId="0" borderId="4" xfId="0" applyNumberFormat="1" applyFont="1" applyBorder="1" applyAlignment="1">
      <alignment horizontal="distributed" vertical="center" justifyLastLine="1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65.2\&#37117;&#31435;&#30149;&#38498;&#25903;&#25588;&#37096;\&#27861;&#20154;&#35519;&#25972;&#35506;\&#36001;&#21209;&#31649;&#29702;&#25285;&#24403;\&#35336;&#29702;&#12521;&#12452;&#12531;\&#9733;&#30149;&#38498;&#32076;&#21942;&#26412;&#37096;&#26178;&#20195;\&#35336;&#29702;\&#27770;&#31639;\R4&#27770;&#31639;\06&#32207;&#25324;&#34920;&#30149;&#38498;&#21029;\04&#32207;&#25324;&#34920;&#31246;&#25244;&#20870;&#21336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尾"/>
      <sheetName val="大塚"/>
      <sheetName val="駒込"/>
      <sheetName val="豊島"/>
      <sheetName val="墨東"/>
      <sheetName val="多摩総合"/>
      <sheetName val="神経"/>
      <sheetName val="清瀬"/>
      <sheetName val="八王子"/>
      <sheetName val="小児総合"/>
      <sheetName val="松沢"/>
      <sheetName val="梅ヶ丘"/>
      <sheetName val="本部"/>
      <sheetName val="総合病院計"/>
      <sheetName val="総合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E8">
            <v>49298640146</v>
          </cell>
          <cell r="M8">
            <v>43619444162</v>
          </cell>
        </row>
        <row r="22">
          <cell r="M22">
            <v>43619444162</v>
          </cell>
        </row>
        <row r="23">
          <cell r="E23">
            <v>45672846456</v>
          </cell>
        </row>
        <row r="34">
          <cell r="E34">
            <v>81792941</v>
          </cell>
          <cell r="M34">
            <v>2200429505</v>
          </cell>
        </row>
        <row r="35">
          <cell r="E35">
            <v>0</v>
          </cell>
        </row>
        <row r="43">
          <cell r="M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activeCell="Y38" sqref="Y38"/>
      <selection pane="topRight" activeCell="Y38" sqref="Y38"/>
      <selection pane="bottomLeft" activeCell="Y38" sqref="Y38"/>
      <selection pane="bottomRight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.25" customHeight="1">
      <c r="A1" s="15" t="s">
        <v>0</v>
      </c>
      <c r="B1" s="15"/>
      <c r="C1" s="15"/>
      <c r="D1" s="15"/>
      <c r="E1" s="20" t="s">
        <v>234</v>
      </c>
      <c r="F1" s="1"/>
    </row>
    <row r="3" spans="1:11" ht="14">
      <c r="A3" s="9" t="s">
        <v>92</v>
      </c>
    </row>
    <row r="5" spans="1:11">
      <c r="A5" s="16" t="s">
        <v>225</v>
      </c>
      <c r="B5" s="16"/>
      <c r="C5" s="16"/>
      <c r="D5" s="16"/>
      <c r="E5" s="16"/>
    </row>
    <row r="6" spans="1:11" ht="14">
      <c r="A6" s="3"/>
      <c r="H6" s="4"/>
      <c r="I6" s="8" t="s">
        <v>1</v>
      </c>
    </row>
    <row r="7" spans="1:11" ht="27" customHeight="1">
      <c r="A7" s="5"/>
      <c r="B7" s="6"/>
      <c r="C7" s="6"/>
      <c r="D7" s="6"/>
      <c r="E7" s="57"/>
      <c r="F7" s="46" t="s">
        <v>226</v>
      </c>
      <c r="G7" s="46"/>
      <c r="H7" s="46" t="s">
        <v>223</v>
      </c>
      <c r="I7" s="47" t="s">
        <v>21</v>
      </c>
    </row>
    <row r="8" spans="1:11" ht="17.149999999999999" customHeight="1">
      <c r="A8" s="17"/>
      <c r="B8" s="18"/>
      <c r="C8" s="18"/>
      <c r="D8" s="18"/>
      <c r="E8" s="58"/>
      <c r="F8" s="49" t="s">
        <v>90</v>
      </c>
      <c r="G8" s="49" t="s">
        <v>2</v>
      </c>
      <c r="H8" s="49" t="s">
        <v>218</v>
      </c>
      <c r="I8" s="50"/>
    </row>
    <row r="9" spans="1:11" ht="18" customHeight="1">
      <c r="A9" s="113" t="s">
        <v>87</v>
      </c>
      <c r="B9" s="113" t="s">
        <v>89</v>
      </c>
      <c r="C9" s="59" t="s">
        <v>3</v>
      </c>
      <c r="D9" s="51"/>
      <c r="E9" s="51"/>
      <c r="F9" s="52">
        <v>6810344</v>
      </c>
      <c r="G9" s="53">
        <f>F9/$F$27*100</f>
        <v>70.544315648010553</v>
      </c>
      <c r="H9" s="52">
        <v>6481949</v>
      </c>
      <c r="I9" s="53">
        <f>(F9/H9-1)*100</f>
        <v>5.0663002748093211</v>
      </c>
      <c r="K9" s="24"/>
    </row>
    <row r="10" spans="1:11" ht="18" customHeight="1">
      <c r="A10" s="113"/>
      <c r="B10" s="113"/>
      <c r="C10" s="61"/>
      <c r="D10" s="63" t="s">
        <v>22</v>
      </c>
      <c r="E10" s="51"/>
      <c r="F10" s="52">
        <v>2158063</v>
      </c>
      <c r="G10" s="53">
        <f t="shared" ref="G10:G26" si="0">F10/$F$27*100</f>
        <v>22.35409510302161</v>
      </c>
      <c r="H10" s="52">
        <v>1884711</v>
      </c>
      <c r="I10" s="53">
        <f t="shared" ref="I10:I27" si="1">(F10/H10-1)*100</f>
        <v>14.503655998187526</v>
      </c>
    </row>
    <row r="11" spans="1:11" ht="18" customHeight="1">
      <c r="A11" s="113"/>
      <c r="B11" s="113"/>
      <c r="C11" s="61"/>
      <c r="D11" s="61"/>
      <c r="E11" s="45" t="s">
        <v>23</v>
      </c>
      <c r="F11" s="52">
        <v>1059554</v>
      </c>
      <c r="G11" s="53">
        <f t="shared" si="0"/>
        <v>10.975291677206346</v>
      </c>
      <c r="H11" s="52">
        <v>961558</v>
      </c>
      <c r="I11" s="53">
        <f t="shared" si="1"/>
        <v>10.191376911221163</v>
      </c>
    </row>
    <row r="12" spans="1:11" ht="18" customHeight="1">
      <c r="A12" s="113"/>
      <c r="B12" s="113"/>
      <c r="C12" s="61"/>
      <c r="D12" s="61"/>
      <c r="E12" s="45" t="s">
        <v>24</v>
      </c>
      <c r="F12" s="52">
        <v>782525</v>
      </c>
      <c r="G12" s="53">
        <f t="shared" si="0"/>
        <v>8.1057125164983539</v>
      </c>
      <c r="H12" s="52">
        <v>688177</v>
      </c>
      <c r="I12" s="53">
        <f t="shared" si="1"/>
        <v>13.709844996272768</v>
      </c>
    </row>
    <row r="13" spans="1:11" ht="18" customHeight="1">
      <c r="A13" s="113"/>
      <c r="B13" s="113"/>
      <c r="C13" s="61"/>
      <c r="D13" s="62"/>
      <c r="E13" s="45" t="s">
        <v>25</v>
      </c>
      <c r="F13" s="52">
        <v>30998</v>
      </c>
      <c r="G13" s="53">
        <f t="shared" si="0"/>
        <v>0.32108990330841308</v>
      </c>
      <c r="H13" s="52">
        <v>9307</v>
      </c>
      <c r="I13" s="53">
        <f t="shared" si="1"/>
        <v>233.06113677876868</v>
      </c>
    </row>
    <row r="14" spans="1:11" ht="18" customHeight="1">
      <c r="A14" s="113"/>
      <c r="B14" s="113"/>
      <c r="C14" s="61"/>
      <c r="D14" s="59" t="s">
        <v>26</v>
      </c>
      <c r="E14" s="51"/>
      <c r="F14" s="52">
        <v>1717056</v>
      </c>
      <c r="G14" s="53">
        <f t="shared" si="0"/>
        <v>17.785965062750194</v>
      </c>
      <c r="H14" s="52">
        <v>1576223</v>
      </c>
      <c r="I14" s="53">
        <f t="shared" si="1"/>
        <v>8.9348398037587309</v>
      </c>
    </row>
    <row r="15" spans="1:11" ht="18" customHeight="1">
      <c r="A15" s="113"/>
      <c r="B15" s="113"/>
      <c r="C15" s="61"/>
      <c r="D15" s="61"/>
      <c r="E15" s="45" t="s">
        <v>27</v>
      </c>
      <c r="F15" s="52">
        <v>62801</v>
      </c>
      <c r="G15" s="53">
        <f t="shared" si="0"/>
        <v>0.65051832433291346</v>
      </c>
      <c r="H15" s="52">
        <v>58924</v>
      </c>
      <c r="I15" s="53">
        <f t="shared" si="1"/>
        <v>6.5796619374109078</v>
      </c>
    </row>
    <row r="16" spans="1:11" ht="18" customHeight="1">
      <c r="A16" s="113"/>
      <c r="B16" s="113"/>
      <c r="C16" s="61"/>
      <c r="D16" s="62"/>
      <c r="E16" s="45" t="s">
        <v>28</v>
      </c>
      <c r="F16" s="52">
        <v>1654255</v>
      </c>
      <c r="G16" s="53">
        <f t="shared" si="0"/>
        <v>17.135446738417283</v>
      </c>
      <c r="H16" s="52">
        <v>1517299</v>
      </c>
      <c r="I16" s="53">
        <f t="shared" si="1"/>
        <v>9.0263026601876017</v>
      </c>
      <c r="K16" s="25"/>
    </row>
    <row r="17" spans="1:26" ht="18" customHeight="1">
      <c r="A17" s="113"/>
      <c r="B17" s="113"/>
      <c r="C17" s="61"/>
      <c r="D17" s="114" t="s">
        <v>29</v>
      </c>
      <c r="E17" s="115"/>
      <c r="F17" s="52">
        <v>696650</v>
      </c>
      <c r="G17" s="53">
        <f t="shared" si="0"/>
        <v>7.216184306723207</v>
      </c>
      <c r="H17" s="52">
        <v>847849</v>
      </c>
      <c r="I17" s="53">
        <f t="shared" si="1"/>
        <v>-17.833246250216728</v>
      </c>
    </row>
    <row r="18" spans="1:26" ht="18" customHeight="1">
      <c r="A18" s="113"/>
      <c r="B18" s="113"/>
      <c r="C18" s="61"/>
      <c r="D18" s="114" t="s">
        <v>93</v>
      </c>
      <c r="E18" s="116"/>
      <c r="F18" s="52">
        <v>102699</v>
      </c>
      <c r="G18" s="53">
        <f t="shared" si="0"/>
        <v>1.0637980508378191</v>
      </c>
      <c r="H18" s="52">
        <v>97257</v>
      </c>
      <c r="I18" s="53">
        <f t="shared" si="1"/>
        <v>5.5954841296770308</v>
      </c>
    </row>
    <row r="19" spans="1:26" ht="18" customHeight="1">
      <c r="A19" s="113"/>
      <c r="B19" s="113"/>
      <c r="C19" s="60"/>
      <c r="D19" s="114" t="s">
        <v>94</v>
      </c>
      <c r="E19" s="116"/>
      <c r="F19" s="54">
        <v>1528446</v>
      </c>
      <c r="G19" s="53">
        <f t="shared" si="0"/>
        <v>15.832265899481603</v>
      </c>
      <c r="H19" s="54">
        <v>1489368</v>
      </c>
      <c r="I19" s="53">
        <f t="shared" si="1"/>
        <v>2.6237974765135341</v>
      </c>
      <c r="Z19" s="2" t="s">
        <v>95</v>
      </c>
    </row>
    <row r="20" spans="1:26" ht="18" customHeight="1">
      <c r="A20" s="113"/>
      <c r="B20" s="113"/>
      <c r="C20" s="51" t="s">
        <v>4</v>
      </c>
      <c r="D20" s="51"/>
      <c r="E20" s="51"/>
      <c r="F20" s="52">
        <v>82832</v>
      </c>
      <c r="G20" s="53">
        <f t="shared" si="0"/>
        <v>0.85800757696762597</v>
      </c>
      <c r="H20" s="52">
        <v>63825</v>
      </c>
      <c r="I20" s="53">
        <f t="shared" si="1"/>
        <v>29.779866823345081</v>
      </c>
    </row>
    <row r="21" spans="1:26" ht="18" customHeight="1">
      <c r="A21" s="113"/>
      <c r="B21" s="113"/>
      <c r="C21" s="51" t="s">
        <v>5</v>
      </c>
      <c r="D21" s="51"/>
      <c r="E21" s="51"/>
      <c r="F21" s="84" t="s">
        <v>233</v>
      </c>
      <c r="G21" s="53" t="e">
        <f t="shared" si="0"/>
        <v>#VALUE!</v>
      </c>
      <c r="H21" s="52">
        <v>0</v>
      </c>
      <c r="I21" s="53" t="e">
        <f t="shared" si="1"/>
        <v>#VALUE!</v>
      </c>
    </row>
    <row r="22" spans="1:26" ht="18" customHeight="1">
      <c r="A22" s="113"/>
      <c r="B22" s="113"/>
      <c r="C22" s="51" t="s">
        <v>30</v>
      </c>
      <c r="D22" s="51"/>
      <c r="E22" s="51"/>
      <c r="F22" s="52">
        <v>153824</v>
      </c>
      <c r="G22" s="53">
        <f t="shared" si="0"/>
        <v>1.5933716138626148</v>
      </c>
      <c r="H22" s="52">
        <v>150504</v>
      </c>
      <c r="I22" s="53">
        <f t="shared" si="1"/>
        <v>2.2059214373039815</v>
      </c>
    </row>
    <row r="23" spans="1:26" ht="18" customHeight="1">
      <c r="A23" s="113"/>
      <c r="B23" s="113"/>
      <c r="C23" s="51" t="s">
        <v>6</v>
      </c>
      <c r="D23" s="51"/>
      <c r="E23" s="51"/>
      <c r="F23" s="52">
        <v>463237</v>
      </c>
      <c r="G23" s="53">
        <f t="shared" si="0"/>
        <v>4.798397430120632</v>
      </c>
      <c r="H23" s="52">
        <v>415730</v>
      </c>
      <c r="I23" s="53">
        <f t="shared" si="1"/>
        <v>11.427368724893562</v>
      </c>
    </row>
    <row r="24" spans="1:26" ht="18" customHeight="1">
      <c r="A24" s="113"/>
      <c r="B24" s="113"/>
      <c r="C24" s="51" t="s">
        <v>31</v>
      </c>
      <c r="D24" s="51"/>
      <c r="E24" s="51"/>
      <c r="F24" s="52">
        <v>53894</v>
      </c>
      <c r="G24" s="53">
        <f t="shared" si="0"/>
        <v>0.55825599228671574</v>
      </c>
      <c r="H24" s="52">
        <v>49465</v>
      </c>
      <c r="I24" s="53">
        <f t="shared" si="1"/>
        <v>8.953805721217023</v>
      </c>
    </row>
    <row r="25" spans="1:26" ht="18" customHeight="1">
      <c r="A25" s="113"/>
      <c r="B25" s="113"/>
      <c r="C25" s="51" t="s">
        <v>7</v>
      </c>
      <c r="D25" s="51"/>
      <c r="E25" s="51"/>
      <c r="F25" s="52">
        <v>282150</v>
      </c>
      <c r="G25" s="53">
        <f t="shared" si="0"/>
        <v>2.9226245634708286</v>
      </c>
      <c r="H25" s="52">
        <v>379055</v>
      </c>
      <c r="I25" s="53">
        <f t="shared" si="1"/>
        <v>-25.564891638416587</v>
      </c>
    </row>
    <row r="26" spans="1:26" ht="18" customHeight="1">
      <c r="A26" s="113"/>
      <c r="B26" s="113"/>
      <c r="C26" s="51" t="s">
        <v>8</v>
      </c>
      <c r="D26" s="51"/>
      <c r="E26" s="51"/>
      <c r="F26" s="52">
        <v>1807712</v>
      </c>
      <c r="G26" s="53">
        <f t="shared" si="0"/>
        <v>18.725016816873925</v>
      </c>
      <c r="H26" s="52">
        <v>1509975</v>
      </c>
      <c r="I26" s="53">
        <f t="shared" si="1"/>
        <v>19.718008576300928</v>
      </c>
    </row>
    <row r="27" spans="1:26" ht="18" customHeight="1">
      <c r="A27" s="113"/>
      <c r="B27" s="113"/>
      <c r="C27" s="51" t="s">
        <v>9</v>
      </c>
      <c r="D27" s="51"/>
      <c r="E27" s="51"/>
      <c r="F27" s="52">
        <f>SUM(F9,F20:F26)+1</f>
        <v>9653994</v>
      </c>
      <c r="G27" s="53">
        <f>F27/$F$27*100</f>
        <v>100</v>
      </c>
      <c r="H27" s="52">
        <f>SUM(H9,H20:H26)</f>
        <v>9050503</v>
      </c>
      <c r="I27" s="53">
        <f t="shared" si="1"/>
        <v>6.6680382294774132</v>
      </c>
    </row>
    <row r="28" spans="1:26" ht="18" customHeight="1">
      <c r="A28" s="113"/>
      <c r="B28" s="113" t="s">
        <v>88</v>
      </c>
      <c r="C28" s="59" t="s">
        <v>10</v>
      </c>
      <c r="D28" s="51"/>
      <c r="E28" s="51"/>
      <c r="F28" s="52">
        <v>2332322</v>
      </c>
      <c r="G28" s="53">
        <f>F28/$F$45*100</f>
        <v>24.159140765987633</v>
      </c>
      <c r="H28" s="52">
        <v>2321635</v>
      </c>
      <c r="I28" s="53">
        <f>(F28/H28-1)*100</f>
        <v>0.46032214366169555</v>
      </c>
    </row>
    <row r="29" spans="1:26" ht="18" customHeight="1">
      <c r="A29" s="113"/>
      <c r="B29" s="113"/>
      <c r="C29" s="61"/>
      <c r="D29" s="51" t="s">
        <v>11</v>
      </c>
      <c r="E29" s="51"/>
      <c r="F29" s="52">
        <v>1717958</v>
      </c>
      <c r="G29" s="53">
        <f t="shared" ref="F29:G44" si="2">F29/$F$45*100</f>
        <v>17.795308345955053</v>
      </c>
      <c r="H29" s="52">
        <v>1683803</v>
      </c>
      <c r="I29" s="53">
        <f t="shared" ref="I29:I45" si="3">(F29/H29-1)*100</f>
        <v>2.0284439450458214</v>
      </c>
    </row>
    <row r="30" spans="1:26" ht="18" customHeight="1">
      <c r="A30" s="113"/>
      <c r="B30" s="113"/>
      <c r="C30" s="61"/>
      <c r="D30" s="51" t="s">
        <v>32</v>
      </c>
      <c r="E30" s="51"/>
      <c r="F30" s="52">
        <v>294854</v>
      </c>
      <c r="G30" s="53">
        <f t="shared" si="2"/>
        <v>3.0542177672784963</v>
      </c>
      <c r="H30" s="52">
        <v>281328</v>
      </c>
      <c r="I30" s="53">
        <f t="shared" si="3"/>
        <v>4.8079110504464451</v>
      </c>
    </row>
    <row r="31" spans="1:26" ht="18" customHeight="1">
      <c r="A31" s="113"/>
      <c r="B31" s="113"/>
      <c r="C31" s="60"/>
      <c r="D31" s="51" t="s">
        <v>12</v>
      </c>
      <c r="E31" s="51"/>
      <c r="F31" s="52">
        <v>319510</v>
      </c>
      <c r="G31" s="53">
        <f t="shared" si="2"/>
        <v>3.3096146527540831</v>
      </c>
      <c r="H31" s="52">
        <v>356504</v>
      </c>
      <c r="I31" s="53">
        <f t="shared" si="3"/>
        <v>-10.376882166820012</v>
      </c>
    </row>
    <row r="32" spans="1:26" ht="18" customHeight="1">
      <c r="A32" s="113"/>
      <c r="B32" s="113"/>
      <c r="C32" s="59" t="s">
        <v>13</v>
      </c>
      <c r="D32" s="51"/>
      <c r="E32" s="51"/>
      <c r="F32" s="52">
        <v>6035282</v>
      </c>
      <c r="G32" s="53">
        <f t="shared" si="2"/>
        <v>62.515907923704951</v>
      </c>
      <c r="H32" s="52">
        <v>5538277</v>
      </c>
      <c r="I32" s="53">
        <f t="shared" si="3"/>
        <v>8.974000397596571</v>
      </c>
    </row>
    <row r="33" spans="1:9" ht="18" customHeight="1">
      <c r="A33" s="113"/>
      <c r="B33" s="113"/>
      <c r="C33" s="61"/>
      <c r="D33" s="51" t="s">
        <v>14</v>
      </c>
      <c r="E33" s="51"/>
      <c r="F33" s="52">
        <v>623418</v>
      </c>
      <c r="G33" s="53">
        <f t="shared" si="2"/>
        <v>6.4576174379225844</v>
      </c>
      <c r="H33" s="52">
        <v>556334</v>
      </c>
      <c r="I33" s="53">
        <f t="shared" si="3"/>
        <v>12.058224016508067</v>
      </c>
    </row>
    <row r="34" spans="1:9" ht="18" customHeight="1">
      <c r="A34" s="113"/>
      <c r="B34" s="113"/>
      <c r="C34" s="61"/>
      <c r="D34" s="51" t="s">
        <v>33</v>
      </c>
      <c r="E34" s="51"/>
      <c r="F34" s="52">
        <v>140517</v>
      </c>
      <c r="G34" s="53">
        <f t="shared" si="2"/>
        <v>1.4555322905732073</v>
      </c>
      <c r="H34" s="52">
        <v>130468</v>
      </c>
      <c r="I34" s="53">
        <f t="shared" si="3"/>
        <v>7.7022718214428076</v>
      </c>
    </row>
    <row r="35" spans="1:9" ht="18" customHeight="1">
      <c r="A35" s="113"/>
      <c r="B35" s="113"/>
      <c r="C35" s="61"/>
      <c r="D35" s="51" t="s">
        <v>34</v>
      </c>
      <c r="E35" s="51"/>
      <c r="F35" s="52">
        <v>4095961</v>
      </c>
      <c r="G35" s="53">
        <f t="shared" si="2"/>
        <v>42.427631506711108</v>
      </c>
      <c r="H35" s="52">
        <v>3678231</v>
      </c>
      <c r="I35" s="53">
        <f t="shared" si="3"/>
        <v>11.356817992127199</v>
      </c>
    </row>
    <row r="36" spans="1:9" ht="18" customHeight="1">
      <c r="A36" s="113"/>
      <c r="B36" s="113"/>
      <c r="C36" s="61"/>
      <c r="D36" s="51" t="s">
        <v>35</v>
      </c>
      <c r="E36" s="51"/>
      <c r="F36" s="52">
        <v>98824</v>
      </c>
      <c r="G36" s="53">
        <f t="shared" si="2"/>
        <v>1.0236592233224924</v>
      </c>
      <c r="H36" s="52">
        <v>96746</v>
      </c>
      <c r="I36" s="53">
        <f t="shared" si="3"/>
        <v>2.1478924193248261</v>
      </c>
    </row>
    <row r="37" spans="1:9" ht="18" customHeight="1">
      <c r="A37" s="113"/>
      <c r="B37" s="113"/>
      <c r="C37" s="61"/>
      <c r="D37" s="51" t="s">
        <v>15</v>
      </c>
      <c r="E37" s="51"/>
      <c r="F37" s="52">
        <v>68832</v>
      </c>
      <c r="G37" s="53">
        <f t="shared" si="2"/>
        <v>0.71298987755741305</v>
      </c>
      <c r="H37" s="52">
        <v>30929</v>
      </c>
      <c r="I37" s="53">
        <f t="shared" si="3"/>
        <v>122.54841734294675</v>
      </c>
    </row>
    <row r="38" spans="1:9" ht="18" customHeight="1">
      <c r="A38" s="113"/>
      <c r="B38" s="113"/>
      <c r="C38" s="60"/>
      <c r="D38" s="51" t="s">
        <v>36</v>
      </c>
      <c r="E38" s="51"/>
      <c r="F38" s="52">
        <v>719479</v>
      </c>
      <c r="G38" s="53">
        <f t="shared" si="2"/>
        <v>7.4526563824257614</v>
      </c>
      <c r="H38" s="52">
        <v>642765</v>
      </c>
      <c r="I38" s="53">
        <f t="shared" si="3"/>
        <v>11.934999572160908</v>
      </c>
    </row>
    <row r="39" spans="1:9" ht="18" customHeight="1">
      <c r="A39" s="113"/>
      <c r="B39" s="113"/>
      <c r="C39" s="59" t="s">
        <v>16</v>
      </c>
      <c r="D39" s="51"/>
      <c r="E39" s="51"/>
      <c r="F39" s="52">
        <v>1286390</v>
      </c>
      <c r="G39" s="53">
        <f t="shared" si="2"/>
        <v>13.324951310307423</v>
      </c>
      <c r="H39" s="52">
        <v>1190591</v>
      </c>
      <c r="I39" s="53">
        <f t="shared" si="3"/>
        <v>8.0463400109693328</v>
      </c>
    </row>
    <row r="40" spans="1:9" ht="18" customHeight="1">
      <c r="A40" s="113"/>
      <c r="B40" s="113"/>
      <c r="C40" s="61"/>
      <c r="D40" s="59" t="s">
        <v>17</v>
      </c>
      <c r="E40" s="51"/>
      <c r="F40" s="52">
        <v>1284582</v>
      </c>
      <c r="G40" s="53">
        <f t="shared" si="2"/>
        <v>13.306223310269305</v>
      </c>
      <c r="H40" s="52">
        <v>1188459</v>
      </c>
      <c r="I40" s="53">
        <f t="shared" si="3"/>
        <v>8.0880366928939083</v>
      </c>
    </row>
    <row r="41" spans="1:9" ht="18" customHeight="1">
      <c r="A41" s="113"/>
      <c r="B41" s="113"/>
      <c r="C41" s="61"/>
      <c r="D41" s="61"/>
      <c r="E41" s="55" t="s">
        <v>91</v>
      </c>
      <c r="F41" s="52">
        <v>252031</v>
      </c>
      <c r="G41" s="53">
        <f t="shared" si="2"/>
        <v>2.610639700003957</v>
      </c>
      <c r="H41" s="52">
        <v>234948</v>
      </c>
      <c r="I41" s="56">
        <f t="shared" si="3"/>
        <v>7.2709705977492822</v>
      </c>
    </row>
    <row r="42" spans="1:9" ht="18" customHeight="1">
      <c r="A42" s="113"/>
      <c r="B42" s="113"/>
      <c r="C42" s="61"/>
      <c r="D42" s="60"/>
      <c r="E42" s="45" t="s">
        <v>37</v>
      </c>
      <c r="F42" s="52">
        <v>1032551</v>
      </c>
      <c r="G42" s="53">
        <f t="shared" si="2"/>
        <v>10.695583610265347</v>
      </c>
      <c r="H42" s="52">
        <v>953511</v>
      </c>
      <c r="I42" s="56">
        <f t="shared" si="3"/>
        <v>8.289364254843413</v>
      </c>
    </row>
    <row r="43" spans="1:9" ht="18" customHeight="1">
      <c r="A43" s="113"/>
      <c r="B43" s="113"/>
      <c r="C43" s="61"/>
      <c r="D43" s="51" t="s">
        <v>38</v>
      </c>
      <c r="E43" s="51"/>
      <c r="F43" s="52">
        <v>1808</v>
      </c>
      <c r="G43" s="53">
        <f t="shared" si="2"/>
        <v>1.872800003811894E-2</v>
      </c>
      <c r="H43" s="52">
        <v>2132</v>
      </c>
      <c r="I43" s="56">
        <f t="shared" si="3"/>
        <v>-15.196998123827388</v>
      </c>
    </row>
    <row r="44" spans="1:9" ht="18" customHeight="1">
      <c r="A44" s="113"/>
      <c r="B44" s="113"/>
      <c r="C44" s="60"/>
      <c r="D44" s="51" t="s">
        <v>39</v>
      </c>
      <c r="E44" s="51"/>
      <c r="F44" s="53">
        <f t="shared" si="2"/>
        <v>0</v>
      </c>
      <c r="G44" s="53">
        <f t="shared" si="2"/>
        <v>0</v>
      </c>
      <c r="H44" s="52">
        <v>0</v>
      </c>
      <c r="I44" s="53" t="e">
        <f t="shared" si="3"/>
        <v>#DIV/0!</v>
      </c>
    </row>
    <row r="45" spans="1:9" ht="18" customHeight="1">
      <c r="A45" s="113"/>
      <c r="B45" s="113"/>
      <c r="C45" s="45" t="s">
        <v>18</v>
      </c>
      <c r="D45" s="45"/>
      <c r="E45" s="45"/>
      <c r="F45" s="52">
        <f>SUM(F28,F32,F39)</f>
        <v>9653994</v>
      </c>
      <c r="G45" s="53">
        <f>F45/$F$45*100</f>
        <v>100</v>
      </c>
      <c r="H45" s="52">
        <f>SUM(H28,H32,H39)</f>
        <v>9050503</v>
      </c>
      <c r="I45" s="53">
        <f t="shared" si="3"/>
        <v>6.6680382294774132</v>
      </c>
    </row>
    <row r="46" spans="1:9">
      <c r="A46" s="22" t="s">
        <v>236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24D9-046F-406E-A1F8-F467CE15D7BA}">
  <dimension ref="A1:Y50"/>
  <sheetViews>
    <sheetView view="pageBreakPreview" zoomScaleNormal="100" zoomScaleSheetLayoutView="100" workbookViewId="0">
      <pane xSplit="5" ySplit="7" topLeftCell="F18" activePane="bottomRight" state="frozen"/>
      <selection activeCell="Y38" sqref="S31:Y38"/>
      <selection pane="topRight" activeCell="Y38" sqref="S31:Y38"/>
      <selection pane="bottomLeft" activeCell="Y38" sqref="S31:Y38"/>
      <selection pane="bottomRight" activeCell="E1" sqref="E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13" width="13.6328125" style="2" customWidth="1"/>
    <col min="14" max="15" width="13.6328125" style="2" hidden="1" customWidth="1"/>
    <col min="16" max="21" width="13.6328125" style="2" customWidth="1"/>
    <col min="22" max="25" width="12" style="2" customWidth="1"/>
    <col min="26" max="16384" width="9" style="2"/>
  </cols>
  <sheetData>
    <row r="1" spans="1:25" ht="34" customHeight="1">
      <c r="A1" s="19" t="s">
        <v>0</v>
      </c>
      <c r="B1" s="10"/>
      <c r="C1" s="10"/>
      <c r="D1" s="21" t="s">
        <v>278</v>
      </c>
      <c r="E1" s="12"/>
      <c r="F1" s="12"/>
      <c r="G1" s="12"/>
    </row>
    <row r="2" spans="1:25" ht="15" customHeight="1"/>
    <row r="3" spans="1:25" ht="15" customHeight="1">
      <c r="A3" s="13" t="s">
        <v>46</v>
      </c>
      <c r="B3" s="13"/>
      <c r="C3" s="13"/>
      <c r="D3" s="13"/>
    </row>
    <row r="4" spans="1:25" ht="15" customHeight="1">
      <c r="A4" s="13"/>
      <c r="B4" s="13"/>
      <c r="C4" s="13"/>
      <c r="D4" s="13"/>
    </row>
    <row r="5" spans="1:25" ht="16" customHeight="1">
      <c r="A5" s="11" t="s">
        <v>227</v>
      </c>
      <c r="B5" s="11"/>
      <c r="C5" s="11"/>
      <c r="D5" s="11"/>
      <c r="K5" s="14"/>
      <c r="Y5" s="14" t="s">
        <v>249</v>
      </c>
    </row>
    <row r="6" spans="1:25" ht="16" customHeight="1">
      <c r="A6" s="139" t="s">
        <v>48</v>
      </c>
      <c r="B6" s="140"/>
      <c r="C6" s="140"/>
      <c r="D6" s="140"/>
      <c r="E6" s="140"/>
      <c r="F6" s="127" t="s">
        <v>248</v>
      </c>
      <c r="G6" s="128"/>
      <c r="H6" s="127" t="s">
        <v>247</v>
      </c>
      <c r="I6" s="128"/>
      <c r="J6" s="127" t="s">
        <v>246</v>
      </c>
      <c r="K6" s="128"/>
      <c r="L6" s="127" t="s">
        <v>245</v>
      </c>
      <c r="M6" s="128"/>
      <c r="N6" s="126" t="s">
        <v>244</v>
      </c>
      <c r="O6" s="126"/>
      <c r="P6" s="129" t="s">
        <v>243</v>
      </c>
      <c r="Q6" s="130"/>
      <c r="R6" s="122" t="s">
        <v>242</v>
      </c>
      <c r="S6" s="123"/>
      <c r="T6" s="122" t="s">
        <v>241</v>
      </c>
      <c r="U6" s="123"/>
      <c r="V6" s="122" t="s">
        <v>240</v>
      </c>
      <c r="W6" s="123"/>
      <c r="X6" s="124" t="s">
        <v>239</v>
      </c>
      <c r="Y6" s="125"/>
    </row>
    <row r="7" spans="1:25" ht="16" customHeight="1">
      <c r="A7" s="140"/>
      <c r="B7" s="140"/>
      <c r="C7" s="140"/>
      <c r="D7" s="140"/>
      <c r="E7" s="140"/>
      <c r="F7" s="49" t="s">
        <v>228</v>
      </c>
      <c r="G7" s="49" t="s">
        <v>223</v>
      </c>
      <c r="H7" s="49" t="s">
        <v>228</v>
      </c>
      <c r="I7" s="49" t="s">
        <v>223</v>
      </c>
      <c r="J7" s="49" t="s">
        <v>228</v>
      </c>
      <c r="K7" s="49" t="s">
        <v>223</v>
      </c>
      <c r="L7" s="49" t="s">
        <v>228</v>
      </c>
      <c r="M7" s="49" t="s">
        <v>223</v>
      </c>
      <c r="N7" s="93" t="s">
        <v>228</v>
      </c>
      <c r="O7" s="93" t="s">
        <v>223</v>
      </c>
      <c r="P7" s="49" t="s">
        <v>228</v>
      </c>
      <c r="Q7" s="49" t="s">
        <v>223</v>
      </c>
      <c r="R7" s="49" t="s">
        <v>228</v>
      </c>
      <c r="S7" s="49" t="s">
        <v>223</v>
      </c>
      <c r="T7" s="49" t="s">
        <v>228</v>
      </c>
      <c r="U7" s="49" t="s">
        <v>223</v>
      </c>
      <c r="V7" s="49" t="s">
        <v>228</v>
      </c>
      <c r="W7" s="49" t="s">
        <v>223</v>
      </c>
      <c r="X7" s="49" t="s">
        <v>228</v>
      </c>
      <c r="Y7" s="49" t="s">
        <v>223</v>
      </c>
    </row>
    <row r="8" spans="1:25" ht="16" customHeight="1">
      <c r="A8" s="137" t="s">
        <v>82</v>
      </c>
      <c r="B8" s="59" t="s">
        <v>49</v>
      </c>
      <c r="C8" s="51"/>
      <c r="D8" s="51"/>
      <c r="E8" s="64" t="s">
        <v>40</v>
      </c>
      <c r="F8" s="52">
        <v>391182</v>
      </c>
      <c r="G8" s="52">
        <v>380417</v>
      </c>
      <c r="H8" s="52">
        <v>177821</v>
      </c>
      <c r="I8" s="52">
        <v>176088</v>
      </c>
      <c r="J8" s="52">
        <v>67096</v>
      </c>
      <c r="K8" s="52">
        <v>62766</v>
      </c>
      <c r="L8" s="52">
        <v>2134</v>
      </c>
      <c r="M8" s="52">
        <v>2217</v>
      </c>
      <c r="N8" s="88"/>
      <c r="O8" s="88"/>
      <c r="P8" s="52">
        <v>411656</v>
      </c>
      <c r="Q8" s="52">
        <v>412548</v>
      </c>
      <c r="R8" s="52">
        <v>22736</v>
      </c>
      <c r="S8" s="81">
        <v>23484</v>
      </c>
      <c r="T8" s="52">
        <v>17026</v>
      </c>
      <c r="U8" s="52">
        <v>32199</v>
      </c>
      <c r="V8" s="52">
        <v>4859</v>
      </c>
      <c r="W8" s="81">
        <v>4898</v>
      </c>
      <c r="X8" s="54">
        <v>49</v>
      </c>
      <c r="Y8" s="54">
        <v>81</v>
      </c>
    </row>
    <row r="9" spans="1:25" ht="16" customHeight="1">
      <c r="A9" s="137"/>
      <c r="B9" s="61"/>
      <c r="C9" s="51" t="s">
        <v>50</v>
      </c>
      <c r="D9" s="51"/>
      <c r="E9" s="64" t="s">
        <v>41</v>
      </c>
      <c r="F9" s="52">
        <f>F8-F10</f>
        <v>390332</v>
      </c>
      <c r="G9" s="52">
        <f>G8-G10</f>
        <v>379424</v>
      </c>
      <c r="H9" s="52">
        <v>177821</v>
      </c>
      <c r="I9" s="52">
        <v>170807</v>
      </c>
      <c r="J9" s="52">
        <v>67096</v>
      </c>
      <c r="K9" s="52">
        <v>62766</v>
      </c>
      <c r="L9" s="52">
        <v>2134</v>
      </c>
      <c r="M9" s="52">
        <v>2217</v>
      </c>
      <c r="N9" s="88"/>
      <c r="O9" s="88"/>
      <c r="P9" s="52">
        <v>411656</v>
      </c>
      <c r="Q9" s="52">
        <v>412548</v>
      </c>
      <c r="R9" s="52">
        <v>22269</v>
      </c>
      <c r="S9" s="81">
        <v>23484</v>
      </c>
      <c r="T9" s="52">
        <v>17026</v>
      </c>
      <c r="U9" s="52">
        <v>32199</v>
      </c>
      <c r="V9" s="52">
        <v>4859</v>
      </c>
      <c r="W9" s="81">
        <v>4898</v>
      </c>
      <c r="X9" s="54">
        <v>49</v>
      </c>
      <c r="Y9" s="54">
        <v>81</v>
      </c>
    </row>
    <row r="10" spans="1:25" ht="16" customHeight="1">
      <c r="A10" s="137"/>
      <c r="B10" s="60"/>
      <c r="C10" s="51" t="s">
        <v>51</v>
      </c>
      <c r="D10" s="51"/>
      <c r="E10" s="64" t="s">
        <v>42</v>
      </c>
      <c r="F10" s="52">
        <v>850</v>
      </c>
      <c r="G10" s="52">
        <v>993</v>
      </c>
      <c r="H10" s="92">
        <v>0</v>
      </c>
      <c r="I10" s="65">
        <v>5281</v>
      </c>
      <c r="J10" s="65">
        <v>0</v>
      </c>
      <c r="K10" s="52">
        <v>0</v>
      </c>
      <c r="L10" s="52">
        <v>0</v>
      </c>
      <c r="M10" s="52">
        <v>0</v>
      </c>
      <c r="N10" s="88"/>
      <c r="O10" s="88"/>
      <c r="P10" s="52">
        <v>0</v>
      </c>
      <c r="Q10" s="52">
        <v>0</v>
      </c>
      <c r="R10" s="52">
        <v>467</v>
      </c>
      <c r="S10" s="81">
        <v>0</v>
      </c>
      <c r="T10" s="52">
        <v>0</v>
      </c>
      <c r="U10" s="52">
        <v>0</v>
      </c>
      <c r="V10" s="52">
        <v>0</v>
      </c>
      <c r="W10" s="81">
        <v>0</v>
      </c>
      <c r="X10" s="54">
        <v>0</v>
      </c>
      <c r="Y10" s="54">
        <v>0</v>
      </c>
    </row>
    <row r="11" spans="1:25" ht="16" customHeight="1">
      <c r="A11" s="137"/>
      <c r="B11" s="59" t="s">
        <v>52</v>
      </c>
      <c r="C11" s="51"/>
      <c r="D11" s="51"/>
      <c r="E11" s="64" t="s">
        <v>43</v>
      </c>
      <c r="F11" s="52">
        <v>390259</v>
      </c>
      <c r="G11" s="52">
        <v>379206</v>
      </c>
      <c r="H11" s="52">
        <v>172639</v>
      </c>
      <c r="I11" s="52">
        <v>167940</v>
      </c>
      <c r="J11" s="52">
        <v>68896</v>
      </c>
      <c r="K11" s="52">
        <v>65744</v>
      </c>
      <c r="L11" s="52">
        <v>1480</v>
      </c>
      <c r="M11" s="52">
        <v>1380</v>
      </c>
      <c r="N11" s="88"/>
      <c r="O11" s="88"/>
      <c r="P11" s="52">
        <v>398141</v>
      </c>
      <c r="Q11" s="52">
        <v>399966</v>
      </c>
      <c r="R11" s="52">
        <v>42709</v>
      </c>
      <c r="S11" s="81">
        <v>45345</v>
      </c>
      <c r="T11" s="52">
        <v>6037</v>
      </c>
      <c r="U11" s="52">
        <v>38198</v>
      </c>
      <c r="V11" s="52">
        <v>4764</v>
      </c>
      <c r="W11" s="81">
        <v>6584</v>
      </c>
      <c r="X11" s="54">
        <v>10</v>
      </c>
      <c r="Y11" s="54">
        <v>10</v>
      </c>
    </row>
    <row r="12" spans="1:25" ht="16" customHeight="1">
      <c r="A12" s="137"/>
      <c r="B12" s="61"/>
      <c r="C12" s="51" t="s">
        <v>53</v>
      </c>
      <c r="D12" s="51"/>
      <c r="E12" s="64" t="s">
        <v>44</v>
      </c>
      <c r="F12" s="52">
        <f>F11-F13</f>
        <v>390259</v>
      </c>
      <c r="G12" s="52">
        <v>379206</v>
      </c>
      <c r="H12" s="52">
        <v>172639</v>
      </c>
      <c r="I12" s="52">
        <v>167940</v>
      </c>
      <c r="J12" s="52">
        <v>68876</v>
      </c>
      <c r="K12" s="52">
        <v>65724</v>
      </c>
      <c r="L12" s="52">
        <v>1480</v>
      </c>
      <c r="M12" s="52">
        <v>1380</v>
      </c>
      <c r="N12" s="88"/>
      <c r="O12" s="88"/>
      <c r="P12" s="52">
        <v>398141</v>
      </c>
      <c r="Q12" s="52">
        <v>398973</v>
      </c>
      <c r="R12" s="52">
        <v>37525</v>
      </c>
      <c r="S12" s="81">
        <v>38153</v>
      </c>
      <c r="T12" s="52">
        <v>6037</v>
      </c>
      <c r="U12" s="52">
        <v>17566</v>
      </c>
      <c r="V12" s="52">
        <v>4764</v>
      </c>
      <c r="W12" s="81">
        <v>6584</v>
      </c>
      <c r="X12" s="54">
        <v>10</v>
      </c>
      <c r="Y12" s="54">
        <v>10</v>
      </c>
    </row>
    <row r="13" spans="1:25" ht="16" customHeight="1">
      <c r="A13" s="137"/>
      <c r="B13" s="60"/>
      <c r="C13" s="51" t="s">
        <v>54</v>
      </c>
      <c r="D13" s="51"/>
      <c r="E13" s="64" t="s">
        <v>45</v>
      </c>
      <c r="F13" s="52"/>
      <c r="G13" s="52">
        <v>0</v>
      </c>
      <c r="H13" s="65">
        <v>0</v>
      </c>
      <c r="I13" s="65">
        <v>0</v>
      </c>
      <c r="J13" s="65">
        <v>20</v>
      </c>
      <c r="K13" s="52">
        <v>20</v>
      </c>
      <c r="L13" s="52">
        <v>0</v>
      </c>
      <c r="M13" s="52">
        <v>0</v>
      </c>
      <c r="N13" s="88"/>
      <c r="O13" s="88"/>
      <c r="P13" s="52">
        <v>0</v>
      </c>
      <c r="Q13" s="52">
        <v>993</v>
      </c>
      <c r="R13" s="52">
        <v>5184</v>
      </c>
      <c r="S13" s="81">
        <v>7192</v>
      </c>
      <c r="T13" s="52">
        <v>0</v>
      </c>
      <c r="U13" s="52">
        <v>20632</v>
      </c>
      <c r="V13" s="52">
        <v>0</v>
      </c>
      <c r="W13" s="81">
        <v>0</v>
      </c>
      <c r="X13" s="54">
        <v>0</v>
      </c>
      <c r="Y13" s="54">
        <v>0</v>
      </c>
    </row>
    <row r="14" spans="1:25" ht="16" customHeight="1">
      <c r="A14" s="137"/>
      <c r="B14" s="51" t="s">
        <v>55</v>
      </c>
      <c r="C14" s="51"/>
      <c r="D14" s="51"/>
      <c r="E14" s="64" t="s">
        <v>96</v>
      </c>
      <c r="F14" s="52">
        <f t="shared" ref="F14:H15" si="0">F9-F12</f>
        <v>73</v>
      </c>
      <c r="G14" s="52">
        <f t="shared" si="0"/>
        <v>218</v>
      </c>
      <c r="H14" s="52">
        <f t="shared" si="0"/>
        <v>5182</v>
      </c>
      <c r="I14" s="52">
        <v>2867</v>
      </c>
      <c r="J14" s="52">
        <f>J9-J12</f>
        <v>-1780</v>
      </c>
      <c r="K14" s="52">
        <v>-2958</v>
      </c>
      <c r="L14" s="52">
        <f>L9-L12</f>
        <v>654</v>
      </c>
      <c r="M14" s="52">
        <v>837</v>
      </c>
      <c r="N14" s="88">
        <f t="shared" ref="N14:Y14" si="1">N9-N12</f>
        <v>0</v>
      </c>
      <c r="O14" s="88">
        <f t="shared" si="1"/>
        <v>0</v>
      </c>
      <c r="P14" s="52">
        <f t="shared" si="1"/>
        <v>13515</v>
      </c>
      <c r="Q14" s="52">
        <f t="shared" si="1"/>
        <v>13575</v>
      </c>
      <c r="R14" s="52">
        <f t="shared" si="1"/>
        <v>-15256</v>
      </c>
      <c r="S14" s="81">
        <f t="shared" si="1"/>
        <v>-14669</v>
      </c>
      <c r="T14" s="52">
        <f t="shared" si="1"/>
        <v>10989</v>
      </c>
      <c r="U14" s="52">
        <f t="shared" si="1"/>
        <v>14633</v>
      </c>
      <c r="V14" s="52">
        <f t="shared" si="1"/>
        <v>95</v>
      </c>
      <c r="W14" s="81">
        <f t="shared" si="1"/>
        <v>-1686</v>
      </c>
      <c r="X14" s="54">
        <f t="shared" si="1"/>
        <v>39</v>
      </c>
      <c r="Y14" s="54">
        <f t="shared" si="1"/>
        <v>71</v>
      </c>
    </row>
    <row r="15" spans="1:25" ht="16" customHeight="1">
      <c r="A15" s="137"/>
      <c r="B15" s="51" t="s">
        <v>56</v>
      </c>
      <c r="C15" s="51"/>
      <c r="D15" s="51"/>
      <c r="E15" s="64" t="s">
        <v>97</v>
      </c>
      <c r="F15" s="52">
        <f t="shared" si="0"/>
        <v>850</v>
      </c>
      <c r="G15" s="52">
        <f t="shared" si="0"/>
        <v>993</v>
      </c>
      <c r="H15" s="52">
        <f t="shared" si="0"/>
        <v>0</v>
      </c>
      <c r="I15" s="52">
        <v>5281</v>
      </c>
      <c r="J15" s="52">
        <f>J10-J13</f>
        <v>-20</v>
      </c>
      <c r="K15" s="52">
        <v>-20</v>
      </c>
      <c r="L15" s="52">
        <f>L10-L13</f>
        <v>0</v>
      </c>
      <c r="M15" s="52">
        <v>0</v>
      </c>
      <c r="N15" s="88">
        <f t="shared" ref="N15:Y15" si="2">N10-N13</f>
        <v>0</v>
      </c>
      <c r="O15" s="88">
        <f t="shared" si="2"/>
        <v>0</v>
      </c>
      <c r="P15" s="52">
        <f t="shared" si="2"/>
        <v>0</v>
      </c>
      <c r="Q15" s="52">
        <f t="shared" si="2"/>
        <v>-993</v>
      </c>
      <c r="R15" s="52">
        <f t="shared" si="2"/>
        <v>-4717</v>
      </c>
      <c r="S15" s="81">
        <f t="shared" si="2"/>
        <v>-7192</v>
      </c>
      <c r="T15" s="52">
        <f t="shared" si="2"/>
        <v>0</v>
      </c>
      <c r="U15" s="52">
        <f t="shared" si="2"/>
        <v>-20632</v>
      </c>
      <c r="V15" s="52">
        <f t="shared" si="2"/>
        <v>0</v>
      </c>
      <c r="W15" s="81">
        <f t="shared" si="2"/>
        <v>0</v>
      </c>
      <c r="X15" s="54">
        <f t="shared" si="2"/>
        <v>0</v>
      </c>
      <c r="Y15" s="54">
        <f t="shared" si="2"/>
        <v>0</v>
      </c>
    </row>
    <row r="16" spans="1:25" ht="16" customHeight="1">
      <c r="A16" s="137"/>
      <c r="B16" s="51" t="s">
        <v>57</v>
      </c>
      <c r="C16" s="51"/>
      <c r="D16" s="51"/>
      <c r="E16" s="64" t="s">
        <v>98</v>
      </c>
      <c r="F16" s="52">
        <f>F8-F11</f>
        <v>923</v>
      </c>
      <c r="G16" s="52">
        <f>G8-G11</f>
        <v>1211</v>
      </c>
      <c r="H16" s="52">
        <f>H8-H11</f>
        <v>5182</v>
      </c>
      <c r="I16" s="52">
        <v>8148</v>
      </c>
      <c r="J16" s="52">
        <f>J8-J11</f>
        <v>-1800</v>
      </c>
      <c r="K16" s="52">
        <v>-2978</v>
      </c>
      <c r="L16" s="52">
        <f>L8-L11</f>
        <v>654</v>
      </c>
      <c r="M16" s="52">
        <v>837</v>
      </c>
      <c r="N16" s="88">
        <f t="shared" ref="N16:Y16" si="3">N8-N11</f>
        <v>0</v>
      </c>
      <c r="O16" s="88">
        <f t="shared" si="3"/>
        <v>0</v>
      </c>
      <c r="P16" s="52">
        <f t="shared" si="3"/>
        <v>13515</v>
      </c>
      <c r="Q16" s="52">
        <f t="shared" si="3"/>
        <v>12582</v>
      </c>
      <c r="R16" s="52">
        <f t="shared" si="3"/>
        <v>-19973</v>
      </c>
      <c r="S16" s="81">
        <f t="shared" si="3"/>
        <v>-21861</v>
      </c>
      <c r="T16" s="52">
        <f t="shared" si="3"/>
        <v>10989</v>
      </c>
      <c r="U16" s="52">
        <f t="shared" si="3"/>
        <v>-5999</v>
      </c>
      <c r="V16" s="52">
        <f t="shared" si="3"/>
        <v>95</v>
      </c>
      <c r="W16" s="81">
        <f t="shared" si="3"/>
        <v>-1686</v>
      </c>
      <c r="X16" s="54">
        <f t="shared" si="3"/>
        <v>39</v>
      </c>
      <c r="Y16" s="54">
        <f t="shared" si="3"/>
        <v>71</v>
      </c>
    </row>
    <row r="17" spans="1:25" ht="16" customHeight="1">
      <c r="A17" s="137"/>
      <c r="B17" s="51" t="s">
        <v>58</v>
      </c>
      <c r="C17" s="51"/>
      <c r="D17" s="51"/>
      <c r="E17" s="49"/>
      <c r="F17" s="52"/>
      <c r="G17" s="52"/>
      <c r="H17" s="65">
        <v>164942</v>
      </c>
      <c r="I17" s="52">
        <v>186498</v>
      </c>
      <c r="J17" s="52">
        <v>31607</v>
      </c>
      <c r="K17" s="52">
        <v>34120</v>
      </c>
      <c r="L17" s="52">
        <v>0</v>
      </c>
      <c r="M17" s="65">
        <v>0</v>
      </c>
      <c r="N17" s="91"/>
      <c r="O17" s="89"/>
      <c r="P17" s="65">
        <v>0</v>
      </c>
      <c r="Q17" s="65">
        <v>0</v>
      </c>
      <c r="R17" s="65"/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90">
        <v>0</v>
      </c>
      <c r="Y17" s="90">
        <v>0</v>
      </c>
    </row>
    <row r="18" spans="1:25" ht="16" customHeight="1">
      <c r="A18" s="137"/>
      <c r="B18" s="51" t="s">
        <v>59</v>
      </c>
      <c r="C18" s="51"/>
      <c r="D18" s="51"/>
      <c r="E18" s="49"/>
      <c r="F18" s="66"/>
      <c r="G18" s="66"/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66">
        <v>0</v>
      </c>
      <c r="N18" s="89"/>
      <c r="O18" s="89"/>
      <c r="P18" s="66">
        <v>0</v>
      </c>
      <c r="Q18" s="66">
        <v>0</v>
      </c>
      <c r="R18" s="66"/>
      <c r="S18" s="87">
        <v>0</v>
      </c>
      <c r="T18" s="66">
        <v>0</v>
      </c>
      <c r="U18" s="66">
        <v>0</v>
      </c>
      <c r="V18" s="66">
        <v>0</v>
      </c>
      <c r="W18" s="87">
        <v>0</v>
      </c>
      <c r="X18" s="66">
        <v>0</v>
      </c>
      <c r="Y18" s="66">
        <v>0</v>
      </c>
    </row>
    <row r="19" spans="1:25" ht="16" customHeight="1">
      <c r="A19" s="137" t="s">
        <v>83</v>
      </c>
      <c r="B19" s="59" t="s">
        <v>60</v>
      </c>
      <c r="C19" s="51"/>
      <c r="D19" s="51"/>
      <c r="E19" s="64"/>
      <c r="F19" s="52">
        <v>68857</v>
      </c>
      <c r="G19" s="52">
        <v>62634</v>
      </c>
      <c r="H19" s="52">
        <v>38090</v>
      </c>
      <c r="I19" s="52">
        <v>57900</v>
      </c>
      <c r="J19" s="52">
        <v>8103</v>
      </c>
      <c r="K19" s="52">
        <v>8552</v>
      </c>
      <c r="L19" s="52">
        <v>0</v>
      </c>
      <c r="M19" s="52">
        <v>0</v>
      </c>
      <c r="N19" s="88"/>
      <c r="O19" s="88"/>
      <c r="P19" s="52">
        <v>182413</v>
      </c>
      <c r="Q19" s="52">
        <v>196520</v>
      </c>
      <c r="R19" s="52">
        <v>347</v>
      </c>
      <c r="S19" s="81">
        <v>0</v>
      </c>
      <c r="T19" s="52">
        <v>211</v>
      </c>
      <c r="U19" s="52">
        <v>192</v>
      </c>
      <c r="V19" s="52">
        <v>72395</v>
      </c>
      <c r="W19" s="81">
        <v>721</v>
      </c>
      <c r="X19" s="54">
        <v>5501</v>
      </c>
      <c r="Y19" s="54">
        <v>4358</v>
      </c>
    </row>
    <row r="20" spans="1:25" ht="16" customHeight="1">
      <c r="A20" s="137"/>
      <c r="B20" s="60"/>
      <c r="C20" s="51" t="s">
        <v>61</v>
      </c>
      <c r="D20" s="51"/>
      <c r="E20" s="64"/>
      <c r="F20" s="52">
        <v>61317</v>
      </c>
      <c r="G20" s="52">
        <v>57201</v>
      </c>
      <c r="H20" s="52">
        <v>20000</v>
      </c>
      <c r="I20" s="52">
        <v>25000</v>
      </c>
      <c r="J20" s="52">
        <v>7648</v>
      </c>
      <c r="K20" s="52">
        <v>7775</v>
      </c>
      <c r="L20" s="52">
        <v>0</v>
      </c>
      <c r="M20" s="52">
        <v>0</v>
      </c>
      <c r="N20" s="88"/>
      <c r="O20" s="88"/>
      <c r="P20" s="52">
        <v>101470</v>
      </c>
      <c r="Q20" s="52">
        <v>94918</v>
      </c>
      <c r="R20" s="52">
        <v>0</v>
      </c>
      <c r="S20" s="81">
        <v>0</v>
      </c>
      <c r="T20" s="52">
        <v>0</v>
      </c>
      <c r="U20" s="52">
        <v>0</v>
      </c>
      <c r="V20" s="52"/>
      <c r="W20" s="81"/>
      <c r="X20" s="54">
        <v>0</v>
      </c>
      <c r="Y20" s="54">
        <v>0</v>
      </c>
    </row>
    <row r="21" spans="1:25" ht="16" customHeight="1">
      <c r="A21" s="137"/>
      <c r="B21" s="51" t="s">
        <v>62</v>
      </c>
      <c r="C21" s="51"/>
      <c r="D21" s="51"/>
      <c r="E21" s="64" t="s">
        <v>99</v>
      </c>
      <c r="F21" s="52">
        <v>68857</v>
      </c>
      <c r="G21" s="52">
        <v>62634</v>
      </c>
      <c r="H21" s="52">
        <v>38090</v>
      </c>
      <c r="I21" s="52">
        <v>57900</v>
      </c>
      <c r="J21" s="52">
        <v>8103</v>
      </c>
      <c r="K21" s="52">
        <v>8552</v>
      </c>
      <c r="L21" s="52">
        <v>0</v>
      </c>
      <c r="M21" s="52">
        <v>0</v>
      </c>
      <c r="N21" s="88"/>
      <c r="O21" s="88"/>
      <c r="P21" s="52">
        <v>182413</v>
      </c>
      <c r="Q21" s="52">
        <v>196520</v>
      </c>
      <c r="R21" s="52">
        <v>347</v>
      </c>
      <c r="S21" s="81">
        <v>0</v>
      </c>
      <c r="T21" s="52">
        <v>211</v>
      </c>
      <c r="U21" s="52">
        <v>192</v>
      </c>
      <c r="V21" s="52">
        <v>72395</v>
      </c>
      <c r="W21" s="81">
        <v>721</v>
      </c>
      <c r="X21" s="54">
        <v>5501</v>
      </c>
      <c r="Y21" s="54">
        <v>4358</v>
      </c>
    </row>
    <row r="22" spans="1:25" ht="16" customHeight="1">
      <c r="A22" s="137"/>
      <c r="B22" s="59" t="s">
        <v>63</v>
      </c>
      <c r="C22" s="51"/>
      <c r="D22" s="51"/>
      <c r="E22" s="64" t="s">
        <v>100</v>
      </c>
      <c r="F22" s="52">
        <v>167362</v>
      </c>
      <c r="G22" s="52">
        <v>167857</v>
      </c>
      <c r="H22" s="52">
        <v>101048</v>
      </c>
      <c r="I22" s="52">
        <v>103736</v>
      </c>
      <c r="J22" s="52">
        <v>13455</v>
      </c>
      <c r="K22" s="52">
        <v>12192</v>
      </c>
      <c r="L22" s="52">
        <v>278</v>
      </c>
      <c r="M22" s="52">
        <v>672</v>
      </c>
      <c r="N22" s="88"/>
      <c r="O22" s="88"/>
      <c r="P22" s="52">
        <v>342679</v>
      </c>
      <c r="Q22" s="52">
        <v>356548</v>
      </c>
      <c r="R22" s="52">
        <v>139314</v>
      </c>
      <c r="S22" s="81">
        <v>41312</v>
      </c>
      <c r="T22" s="52">
        <v>61808</v>
      </c>
      <c r="U22" s="52">
        <v>119432</v>
      </c>
      <c r="V22" s="52">
        <v>75659</v>
      </c>
      <c r="W22" s="81">
        <v>4113</v>
      </c>
      <c r="X22" s="54">
        <v>5874</v>
      </c>
      <c r="Y22" s="54">
        <v>4370</v>
      </c>
    </row>
    <row r="23" spans="1:25" ht="16" customHeight="1">
      <c r="A23" s="137"/>
      <c r="B23" s="60" t="s">
        <v>64</v>
      </c>
      <c r="C23" s="51" t="s">
        <v>65</v>
      </c>
      <c r="D23" s="51"/>
      <c r="E23" s="64"/>
      <c r="F23" s="52">
        <v>11514</v>
      </c>
      <c r="G23" s="52">
        <v>15471</v>
      </c>
      <c r="H23" s="52">
        <v>15318</v>
      </c>
      <c r="I23" s="52">
        <v>16306</v>
      </c>
      <c r="J23" s="52">
        <v>5352</v>
      </c>
      <c r="K23" s="52">
        <v>3640</v>
      </c>
      <c r="L23" s="52">
        <v>0</v>
      </c>
      <c r="M23" s="52">
        <v>0</v>
      </c>
      <c r="N23" s="88"/>
      <c r="O23" s="88"/>
      <c r="P23" s="52">
        <v>85676</v>
      </c>
      <c r="Q23" s="52">
        <v>120745</v>
      </c>
      <c r="R23" s="52">
        <v>133066</v>
      </c>
      <c r="S23" s="81">
        <v>36010</v>
      </c>
      <c r="T23" s="52">
        <v>0</v>
      </c>
      <c r="U23" s="52">
        <v>97485</v>
      </c>
      <c r="V23" s="52">
        <v>0</v>
      </c>
      <c r="W23" s="81">
        <v>0</v>
      </c>
      <c r="X23" s="54">
        <v>0</v>
      </c>
      <c r="Y23" s="54">
        <v>0</v>
      </c>
    </row>
    <row r="24" spans="1:25" ht="16" customHeight="1">
      <c r="A24" s="137"/>
      <c r="B24" s="51" t="s">
        <v>101</v>
      </c>
      <c r="C24" s="51"/>
      <c r="D24" s="51"/>
      <c r="E24" s="64" t="s">
        <v>102</v>
      </c>
      <c r="F24" s="52">
        <f>F21-F22</f>
        <v>-98505</v>
      </c>
      <c r="G24" s="52">
        <f>G21-G22</f>
        <v>-105223</v>
      </c>
      <c r="H24" s="52">
        <f>H21-H22</f>
        <v>-62958</v>
      </c>
      <c r="I24" s="52">
        <v>-45836</v>
      </c>
      <c r="J24" s="52">
        <f>J21-J22</f>
        <v>-5352</v>
      </c>
      <c r="K24" s="52">
        <v>-3640</v>
      </c>
      <c r="L24" s="52">
        <f>L21-L22</f>
        <v>-278</v>
      </c>
      <c r="M24" s="52">
        <v>-672</v>
      </c>
      <c r="N24" s="88">
        <f t="shared" ref="N24:Y24" si="4">N21-N22</f>
        <v>0</v>
      </c>
      <c r="O24" s="88">
        <f t="shared" si="4"/>
        <v>0</v>
      </c>
      <c r="P24" s="52">
        <f t="shared" si="4"/>
        <v>-160266</v>
      </c>
      <c r="Q24" s="52">
        <f t="shared" si="4"/>
        <v>-160028</v>
      </c>
      <c r="R24" s="52">
        <f t="shared" si="4"/>
        <v>-138967</v>
      </c>
      <c r="S24" s="81">
        <f t="shared" si="4"/>
        <v>-41312</v>
      </c>
      <c r="T24" s="52">
        <f t="shared" si="4"/>
        <v>-61597</v>
      </c>
      <c r="U24" s="52">
        <f t="shared" si="4"/>
        <v>-119240</v>
      </c>
      <c r="V24" s="52">
        <f t="shared" si="4"/>
        <v>-3264</v>
      </c>
      <c r="W24" s="81">
        <f t="shared" si="4"/>
        <v>-3392</v>
      </c>
      <c r="X24" s="54">
        <f t="shared" si="4"/>
        <v>-373</v>
      </c>
      <c r="Y24" s="54">
        <f t="shared" si="4"/>
        <v>-12</v>
      </c>
    </row>
    <row r="25" spans="1:25" ht="16" customHeight="1">
      <c r="A25" s="137"/>
      <c r="B25" s="59" t="s">
        <v>66</v>
      </c>
      <c r="C25" s="59"/>
      <c r="D25" s="59"/>
      <c r="E25" s="141" t="s">
        <v>103</v>
      </c>
      <c r="F25" s="135">
        <v>98505</v>
      </c>
      <c r="G25" s="117">
        <v>105223</v>
      </c>
      <c r="H25" s="117">
        <v>62958</v>
      </c>
      <c r="I25" s="117">
        <v>45836</v>
      </c>
      <c r="J25" s="117">
        <v>5352</v>
      </c>
      <c r="K25" s="117">
        <v>3640</v>
      </c>
      <c r="L25" s="117">
        <v>278</v>
      </c>
      <c r="M25" s="117">
        <v>672</v>
      </c>
      <c r="N25" s="133"/>
      <c r="O25" s="133"/>
      <c r="P25" s="117">
        <v>160266</v>
      </c>
      <c r="Q25" s="117">
        <v>160028</v>
      </c>
      <c r="R25" s="117">
        <v>138967</v>
      </c>
      <c r="S25" s="119">
        <v>41312</v>
      </c>
      <c r="T25" s="117">
        <v>61597</v>
      </c>
      <c r="U25" s="117">
        <v>119240</v>
      </c>
      <c r="V25" s="117">
        <v>3264</v>
      </c>
      <c r="W25" s="119">
        <v>3392</v>
      </c>
      <c r="X25" s="120">
        <v>373</v>
      </c>
      <c r="Y25" s="120">
        <v>12</v>
      </c>
    </row>
    <row r="26" spans="1:25" ht="16" customHeight="1">
      <c r="A26" s="137"/>
      <c r="B26" s="77" t="s">
        <v>67</v>
      </c>
      <c r="C26" s="77"/>
      <c r="D26" s="77"/>
      <c r="E26" s="142"/>
      <c r="F26" s="136"/>
      <c r="G26" s="118"/>
      <c r="H26" s="118"/>
      <c r="I26" s="118"/>
      <c r="J26" s="118"/>
      <c r="K26" s="118"/>
      <c r="L26" s="118"/>
      <c r="M26" s="118"/>
      <c r="N26" s="134"/>
      <c r="O26" s="134"/>
      <c r="P26" s="118"/>
      <c r="Q26" s="118"/>
      <c r="R26" s="118"/>
      <c r="S26" s="118"/>
      <c r="T26" s="118"/>
      <c r="U26" s="118"/>
      <c r="V26" s="118"/>
      <c r="W26" s="118"/>
      <c r="X26" s="121"/>
      <c r="Y26" s="121"/>
    </row>
    <row r="27" spans="1:25" ht="16" customHeight="1">
      <c r="A27" s="137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>G24+G25</f>
        <v>0</v>
      </c>
      <c r="H27" s="52">
        <f>H24+H25</f>
        <v>0</v>
      </c>
      <c r="I27" s="52">
        <v>0</v>
      </c>
      <c r="J27" s="52">
        <f>J24+J25</f>
        <v>0</v>
      </c>
      <c r="K27" s="52">
        <v>0</v>
      </c>
      <c r="L27" s="52">
        <f>L24+L25</f>
        <v>0</v>
      </c>
      <c r="M27" s="52">
        <v>0</v>
      </c>
      <c r="N27" s="88">
        <f t="shared" ref="N27:Y27" si="5">N24+N25</f>
        <v>0</v>
      </c>
      <c r="O27" s="88">
        <f t="shared" si="5"/>
        <v>0</v>
      </c>
      <c r="P27" s="52">
        <f t="shared" si="5"/>
        <v>0</v>
      </c>
      <c r="Q27" s="52">
        <f t="shared" si="5"/>
        <v>0</v>
      </c>
      <c r="R27" s="52">
        <f t="shared" si="5"/>
        <v>0</v>
      </c>
      <c r="S27" s="81">
        <f t="shared" si="5"/>
        <v>0</v>
      </c>
      <c r="T27" s="52">
        <f t="shared" si="5"/>
        <v>0</v>
      </c>
      <c r="U27" s="52">
        <f t="shared" si="5"/>
        <v>0</v>
      </c>
      <c r="V27" s="52">
        <f t="shared" si="5"/>
        <v>0</v>
      </c>
      <c r="W27" s="81">
        <f t="shared" si="5"/>
        <v>0</v>
      </c>
      <c r="X27" s="54">
        <f t="shared" si="5"/>
        <v>0</v>
      </c>
      <c r="Y27" s="54">
        <f t="shared" si="5"/>
        <v>0</v>
      </c>
    </row>
    <row r="28" spans="1:25" ht="16" customHeight="1">
      <c r="A28" s="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30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1"/>
      <c r="F29" s="26"/>
      <c r="G29" s="26"/>
      <c r="H29" s="26"/>
      <c r="I29" s="26"/>
      <c r="J29" s="27"/>
      <c r="K29" s="27"/>
      <c r="L29" s="26"/>
      <c r="M29" s="26" t="s">
        <v>238</v>
      </c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40" t="s">
        <v>68</v>
      </c>
      <c r="B30" s="140"/>
      <c r="C30" s="140"/>
      <c r="D30" s="140"/>
      <c r="E30" s="140"/>
      <c r="F30" s="132" t="s">
        <v>237</v>
      </c>
      <c r="G30" s="131"/>
      <c r="H30" s="131"/>
      <c r="I30" s="131"/>
      <c r="J30" s="131"/>
      <c r="K30" s="131"/>
      <c r="L30" s="131"/>
      <c r="M30" s="131"/>
      <c r="N30" s="131"/>
      <c r="O30" s="131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40"/>
      <c r="B31" s="140"/>
      <c r="C31" s="140"/>
      <c r="D31" s="140"/>
      <c r="E31" s="140"/>
      <c r="F31" s="49" t="s">
        <v>228</v>
      </c>
      <c r="G31" s="49" t="s">
        <v>223</v>
      </c>
      <c r="H31" s="49" t="s">
        <v>228</v>
      </c>
      <c r="I31" s="49" t="s">
        <v>223</v>
      </c>
      <c r="J31" s="49" t="s">
        <v>228</v>
      </c>
      <c r="K31" s="49" t="s">
        <v>223</v>
      </c>
      <c r="L31" s="49" t="s">
        <v>228</v>
      </c>
      <c r="M31" s="49" t="s">
        <v>223</v>
      </c>
      <c r="N31" s="49" t="s">
        <v>228</v>
      </c>
      <c r="O31" s="49" t="s">
        <v>223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37" t="s">
        <v>84</v>
      </c>
      <c r="B32" s="59" t="s">
        <v>49</v>
      </c>
      <c r="C32" s="51"/>
      <c r="D32" s="51"/>
      <c r="E32" s="64" t="s">
        <v>40</v>
      </c>
      <c r="F32" s="52">
        <v>5482</v>
      </c>
      <c r="G32" s="81">
        <f>G33+G35</f>
        <v>5278</v>
      </c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43"/>
      <c r="B33" s="61"/>
      <c r="C33" s="59" t="s">
        <v>69</v>
      </c>
      <c r="D33" s="51"/>
      <c r="E33" s="64"/>
      <c r="F33" s="52">
        <v>1363</v>
      </c>
      <c r="G33" s="81">
        <v>1337</v>
      </c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43"/>
      <c r="B34" s="61"/>
      <c r="C34" s="60"/>
      <c r="D34" s="51" t="s">
        <v>70</v>
      </c>
      <c r="E34" s="64"/>
      <c r="F34" s="52">
        <v>1363</v>
      </c>
      <c r="G34" s="81">
        <v>1337</v>
      </c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43"/>
      <c r="B35" s="60"/>
      <c r="C35" s="51" t="s">
        <v>71</v>
      </c>
      <c r="D35" s="51"/>
      <c r="E35" s="64"/>
      <c r="F35" s="52">
        <v>4119</v>
      </c>
      <c r="G35" s="81">
        <f>3920+57-20-16</f>
        <v>3941</v>
      </c>
      <c r="H35" s="52"/>
      <c r="I35" s="52"/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43"/>
      <c r="B36" s="59" t="s">
        <v>52</v>
      </c>
      <c r="C36" s="51"/>
      <c r="D36" s="51"/>
      <c r="E36" s="64" t="s">
        <v>41</v>
      </c>
      <c r="F36" s="52">
        <v>5482</v>
      </c>
      <c r="G36" s="81">
        <f>G37+G38</f>
        <v>5278</v>
      </c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43"/>
      <c r="B37" s="61"/>
      <c r="C37" s="51" t="s">
        <v>72</v>
      </c>
      <c r="D37" s="51"/>
      <c r="E37" s="64"/>
      <c r="F37" s="52">
        <v>5427</v>
      </c>
      <c r="G37" s="81">
        <f>1953+3289</f>
        <v>5242</v>
      </c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43"/>
      <c r="B38" s="60"/>
      <c r="C38" s="51" t="s">
        <v>73</v>
      </c>
      <c r="D38" s="51"/>
      <c r="E38" s="64"/>
      <c r="F38" s="52">
        <v>55</v>
      </c>
      <c r="G38" s="81">
        <f>31+5</f>
        <v>36</v>
      </c>
      <c r="H38" s="52"/>
      <c r="I38" s="52"/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43"/>
      <c r="B39" s="45" t="s">
        <v>74</v>
      </c>
      <c r="C39" s="45"/>
      <c r="D39" s="45"/>
      <c r="E39" s="64" t="s">
        <v>107</v>
      </c>
      <c r="F39" s="52">
        <v>0</v>
      </c>
      <c r="G39" s="81">
        <f t="shared" ref="G39:O39" si="6">G32-G36</f>
        <v>0</v>
      </c>
      <c r="H39" s="52">
        <f t="shared" si="6"/>
        <v>0</v>
      </c>
      <c r="I39" s="52">
        <f t="shared" si="6"/>
        <v>0</v>
      </c>
      <c r="J39" s="52">
        <f t="shared" si="6"/>
        <v>0</v>
      </c>
      <c r="K39" s="52">
        <f t="shared" si="6"/>
        <v>0</v>
      </c>
      <c r="L39" s="52">
        <f t="shared" si="6"/>
        <v>0</v>
      </c>
      <c r="M39" s="52">
        <f t="shared" si="6"/>
        <v>0</v>
      </c>
      <c r="N39" s="52">
        <f t="shared" si="6"/>
        <v>0</v>
      </c>
      <c r="O39" s="52">
        <f t="shared" si="6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37" t="s">
        <v>85</v>
      </c>
      <c r="B40" s="59" t="s">
        <v>75</v>
      </c>
      <c r="C40" s="51"/>
      <c r="D40" s="51"/>
      <c r="E40" s="64" t="s">
        <v>43</v>
      </c>
      <c r="F40" s="52">
        <v>1787</v>
      </c>
      <c r="G40" s="81">
        <f>1430+20+16</f>
        <v>1466</v>
      </c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38"/>
      <c r="B41" s="60"/>
      <c r="C41" s="51" t="s">
        <v>76</v>
      </c>
      <c r="D41" s="51"/>
      <c r="E41" s="64"/>
      <c r="F41" s="66">
        <v>1416</v>
      </c>
      <c r="G41" s="87">
        <v>1430</v>
      </c>
      <c r="H41" s="66"/>
      <c r="I41" s="66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38"/>
      <c r="B42" s="59" t="s">
        <v>63</v>
      </c>
      <c r="C42" s="51"/>
      <c r="D42" s="51"/>
      <c r="E42" s="64" t="s">
        <v>44</v>
      </c>
      <c r="F42" s="52">
        <v>1787</v>
      </c>
      <c r="G42" s="81">
        <f>1450+16</f>
        <v>1466</v>
      </c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38"/>
      <c r="B43" s="60"/>
      <c r="C43" s="51" t="s">
        <v>77</v>
      </c>
      <c r="D43" s="51"/>
      <c r="E43" s="64"/>
      <c r="F43" s="52">
        <v>26</v>
      </c>
      <c r="G43" s="81">
        <v>16</v>
      </c>
      <c r="H43" s="52"/>
      <c r="I43" s="52"/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38"/>
      <c r="B44" s="51" t="s">
        <v>74</v>
      </c>
      <c r="C44" s="51"/>
      <c r="D44" s="51"/>
      <c r="E44" s="64" t="s">
        <v>108</v>
      </c>
      <c r="F44" s="66">
        <v>0</v>
      </c>
      <c r="G44" s="87">
        <f t="shared" ref="G44:O44" si="7">G40-G42</f>
        <v>0</v>
      </c>
      <c r="H44" s="66">
        <f t="shared" si="7"/>
        <v>0</v>
      </c>
      <c r="I44" s="66">
        <f t="shared" si="7"/>
        <v>0</v>
      </c>
      <c r="J44" s="66">
        <f t="shared" si="7"/>
        <v>0</v>
      </c>
      <c r="K44" s="66">
        <f t="shared" si="7"/>
        <v>0</v>
      </c>
      <c r="L44" s="66">
        <f t="shared" si="7"/>
        <v>0</v>
      </c>
      <c r="M44" s="66">
        <f t="shared" si="7"/>
        <v>0</v>
      </c>
      <c r="N44" s="66">
        <f t="shared" si="7"/>
        <v>0</v>
      </c>
      <c r="O44" s="66">
        <f t="shared" si="7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37" t="s">
        <v>86</v>
      </c>
      <c r="B45" s="45" t="s">
        <v>78</v>
      </c>
      <c r="C45" s="45"/>
      <c r="D45" s="45"/>
      <c r="E45" s="64" t="s">
        <v>109</v>
      </c>
      <c r="F45" s="52">
        <v>0</v>
      </c>
      <c r="G45" s="81">
        <f t="shared" ref="G45:O45" si="8">G39+G44</f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38"/>
      <c r="B46" s="51" t="s">
        <v>79</v>
      </c>
      <c r="C46" s="51"/>
      <c r="D46" s="51"/>
      <c r="E46" s="51"/>
      <c r="F46" s="66"/>
      <c r="G46" s="87"/>
      <c r="H46" s="66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38"/>
      <c r="B47" s="51" t="s">
        <v>80</v>
      </c>
      <c r="C47" s="51"/>
      <c r="D47" s="51"/>
      <c r="E47" s="51"/>
      <c r="F47" s="52"/>
      <c r="G47" s="81"/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38"/>
      <c r="B48" s="51" t="s">
        <v>81</v>
      </c>
      <c r="C48" s="51"/>
      <c r="D48" s="51"/>
      <c r="E48" s="51"/>
      <c r="F48" s="52"/>
      <c r="G48" s="81"/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7" t="s">
        <v>110</v>
      </c>
    </row>
    <row r="50" spans="1:1" ht="16" customHeight="1">
      <c r="A50" s="7"/>
    </row>
  </sheetData>
  <mergeCells count="43">
    <mergeCell ref="A45:A48"/>
    <mergeCell ref="A6:E7"/>
    <mergeCell ref="A30:E31"/>
    <mergeCell ref="A8:A18"/>
    <mergeCell ref="A19:A27"/>
    <mergeCell ref="E25:E26"/>
    <mergeCell ref="A32:A39"/>
    <mergeCell ref="A40:A44"/>
    <mergeCell ref="P6:Q6"/>
    <mergeCell ref="N30:O30"/>
    <mergeCell ref="F30:G30"/>
    <mergeCell ref="H30:I30"/>
    <mergeCell ref="J30:K30"/>
    <mergeCell ref="L30:M30"/>
    <mergeCell ref="N25:N26"/>
    <mergeCell ref="O25:O26"/>
    <mergeCell ref="F6:G6"/>
    <mergeCell ref="H6:I6"/>
    <mergeCell ref="J25:J26"/>
    <mergeCell ref="K25:K26"/>
    <mergeCell ref="F25:F26"/>
    <mergeCell ref="G25:G26"/>
    <mergeCell ref="H25:H26"/>
    <mergeCell ref="I25:I26"/>
    <mergeCell ref="N6:O6"/>
    <mergeCell ref="L6:M6"/>
    <mergeCell ref="J6:K6"/>
    <mergeCell ref="L25:L26"/>
    <mergeCell ref="M25:M26"/>
    <mergeCell ref="P25:P26"/>
    <mergeCell ref="R25:R26"/>
    <mergeCell ref="S25:S26"/>
    <mergeCell ref="T25:T26"/>
    <mergeCell ref="Q25:Q26"/>
    <mergeCell ref="V25:V26"/>
    <mergeCell ref="W25:W26"/>
    <mergeCell ref="X25:X26"/>
    <mergeCell ref="Y25:Y26"/>
    <mergeCell ref="R6:S6"/>
    <mergeCell ref="T6:U6"/>
    <mergeCell ref="V6:W6"/>
    <mergeCell ref="X6:Y6"/>
    <mergeCell ref="U25:U26"/>
  </mergeCells>
  <phoneticPr fontId="14"/>
  <printOptions horizontalCentered="1" gridLinesSet="0"/>
  <pageMargins left="0.78740157480314965" right="0.27" top="0.38" bottom="0.34" header="0.19685039370078741" footer="0.19685039370078741"/>
  <pageSetup paperSize="9" scale="43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22" activePane="bottomRight" state="frozen"/>
      <selection activeCell="Y38" sqref="S31:Y38"/>
      <selection pane="topRight" activeCell="Y38" sqref="S31:Y38"/>
      <selection pane="bottomLeft" activeCell="Y38" sqref="S31:Y38"/>
      <selection pane="bottomRight" activeCell="Y38" sqref="S31:Y38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.25" customHeight="1">
      <c r="A1" s="15" t="s">
        <v>0</v>
      </c>
      <c r="B1" s="15"/>
      <c r="C1" s="15"/>
      <c r="D1" s="15"/>
      <c r="E1" s="85" t="s">
        <v>235</v>
      </c>
      <c r="F1" s="1"/>
    </row>
    <row r="3" spans="1:9" ht="14">
      <c r="A3" s="9" t="s">
        <v>111</v>
      </c>
    </row>
    <row r="5" spans="1:9">
      <c r="A5" s="16" t="s">
        <v>229</v>
      </c>
      <c r="B5" s="16"/>
      <c r="C5" s="16"/>
      <c r="D5" s="16"/>
      <c r="E5" s="16"/>
    </row>
    <row r="6" spans="1:9" ht="14">
      <c r="A6" s="3"/>
      <c r="H6" s="4"/>
      <c r="I6" s="8" t="s">
        <v>1</v>
      </c>
    </row>
    <row r="7" spans="1:9" ht="27" customHeight="1">
      <c r="A7" s="5"/>
      <c r="B7" s="6"/>
      <c r="C7" s="6"/>
      <c r="D7" s="6"/>
      <c r="E7" s="57"/>
      <c r="F7" s="46" t="s">
        <v>220</v>
      </c>
      <c r="G7" s="46"/>
      <c r="H7" s="46" t="s">
        <v>230</v>
      </c>
      <c r="I7" s="67" t="s">
        <v>21</v>
      </c>
    </row>
    <row r="8" spans="1:9" ht="17.149999999999999" customHeight="1">
      <c r="A8" s="17"/>
      <c r="B8" s="18"/>
      <c r="C8" s="18"/>
      <c r="D8" s="18"/>
      <c r="E8" s="58"/>
      <c r="F8" s="49" t="s">
        <v>219</v>
      </c>
      <c r="G8" s="49" t="s">
        <v>2</v>
      </c>
      <c r="H8" s="49" t="s">
        <v>219</v>
      </c>
      <c r="I8" s="50"/>
    </row>
    <row r="9" spans="1:9" ht="18" customHeight="1">
      <c r="A9" s="113" t="s">
        <v>87</v>
      </c>
      <c r="B9" s="113" t="s">
        <v>89</v>
      </c>
      <c r="C9" s="59" t="s">
        <v>3</v>
      </c>
      <c r="D9" s="51"/>
      <c r="E9" s="51"/>
      <c r="F9" s="52">
        <v>6345076</v>
      </c>
      <c r="G9" s="53">
        <f>F9/$F$27*100</f>
        <v>71.30318752333902</v>
      </c>
      <c r="H9" s="52">
        <v>6186896</v>
      </c>
      <c r="I9" s="53">
        <f t="shared" ref="I9:I45" si="0">(F9/H9-1)*100</f>
        <v>2.5566940191010135</v>
      </c>
    </row>
    <row r="10" spans="1:9" ht="18" customHeight="1">
      <c r="A10" s="113"/>
      <c r="B10" s="113"/>
      <c r="C10" s="61"/>
      <c r="D10" s="59" t="s">
        <v>22</v>
      </c>
      <c r="E10" s="51"/>
      <c r="F10" s="52">
        <v>1901845</v>
      </c>
      <c r="G10" s="53">
        <f t="shared" ref="G10:G27" si="1">F10/$F$27*100</f>
        <v>21.372101874796247</v>
      </c>
      <c r="H10" s="52">
        <v>1841331</v>
      </c>
      <c r="I10" s="53">
        <f t="shared" si="0"/>
        <v>3.2864270465223333</v>
      </c>
    </row>
    <row r="11" spans="1:9" ht="18" customHeight="1">
      <c r="A11" s="113"/>
      <c r="B11" s="113"/>
      <c r="C11" s="61"/>
      <c r="D11" s="61"/>
      <c r="E11" s="45" t="s">
        <v>23</v>
      </c>
      <c r="F11" s="52">
        <v>969970</v>
      </c>
      <c r="G11" s="53">
        <f t="shared" si="1"/>
        <v>10.900098407333992</v>
      </c>
      <c r="H11" s="52">
        <v>947599</v>
      </c>
      <c r="I11" s="53">
        <f t="shared" si="0"/>
        <v>2.3608087387175347</v>
      </c>
    </row>
    <row r="12" spans="1:9" ht="18" customHeight="1">
      <c r="A12" s="113"/>
      <c r="B12" s="113"/>
      <c r="C12" s="61"/>
      <c r="D12" s="61"/>
      <c r="E12" s="45" t="s">
        <v>24</v>
      </c>
      <c r="F12" s="52">
        <v>702223</v>
      </c>
      <c r="G12" s="53">
        <f t="shared" si="1"/>
        <v>7.8912747857081129</v>
      </c>
      <c r="H12" s="52">
        <v>696793</v>
      </c>
      <c r="I12" s="53">
        <f t="shared" si="0"/>
        <v>0.77928452208906318</v>
      </c>
    </row>
    <row r="13" spans="1:9" ht="18" customHeight="1">
      <c r="A13" s="113"/>
      <c r="B13" s="113"/>
      <c r="C13" s="61"/>
      <c r="D13" s="60"/>
      <c r="E13" s="45" t="s">
        <v>25</v>
      </c>
      <c r="F13" s="52">
        <v>10505</v>
      </c>
      <c r="G13" s="53">
        <f t="shared" si="1"/>
        <v>0.11805059307921234</v>
      </c>
      <c r="H13" s="52">
        <v>8884</v>
      </c>
      <c r="I13" s="53">
        <f t="shared" si="0"/>
        <v>18.246285457001356</v>
      </c>
    </row>
    <row r="14" spans="1:9" ht="18" customHeight="1">
      <c r="A14" s="113"/>
      <c r="B14" s="113"/>
      <c r="C14" s="61"/>
      <c r="D14" s="59" t="s">
        <v>26</v>
      </c>
      <c r="E14" s="51"/>
      <c r="F14" s="52">
        <v>1590412</v>
      </c>
      <c r="G14" s="53">
        <f t="shared" si="1"/>
        <v>17.872354101884461</v>
      </c>
      <c r="H14" s="52">
        <v>1544976</v>
      </c>
      <c r="I14" s="53">
        <f t="shared" si="0"/>
        <v>2.9408871076314513</v>
      </c>
    </row>
    <row r="15" spans="1:9" ht="18" customHeight="1">
      <c r="A15" s="113"/>
      <c r="B15" s="113"/>
      <c r="C15" s="61"/>
      <c r="D15" s="61"/>
      <c r="E15" s="45" t="s">
        <v>27</v>
      </c>
      <c r="F15" s="52">
        <v>58663</v>
      </c>
      <c r="G15" s="53">
        <f t="shared" si="1"/>
        <v>0.65922912344653339</v>
      </c>
      <c r="H15" s="52">
        <v>68181</v>
      </c>
      <c r="I15" s="53">
        <f t="shared" si="0"/>
        <v>-13.959900852143559</v>
      </c>
    </row>
    <row r="16" spans="1:9" ht="18" customHeight="1">
      <c r="A16" s="113"/>
      <c r="B16" s="113"/>
      <c r="C16" s="61"/>
      <c r="D16" s="60"/>
      <c r="E16" s="45" t="s">
        <v>28</v>
      </c>
      <c r="F16" s="52">
        <v>1531749</v>
      </c>
      <c r="G16" s="53">
        <f t="shared" si="1"/>
        <v>17.213124978437929</v>
      </c>
      <c r="H16" s="52">
        <v>1476795</v>
      </c>
      <c r="I16" s="53">
        <f t="shared" si="0"/>
        <v>3.7211664449026349</v>
      </c>
    </row>
    <row r="17" spans="1:9" ht="18" customHeight="1">
      <c r="A17" s="113"/>
      <c r="B17" s="113"/>
      <c r="C17" s="61"/>
      <c r="D17" s="114" t="s">
        <v>29</v>
      </c>
      <c r="E17" s="115"/>
      <c r="F17" s="52">
        <v>744262</v>
      </c>
      <c r="G17" s="53">
        <f t="shared" si="1"/>
        <v>8.3636906717106836</v>
      </c>
      <c r="H17" s="52">
        <v>770814</v>
      </c>
      <c r="I17" s="53">
        <f t="shared" si="0"/>
        <v>-3.4446701798358625</v>
      </c>
    </row>
    <row r="18" spans="1:9" ht="18" customHeight="1">
      <c r="A18" s="113"/>
      <c r="B18" s="113"/>
      <c r="C18" s="61"/>
      <c r="D18" s="114" t="s">
        <v>93</v>
      </c>
      <c r="E18" s="116"/>
      <c r="F18" s="52">
        <v>99663</v>
      </c>
      <c r="G18" s="53">
        <f t="shared" si="1"/>
        <v>1.1199691821088567</v>
      </c>
      <c r="H18" s="52">
        <v>92255</v>
      </c>
      <c r="I18" s="53">
        <f t="shared" si="0"/>
        <v>8.0299170776651607</v>
      </c>
    </row>
    <row r="19" spans="1:9" ht="18" customHeight="1">
      <c r="A19" s="113"/>
      <c r="B19" s="113"/>
      <c r="C19" s="60"/>
      <c r="D19" s="114" t="s">
        <v>94</v>
      </c>
      <c r="E19" s="116"/>
      <c r="F19" s="52">
        <v>1436124</v>
      </c>
      <c r="G19" s="53">
        <f t="shared" si="1"/>
        <v>16.138533073326105</v>
      </c>
      <c r="H19" s="52">
        <v>1383125</v>
      </c>
      <c r="I19" s="53">
        <f t="shared" si="0"/>
        <v>3.8318300948938067</v>
      </c>
    </row>
    <row r="20" spans="1:9" ht="18" customHeight="1">
      <c r="A20" s="113"/>
      <c r="B20" s="113"/>
      <c r="C20" s="51" t="s">
        <v>4</v>
      </c>
      <c r="D20" s="51"/>
      <c r="E20" s="51"/>
      <c r="F20" s="52">
        <v>64088</v>
      </c>
      <c r="G20" s="53">
        <f t="shared" si="1"/>
        <v>0.72019289950124321</v>
      </c>
      <c r="H20" s="52">
        <v>63788</v>
      </c>
      <c r="I20" s="53">
        <f t="shared" si="0"/>
        <v>0.47030789490185576</v>
      </c>
    </row>
    <row r="21" spans="1:9" ht="18" customHeight="1">
      <c r="A21" s="113"/>
      <c r="B21" s="113"/>
      <c r="C21" s="51" t="s">
        <v>5</v>
      </c>
      <c r="D21" s="51"/>
      <c r="E21" s="51"/>
      <c r="F21" s="52">
        <v>0</v>
      </c>
      <c r="G21" s="53">
        <f t="shared" si="1"/>
        <v>0</v>
      </c>
      <c r="H21" s="52">
        <v>0</v>
      </c>
      <c r="I21" s="53" t="e">
        <f t="shared" si="0"/>
        <v>#DIV/0!</v>
      </c>
    </row>
    <row r="22" spans="1:9" ht="18" customHeight="1">
      <c r="A22" s="113"/>
      <c r="B22" s="113"/>
      <c r="C22" s="51" t="s">
        <v>30</v>
      </c>
      <c r="D22" s="51"/>
      <c r="E22" s="51"/>
      <c r="F22" s="52">
        <v>144167</v>
      </c>
      <c r="G22" s="53">
        <f t="shared" si="1"/>
        <v>1.6200856594431989</v>
      </c>
      <c r="H22" s="52">
        <v>143818</v>
      </c>
      <c r="I22" s="53">
        <f t="shared" si="0"/>
        <v>0.24266781626778311</v>
      </c>
    </row>
    <row r="23" spans="1:9" ht="18" customHeight="1">
      <c r="A23" s="113"/>
      <c r="B23" s="113"/>
      <c r="C23" s="51" t="s">
        <v>6</v>
      </c>
      <c r="D23" s="51"/>
      <c r="E23" s="51"/>
      <c r="F23" s="52">
        <v>661557</v>
      </c>
      <c r="G23" s="53">
        <f t="shared" si="1"/>
        <v>7.434288072889526</v>
      </c>
      <c r="H23" s="52">
        <v>1258541</v>
      </c>
      <c r="I23" s="53">
        <f t="shared" si="0"/>
        <v>-47.434608804957492</v>
      </c>
    </row>
    <row r="24" spans="1:9" ht="18" customHeight="1">
      <c r="A24" s="113"/>
      <c r="B24" s="113"/>
      <c r="C24" s="51" t="s">
        <v>31</v>
      </c>
      <c r="D24" s="51"/>
      <c r="E24" s="51"/>
      <c r="F24" s="52">
        <v>42401</v>
      </c>
      <c r="G24" s="53">
        <f t="shared" si="1"/>
        <v>0.47648388359368704</v>
      </c>
      <c r="H24" s="52">
        <v>36442</v>
      </c>
      <c r="I24" s="53">
        <f t="shared" si="0"/>
        <v>16.352011415399815</v>
      </c>
    </row>
    <row r="25" spans="1:9" ht="18" customHeight="1">
      <c r="A25" s="113"/>
      <c r="B25" s="113"/>
      <c r="C25" s="51" t="s">
        <v>7</v>
      </c>
      <c r="D25" s="51"/>
      <c r="E25" s="51"/>
      <c r="F25" s="52">
        <v>229256</v>
      </c>
      <c r="G25" s="53">
        <f t="shared" si="1"/>
        <v>2.5762786070412091</v>
      </c>
      <c r="H25" s="52">
        <v>238695</v>
      </c>
      <c r="I25" s="53">
        <f t="shared" si="0"/>
        <v>-3.9544188189949536</v>
      </c>
    </row>
    <row r="26" spans="1:9" ht="18" customHeight="1">
      <c r="A26" s="113"/>
      <c r="B26" s="113"/>
      <c r="C26" s="51" t="s">
        <v>8</v>
      </c>
      <c r="D26" s="51"/>
      <c r="E26" s="51"/>
      <c r="F26" s="52">
        <v>1412183</v>
      </c>
      <c r="G26" s="53">
        <f t="shared" si="1"/>
        <v>15.869494591754529</v>
      </c>
      <c r="H26" s="52">
        <v>1826866</v>
      </c>
      <c r="I26" s="53">
        <f t="shared" si="0"/>
        <v>-22.699147063878801</v>
      </c>
    </row>
    <row r="27" spans="1:9" ht="18" customHeight="1">
      <c r="A27" s="113"/>
      <c r="B27" s="113"/>
      <c r="C27" s="51" t="s">
        <v>9</v>
      </c>
      <c r="D27" s="51"/>
      <c r="E27" s="51"/>
      <c r="F27" s="52">
        <f>SUM(F9,F20:F26)-1</f>
        <v>8898727</v>
      </c>
      <c r="G27" s="53">
        <f t="shared" si="1"/>
        <v>100</v>
      </c>
      <c r="H27" s="52">
        <f>SUM(H9,H20:H26)</f>
        <v>9755046</v>
      </c>
      <c r="I27" s="53">
        <f t="shared" si="0"/>
        <v>-8.7782159100018635</v>
      </c>
    </row>
    <row r="28" spans="1:9" ht="18" customHeight="1">
      <c r="A28" s="113"/>
      <c r="B28" s="113" t="s">
        <v>88</v>
      </c>
      <c r="C28" s="59" t="s">
        <v>10</v>
      </c>
      <c r="D28" s="51"/>
      <c r="E28" s="51"/>
      <c r="F28" s="52">
        <v>2190609</v>
      </c>
      <c r="G28" s="53">
        <f t="shared" ref="F28:G45" si="2">F28/$F$45*100</f>
        <v>26.22451811179457</v>
      </c>
      <c r="H28" s="52">
        <v>2132542</v>
      </c>
      <c r="I28" s="53">
        <f t="shared" si="0"/>
        <v>2.7229006509602138</v>
      </c>
    </row>
    <row r="29" spans="1:9" ht="18" customHeight="1">
      <c r="A29" s="113"/>
      <c r="B29" s="113"/>
      <c r="C29" s="61"/>
      <c r="D29" s="51" t="s">
        <v>11</v>
      </c>
      <c r="E29" s="51"/>
      <c r="F29" s="52">
        <v>1537516</v>
      </c>
      <c r="G29" s="53">
        <f t="shared" si="2"/>
        <v>18.406121854321761</v>
      </c>
      <c r="H29" s="52">
        <v>1557624</v>
      </c>
      <c r="I29" s="53">
        <f t="shared" si="0"/>
        <v>-1.2909405607515079</v>
      </c>
    </row>
    <row r="30" spans="1:9" ht="18" customHeight="1">
      <c r="A30" s="113"/>
      <c r="B30" s="113"/>
      <c r="C30" s="61"/>
      <c r="D30" s="51" t="s">
        <v>32</v>
      </c>
      <c r="E30" s="51"/>
      <c r="F30" s="52">
        <v>273696</v>
      </c>
      <c r="G30" s="53">
        <f t="shared" si="2"/>
        <v>3.2765069937746651</v>
      </c>
      <c r="H30" s="52">
        <v>191313</v>
      </c>
      <c r="I30" s="53">
        <f t="shared" si="0"/>
        <v>43.061893337096805</v>
      </c>
    </row>
    <row r="31" spans="1:9" ht="18" customHeight="1">
      <c r="A31" s="113"/>
      <c r="B31" s="113"/>
      <c r="C31" s="60"/>
      <c r="D31" s="51" t="s">
        <v>12</v>
      </c>
      <c r="E31" s="51"/>
      <c r="F31" s="52">
        <v>379398</v>
      </c>
      <c r="G31" s="53">
        <f t="shared" si="2"/>
        <v>4.5419012350349313</v>
      </c>
      <c r="H31" s="52">
        <v>383604</v>
      </c>
      <c r="I31" s="53">
        <f t="shared" si="0"/>
        <v>-1.0964432070572738</v>
      </c>
    </row>
    <row r="32" spans="1:9" ht="18" customHeight="1">
      <c r="A32" s="113"/>
      <c r="B32" s="113"/>
      <c r="C32" s="59" t="s">
        <v>13</v>
      </c>
      <c r="D32" s="51"/>
      <c r="E32" s="51"/>
      <c r="F32" s="52">
        <v>5372671</v>
      </c>
      <c r="G32" s="53">
        <f t="shared" si="2"/>
        <v>64.318053996954021</v>
      </c>
      <c r="H32" s="52">
        <v>6275215</v>
      </c>
      <c r="I32" s="53">
        <f t="shared" si="0"/>
        <v>-14.382678521771764</v>
      </c>
    </row>
    <row r="33" spans="1:9" ht="18" customHeight="1">
      <c r="A33" s="113"/>
      <c r="B33" s="113"/>
      <c r="C33" s="61"/>
      <c r="D33" s="51" t="s">
        <v>14</v>
      </c>
      <c r="E33" s="51"/>
      <c r="F33" s="52">
        <v>469984</v>
      </c>
      <c r="G33" s="53">
        <f t="shared" si="2"/>
        <v>5.6263367493941905</v>
      </c>
      <c r="H33" s="52">
        <v>632010</v>
      </c>
      <c r="I33" s="53">
        <f t="shared" si="0"/>
        <v>-25.636619673739336</v>
      </c>
    </row>
    <row r="34" spans="1:9" ht="18" customHeight="1">
      <c r="A34" s="113"/>
      <c r="B34" s="113"/>
      <c r="C34" s="61"/>
      <c r="D34" s="51" t="s">
        <v>33</v>
      </c>
      <c r="E34" s="51"/>
      <c r="F34" s="52">
        <v>116807</v>
      </c>
      <c r="G34" s="53">
        <f t="shared" si="2"/>
        <v>1.3983359363009957</v>
      </c>
      <c r="H34" s="52">
        <v>113040</v>
      </c>
      <c r="I34" s="53">
        <f t="shared" si="0"/>
        <v>3.3324486907289508</v>
      </c>
    </row>
    <row r="35" spans="1:9" ht="18" customHeight="1">
      <c r="A35" s="113"/>
      <c r="B35" s="113"/>
      <c r="C35" s="61"/>
      <c r="D35" s="51" t="s">
        <v>34</v>
      </c>
      <c r="E35" s="51"/>
      <c r="F35" s="52">
        <v>3696462</v>
      </c>
      <c r="G35" s="53">
        <f t="shared" si="2"/>
        <v>44.251591529369399</v>
      </c>
      <c r="H35" s="52">
        <v>3837554</v>
      </c>
      <c r="I35" s="53">
        <f t="shared" si="0"/>
        <v>-3.6766127590647568</v>
      </c>
    </row>
    <row r="36" spans="1:9" ht="18" customHeight="1">
      <c r="A36" s="113"/>
      <c r="B36" s="113"/>
      <c r="C36" s="61"/>
      <c r="D36" s="51" t="s">
        <v>35</v>
      </c>
      <c r="E36" s="51"/>
      <c r="F36" s="52">
        <v>91282</v>
      </c>
      <c r="G36" s="53">
        <f t="shared" si="2"/>
        <v>1.0927675647643333</v>
      </c>
      <c r="H36" s="52">
        <v>91140</v>
      </c>
      <c r="I36" s="53">
        <f t="shared" si="0"/>
        <v>0.1558042571867535</v>
      </c>
    </row>
    <row r="37" spans="1:9" ht="18" customHeight="1">
      <c r="A37" s="113"/>
      <c r="B37" s="113"/>
      <c r="C37" s="61"/>
      <c r="D37" s="51" t="s">
        <v>15</v>
      </c>
      <c r="E37" s="51"/>
      <c r="F37" s="52">
        <v>436365</v>
      </c>
      <c r="G37" s="53">
        <f t="shared" si="2"/>
        <v>5.2238723778881742</v>
      </c>
      <c r="H37" s="52">
        <v>950468</v>
      </c>
      <c r="I37" s="53">
        <f t="shared" si="0"/>
        <v>-54.08945908752321</v>
      </c>
    </row>
    <row r="38" spans="1:9" ht="18" customHeight="1">
      <c r="A38" s="113"/>
      <c r="B38" s="113"/>
      <c r="C38" s="60"/>
      <c r="D38" s="51" t="s">
        <v>36</v>
      </c>
      <c r="E38" s="51"/>
      <c r="F38" s="52">
        <v>561770</v>
      </c>
      <c r="G38" s="53">
        <f t="shared" si="2"/>
        <v>6.7251378679001297</v>
      </c>
      <c r="H38" s="52">
        <v>651003</v>
      </c>
      <c r="I38" s="53">
        <f t="shared" si="0"/>
        <v>-13.707002886315422</v>
      </c>
    </row>
    <row r="39" spans="1:9" ht="18" customHeight="1">
      <c r="A39" s="113"/>
      <c r="B39" s="113"/>
      <c r="C39" s="59" t="s">
        <v>16</v>
      </c>
      <c r="D39" s="51"/>
      <c r="E39" s="51"/>
      <c r="F39" s="52">
        <v>790005</v>
      </c>
      <c r="G39" s="53">
        <f t="shared" si="2"/>
        <v>9.4574159199146308</v>
      </c>
      <c r="H39" s="52">
        <v>780557</v>
      </c>
      <c r="I39" s="53">
        <f t="shared" si="0"/>
        <v>1.210417688906773</v>
      </c>
    </row>
    <row r="40" spans="1:9" ht="18" customHeight="1">
      <c r="A40" s="113"/>
      <c r="B40" s="113"/>
      <c r="C40" s="61"/>
      <c r="D40" s="59" t="s">
        <v>17</v>
      </c>
      <c r="E40" s="51"/>
      <c r="F40" s="52">
        <v>788314</v>
      </c>
      <c r="G40" s="53">
        <f t="shared" si="2"/>
        <v>9.4371723894046013</v>
      </c>
      <c r="H40" s="52">
        <v>778693</v>
      </c>
      <c r="I40" s="53">
        <f t="shared" si="0"/>
        <v>1.2355318463117104</v>
      </c>
    </row>
    <row r="41" spans="1:9" ht="18" customHeight="1">
      <c r="A41" s="113"/>
      <c r="B41" s="113"/>
      <c r="C41" s="61"/>
      <c r="D41" s="61"/>
      <c r="E41" s="55" t="s">
        <v>91</v>
      </c>
      <c r="F41" s="52">
        <v>211826</v>
      </c>
      <c r="G41" s="53">
        <f t="shared" si="2"/>
        <v>2.5358403866454471</v>
      </c>
      <c r="H41" s="52">
        <v>217152</v>
      </c>
      <c r="I41" s="56">
        <f t="shared" si="0"/>
        <v>-2.4526598880047157</v>
      </c>
    </row>
    <row r="42" spans="1:9" ht="18" customHeight="1">
      <c r="A42" s="113"/>
      <c r="B42" s="113"/>
      <c r="C42" s="61"/>
      <c r="D42" s="60"/>
      <c r="E42" s="45" t="s">
        <v>37</v>
      </c>
      <c r="F42" s="52">
        <v>576488</v>
      </c>
      <c r="G42" s="53">
        <f t="shared" si="2"/>
        <v>6.9013320027591547</v>
      </c>
      <c r="H42" s="52">
        <v>561542</v>
      </c>
      <c r="I42" s="56">
        <f t="shared" si="0"/>
        <v>2.6615996666322417</v>
      </c>
    </row>
    <row r="43" spans="1:9" ht="18" customHeight="1">
      <c r="A43" s="113"/>
      <c r="B43" s="113"/>
      <c r="C43" s="61"/>
      <c r="D43" s="51" t="s">
        <v>38</v>
      </c>
      <c r="E43" s="51"/>
      <c r="F43" s="52">
        <v>1692</v>
      </c>
      <c r="G43" s="53">
        <f t="shared" si="2"/>
        <v>2.0255501846818125E-2</v>
      </c>
      <c r="H43" s="52">
        <v>1864</v>
      </c>
      <c r="I43" s="56">
        <f t="shared" si="0"/>
        <v>-9.227467811158796</v>
      </c>
    </row>
    <row r="44" spans="1:9" ht="18" customHeight="1">
      <c r="A44" s="113"/>
      <c r="B44" s="113"/>
      <c r="C44" s="60"/>
      <c r="D44" s="51" t="s">
        <v>39</v>
      </c>
      <c r="E44" s="51"/>
      <c r="F44" s="53">
        <f t="shared" si="2"/>
        <v>0</v>
      </c>
      <c r="G44" s="53">
        <f t="shared" si="2"/>
        <v>0</v>
      </c>
      <c r="H44" s="52">
        <v>0</v>
      </c>
      <c r="I44" s="53" t="e">
        <f t="shared" si="0"/>
        <v>#DIV/0!</v>
      </c>
    </row>
    <row r="45" spans="1:9" ht="18" customHeight="1">
      <c r="A45" s="113"/>
      <c r="B45" s="113"/>
      <c r="C45" s="45" t="s">
        <v>18</v>
      </c>
      <c r="D45" s="45"/>
      <c r="E45" s="45"/>
      <c r="F45" s="52">
        <f>SUM(F28,F32,F39)+1</f>
        <v>8353286</v>
      </c>
      <c r="G45" s="53">
        <f t="shared" si="2"/>
        <v>100</v>
      </c>
      <c r="H45" s="52">
        <f>SUM(H28,H32,H39)</f>
        <v>9188314</v>
      </c>
      <c r="I45" s="53">
        <f t="shared" si="0"/>
        <v>-9.0879349573817372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Y38" sqref="S31:Y38"/>
      <selection pane="topRight" activeCell="Y38" sqref="S31:Y38"/>
      <selection pane="bottomLeft" activeCell="Y38" sqref="S31:Y38"/>
      <selection pane="bottomRight" activeCell="Y38" sqref="S31:Y38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81640625" style="2" customWidth="1"/>
    <col min="4" max="9" width="11.90625" style="2" customWidth="1"/>
    <col min="10" max="16384" width="9" style="2"/>
  </cols>
  <sheetData>
    <row r="1" spans="1:9" ht="34.25" customHeight="1">
      <c r="A1" s="32" t="s">
        <v>0</v>
      </c>
      <c r="B1" s="32"/>
      <c r="C1" s="20" t="s">
        <v>235</v>
      </c>
      <c r="D1" s="33"/>
      <c r="E1" s="33"/>
    </row>
    <row r="4" spans="1:9">
      <c r="A4" s="34" t="s">
        <v>112</v>
      </c>
    </row>
    <row r="5" spans="1:9">
      <c r="I5" s="8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216</v>
      </c>
      <c r="F6" s="35" t="s">
        <v>217</v>
      </c>
      <c r="G6" s="35" t="s">
        <v>222</v>
      </c>
      <c r="H6" s="35" t="s">
        <v>224</v>
      </c>
      <c r="I6" s="35" t="s">
        <v>232</v>
      </c>
    </row>
    <row r="7" spans="1:9" ht="27" customHeight="1">
      <c r="A7" s="113" t="s">
        <v>115</v>
      </c>
      <c r="B7" s="59" t="s">
        <v>116</v>
      </c>
      <c r="C7" s="51"/>
      <c r="D7" s="64" t="s">
        <v>117</v>
      </c>
      <c r="E7" s="35">
        <v>8112851</v>
      </c>
      <c r="F7" s="35">
        <v>9054650</v>
      </c>
      <c r="G7" s="35">
        <v>10138990</v>
      </c>
      <c r="H7" s="35">
        <v>9755045</v>
      </c>
      <c r="I7" s="35">
        <v>8898727</v>
      </c>
    </row>
    <row r="8" spans="1:9" ht="27" customHeight="1">
      <c r="A8" s="113"/>
      <c r="B8" s="77"/>
      <c r="C8" s="51" t="s">
        <v>118</v>
      </c>
      <c r="D8" s="64" t="s">
        <v>41</v>
      </c>
      <c r="E8" s="68">
        <v>6021894</v>
      </c>
      <c r="F8" s="68">
        <v>5349290</v>
      </c>
      <c r="G8" s="68">
        <v>5952983</v>
      </c>
      <c r="H8" s="69">
        <v>6258475</v>
      </c>
      <c r="I8" s="69">
        <v>6416243</v>
      </c>
    </row>
    <row r="9" spans="1:9" ht="27" customHeight="1">
      <c r="A9" s="113"/>
      <c r="B9" s="51" t="s">
        <v>119</v>
      </c>
      <c r="C9" s="51"/>
      <c r="D9" s="64"/>
      <c r="E9" s="68">
        <v>7581115</v>
      </c>
      <c r="F9" s="68">
        <v>8609541</v>
      </c>
      <c r="G9" s="68">
        <v>9589464</v>
      </c>
      <c r="H9" s="70">
        <v>9188314</v>
      </c>
      <c r="I9" s="70">
        <v>8353286</v>
      </c>
    </row>
    <row r="10" spans="1:9" ht="27" customHeight="1">
      <c r="A10" s="113"/>
      <c r="B10" s="51" t="s">
        <v>120</v>
      </c>
      <c r="C10" s="51"/>
      <c r="D10" s="64"/>
      <c r="E10" s="68">
        <v>531736</v>
      </c>
      <c r="F10" s="68">
        <v>445110</v>
      </c>
      <c r="G10" s="68">
        <v>549525</v>
      </c>
      <c r="H10" s="70">
        <v>566731</v>
      </c>
      <c r="I10" s="70">
        <v>545441</v>
      </c>
    </row>
    <row r="11" spans="1:9" ht="27" customHeight="1">
      <c r="A11" s="113"/>
      <c r="B11" s="51" t="s">
        <v>121</v>
      </c>
      <c r="C11" s="51"/>
      <c r="D11" s="64"/>
      <c r="E11" s="68">
        <v>404008</v>
      </c>
      <c r="F11" s="68">
        <v>444221</v>
      </c>
      <c r="G11" s="68">
        <v>548567</v>
      </c>
      <c r="H11" s="70">
        <v>563588</v>
      </c>
      <c r="I11" s="70">
        <v>539348</v>
      </c>
    </row>
    <row r="12" spans="1:9" ht="27" customHeight="1">
      <c r="A12" s="113"/>
      <c r="B12" s="51" t="s">
        <v>122</v>
      </c>
      <c r="C12" s="51"/>
      <c r="D12" s="64"/>
      <c r="E12" s="68">
        <v>127729</v>
      </c>
      <c r="F12" s="68">
        <v>889</v>
      </c>
      <c r="G12" s="68">
        <v>958</v>
      </c>
      <c r="H12" s="70">
        <v>3144</v>
      </c>
      <c r="I12" s="70">
        <v>6093</v>
      </c>
    </row>
    <row r="13" spans="1:9" ht="27" customHeight="1">
      <c r="A13" s="113"/>
      <c r="B13" s="51" t="s">
        <v>123</v>
      </c>
      <c r="C13" s="51"/>
      <c r="D13" s="64"/>
      <c r="E13" s="68">
        <v>396</v>
      </c>
      <c r="F13" s="68">
        <v>-126840</v>
      </c>
      <c r="G13" s="68">
        <v>70</v>
      </c>
      <c r="H13" s="70">
        <v>2185</v>
      </c>
      <c r="I13" s="70">
        <v>2949</v>
      </c>
    </row>
    <row r="14" spans="1:9" ht="27" customHeight="1">
      <c r="A14" s="113"/>
      <c r="B14" s="51" t="s">
        <v>124</v>
      </c>
      <c r="C14" s="51"/>
      <c r="D14" s="64"/>
      <c r="E14" s="68">
        <v>0</v>
      </c>
      <c r="F14" s="68">
        <v>0</v>
      </c>
      <c r="G14" s="68">
        <v>0</v>
      </c>
      <c r="H14" s="70">
        <v>0</v>
      </c>
      <c r="I14" s="70">
        <v>0</v>
      </c>
    </row>
    <row r="15" spans="1:9" ht="27" customHeight="1">
      <c r="A15" s="113"/>
      <c r="B15" s="51" t="s">
        <v>125</v>
      </c>
      <c r="C15" s="51"/>
      <c r="D15" s="64"/>
      <c r="E15" s="68">
        <v>92090</v>
      </c>
      <c r="F15" s="68">
        <v>-528626</v>
      </c>
      <c r="G15" s="68">
        <v>194598</v>
      </c>
      <c r="H15" s="70">
        <v>-75286</v>
      </c>
      <c r="I15" s="86">
        <v>-14575</v>
      </c>
    </row>
    <row r="16" spans="1:9" ht="27" customHeight="1">
      <c r="A16" s="113"/>
      <c r="B16" s="51" t="s">
        <v>126</v>
      </c>
      <c r="C16" s="51"/>
      <c r="D16" s="64" t="s">
        <v>42</v>
      </c>
      <c r="E16" s="68">
        <v>2626676</v>
      </c>
      <c r="F16" s="68">
        <v>2241656</v>
      </c>
      <c r="G16" s="68">
        <v>2187181</v>
      </c>
      <c r="H16" s="70">
        <v>2361532</v>
      </c>
      <c r="I16" s="70">
        <v>2593793</v>
      </c>
    </row>
    <row r="17" spans="1:9" ht="27" customHeight="1">
      <c r="A17" s="113"/>
      <c r="B17" s="51" t="s">
        <v>127</v>
      </c>
      <c r="C17" s="51"/>
      <c r="D17" s="64" t="s">
        <v>43</v>
      </c>
      <c r="E17" s="68">
        <v>888362</v>
      </c>
      <c r="F17" s="68">
        <v>963297</v>
      </c>
      <c r="G17" s="68">
        <v>910049</v>
      </c>
      <c r="H17" s="70">
        <v>1010897</v>
      </c>
      <c r="I17" s="70">
        <v>1038871</v>
      </c>
    </row>
    <row r="18" spans="1:9" ht="27" customHeight="1">
      <c r="A18" s="113"/>
      <c r="B18" s="51" t="s">
        <v>128</v>
      </c>
      <c r="C18" s="51"/>
      <c r="D18" s="64" t="s">
        <v>44</v>
      </c>
      <c r="E18" s="68">
        <v>3831655</v>
      </c>
      <c r="F18" s="68">
        <v>3988913</v>
      </c>
      <c r="G18" s="68">
        <v>3919447</v>
      </c>
      <c r="H18" s="70">
        <v>3817840</v>
      </c>
      <c r="I18" s="70">
        <v>3709474</v>
      </c>
    </row>
    <row r="19" spans="1:9" ht="27" customHeight="1">
      <c r="A19" s="113"/>
      <c r="B19" s="51" t="s">
        <v>129</v>
      </c>
      <c r="C19" s="51"/>
      <c r="D19" s="64" t="s">
        <v>130</v>
      </c>
      <c r="E19" s="68">
        <f>E17+E18-E16</f>
        <v>2093341</v>
      </c>
      <c r="F19" s="68">
        <f>F17+F18-F16</f>
        <v>2710554</v>
      </c>
      <c r="G19" s="68">
        <f>G17+G18-G16</f>
        <v>2642315</v>
      </c>
      <c r="H19" s="68">
        <f>H17+H18-H16</f>
        <v>2467205</v>
      </c>
      <c r="I19" s="68">
        <f>I17+I18-I16</f>
        <v>2154552</v>
      </c>
    </row>
    <row r="20" spans="1:9" ht="27" customHeight="1">
      <c r="A20" s="113"/>
      <c r="B20" s="51" t="s">
        <v>131</v>
      </c>
      <c r="C20" s="51"/>
      <c r="D20" s="64" t="s">
        <v>132</v>
      </c>
      <c r="E20" s="71">
        <f>E18/E8</f>
        <v>0.63628735411151371</v>
      </c>
      <c r="F20" s="71">
        <f>F18/F8</f>
        <v>0.74569017570556095</v>
      </c>
      <c r="G20" s="71">
        <f>G18/G8</f>
        <v>0.65840050273955086</v>
      </c>
      <c r="H20" s="71">
        <f>H18/H8</f>
        <v>0.6100272031125793</v>
      </c>
      <c r="I20" s="71">
        <f>I18/I8</f>
        <v>0.57813801628149064</v>
      </c>
    </row>
    <row r="21" spans="1:9" ht="27" customHeight="1">
      <c r="A21" s="113"/>
      <c r="B21" s="51" t="s">
        <v>133</v>
      </c>
      <c r="C21" s="51"/>
      <c r="D21" s="64" t="s">
        <v>134</v>
      </c>
      <c r="E21" s="71">
        <f>E19/E8</f>
        <v>0.34762169510124225</v>
      </c>
      <c r="F21" s="71">
        <f>F19/F8</f>
        <v>0.50671285348149009</v>
      </c>
      <c r="G21" s="71">
        <f>G19/G8</f>
        <v>0.44386402581697276</v>
      </c>
      <c r="H21" s="71">
        <f>H19/H8</f>
        <v>0.39421824006646988</v>
      </c>
      <c r="I21" s="71">
        <f>I19/I8</f>
        <v>0.33579650895391588</v>
      </c>
    </row>
    <row r="22" spans="1:9" ht="27" customHeight="1">
      <c r="A22" s="113"/>
      <c r="B22" s="51" t="s">
        <v>135</v>
      </c>
      <c r="C22" s="51"/>
      <c r="D22" s="64" t="s">
        <v>136</v>
      </c>
      <c r="E22" s="68">
        <f>E18/E24*1000000</f>
        <v>283505.59896283253</v>
      </c>
      <c r="F22" s="68">
        <f>F18/F24*1000000</f>
        <v>283957.0249538818</v>
      </c>
      <c r="G22" s="68">
        <f>G18/G24*1000000</f>
        <v>279011.97884847753</v>
      </c>
      <c r="H22" s="68">
        <f>H18/H24*1000000</f>
        <v>271778.92527360911</v>
      </c>
      <c r="I22" s="68">
        <f>I18/I24*1000000</f>
        <v>264064.72168828343</v>
      </c>
    </row>
    <row r="23" spans="1:9" ht="27" customHeight="1">
      <c r="A23" s="113"/>
      <c r="B23" s="51" t="s">
        <v>137</v>
      </c>
      <c r="C23" s="51"/>
      <c r="D23" s="64" t="s">
        <v>138</v>
      </c>
      <c r="E23" s="68">
        <f>E19/E24*1000000</f>
        <v>154887.09031435626</v>
      </c>
      <c r="F23" s="68">
        <f>F19/F24*1000000</f>
        <v>192955.03557406343</v>
      </c>
      <c r="G23" s="68">
        <f>G19/G24*1000000</f>
        <v>188097.33538711327</v>
      </c>
      <c r="H23" s="68">
        <f>H19/H24*1000000</f>
        <v>175631.85553341021</v>
      </c>
      <c r="I23" s="68">
        <f>I19/I24*1000000</f>
        <v>153375.16161130511</v>
      </c>
    </row>
    <row r="24" spans="1:9" ht="27" customHeight="1">
      <c r="A24" s="113"/>
      <c r="B24" s="72" t="s">
        <v>139</v>
      </c>
      <c r="C24" s="73"/>
      <c r="D24" s="64" t="s">
        <v>140</v>
      </c>
      <c r="E24" s="68">
        <v>13515271</v>
      </c>
      <c r="F24" s="68">
        <v>14047594</v>
      </c>
      <c r="G24" s="70">
        <f>F24</f>
        <v>14047594</v>
      </c>
      <c r="H24" s="70">
        <f>G24</f>
        <v>14047594</v>
      </c>
      <c r="I24" s="70">
        <f>H24</f>
        <v>14047594</v>
      </c>
    </row>
    <row r="25" spans="1:9" ht="27" customHeight="1">
      <c r="A25" s="113"/>
      <c r="B25" s="45" t="s">
        <v>141</v>
      </c>
      <c r="C25" s="45"/>
      <c r="D25" s="45"/>
      <c r="E25" s="68">
        <v>3949870</v>
      </c>
      <c r="F25" s="68">
        <v>3774968</v>
      </c>
      <c r="G25" s="68">
        <v>3263127</v>
      </c>
      <c r="H25" s="52">
        <v>4028124</v>
      </c>
      <c r="I25" s="52">
        <v>4232272</v>
      </c>
    </row>
    <row r="26" spans="1:9" ht="27" customHeight="1">
      <c r="A26" s="113"/>
      <c r="B26" s="45" t="s">
        <v>142</v>
      </c>
      <c r="C26" s="45"/>
      <c r="D26" s="45"/>
      <c r="E26" s="74">
        <v>1.17736</v>
      </c>
      <c r="F26" s="74">
        <v>1.1499999999999999</v>
      </c>
      <c r="G26" s="74">
        <v>1.073</v>
      </c>
      <c r="H26" s="75">
        <v>1.0639700000000001</v>
      </c>
      <c r="I26" s="75">
        <v>1.1006499999999999</v>
      </c>
    </row>
    <row r="27" spans="1:9" ht="27" customHeight="1">
      <c r="A27" s="113"/>
      <c r="B27" s="45" t="s">
        <v>143</v>
      </c>
      <c r="C27" s="45"/>
      <c r="D27" s="45"/>
      <c r="E27" s="56">
        <v>3.23</v>
      </c>
      <c r="F27" s="56">
        <v>6.6</v>
      </c>
      <c r="G27" s="56">
        <v>8.1999999999999993</v>
      </c>
      <c r="H27" s="53">
        <v>7.1</v>
      </c>
      <c r="I27" s="53">
        <v>6.74</v>
      </c>
    </row>
    <row r="28" spans="1:9" ht="27" customHeight="1">
      <c r="A28" s="113"/>
      <c r="B28" s="45" t="s">
        <v>144</v>
      </c>
      <c r="C28" s="45"/>
      <c r="D28" s="45"/>
      <c r="E28" s="56">
        <v>74.400000000000006</v>
      </c>
      <c r="F28" s="56">
        <v>84.9</v>
      </c>
      <c r="G28" s="56">
        <v>77.8</v>
      </c>
      <c r="H28" s="53">
        <v>79.5</v>
      </c>
      <c r="I28" s="53">
        <v>81.3</v>
      </c>
    </row>
    <row r="29" spans="1:9" ht="27" customHeight="1">
      <c r="A29" s="113"/>
      <c r="B29" s="45" t="s">
        <v>145</v>
      </c>
      <c r="C29" s="45"/>
      <c r="D29" s="45"/>
      <c r="E29" s="56">
        <v>90.32</v>
      </c>
      <c r="F29" s="56">
        <v>80.400000000000006</v>
      </c>
      <c r="G29" s="56">
        <v>71.900000000000006</v>
      </c>
      <c r="H29" s="53">
        <v>83.9</v>
      </c>
      <c r="I29" s="53">
        <v>89.2</v>
      </c>
    </row>
    <row r="30" spans="1:9" ht="27" customHeight="1">
      <c r="A30" s="113"/>
      <c r="B30" s="113" t="s">
        <v>146</v>
      </c>
      <c r="C30" s="45" t="s">
        <v>147</v>
      </c>
      <c r="D30" s="45"/>
      <c r="E30" s="56">
        <v>0</v>
      </c>
      <c r="F30" s="56">
        <v>0</v>
      </c>
      <c r="G30" s="56">
        <v>0</v>
      </c>
      <c r="H30" s="53">
        <v>0</v>
      </c>
      <c r="I30" s="53">
        <v>0</v>
      </c>
    </row>
    <row r="31" spans="1:9" ht="27" customHeight="1">
      <c r="A31" s="113"/>
      <c r="B31" s="113"/>
      <c r="C31" s="45" t="s">
        <v>148</v>
      </c>
      <c r="D31" s="45"/>
      <c r="E31" s="56">
        <v>0</v>
      </c>
      <c r="F31" s="56">
        <v>0</v>
      </c>
      <c r="G31" s="56">
        <v>0</v>
      </c>
      <c r="H31" s="53">
        <v>0</v>
      </c>
      <c r="I31" s="53">
        <v>0</v>
      </c>
    </row>
    <row r="32" spans="1:9" ht="27" customHeight="1">
      <c r="A32" s="113"/>
      <c r="B32" s="113"/>
      <c r="C32" s="45" t="s">
        <v>149</v>
      </c>
      <c r="D32" s="45"/>
      <c r="E32" s="56">
        <v>1.5</v>
      </c>
      <c r="F32" s="56">
        <v>1.4</v>
      </c>
      <c r="G32" s="56">
        <v>1.5</v>
      </c>
      <c r="H32" s="53">
        <v>1.2</v>
      </c>
      <c r="I32" s="53">
        <v>1.3</v>
      </c>
    </row>
    <row r="33" spans="1:9" ht="27" customHeight="1">
      <c r="A33" s="113"/>
      <c r="B33" s="113"/>
      <c r="C33" s="45" t="s">
        <v>150</v>
      </c>
      <c r="D33" s="45"/>
      <c r="E33" s="56">
        <v>23.6</v>
      </c>
      <c r="F33" s="56">
        <v>24.2</v>
      </c>
      <c r="G33" s="56">
        <v>37.5</v>
      </c>
      <c r="H33" s="76">
        <v>17.3</v>
      </c>
      <c r="I33" s="76">
        <v>9.6999999999999993</v>
      </c>
    </row>
    <row r="34" spans="1:9" ht="27" customHeight="1">
      <c r="A34" s="2" t="s">
        <v>231</v>
      </c>
      <c r="E34" s="37"/>
      <c r="F34" s="37"/>
      <c r="G34" s="37"/>
      <c r="H34" s="37"/>
      <c r="I34" s="38"/>
    </row>
    <row r="35" spans="1:9" ht="27" customHeight="1">
      <c r="A35" s="7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ACDF-A767-4C93-8A71-9D75289E844D}">
  <dimension ref="A1:AA50"/>
  <sheetViews>
    <sheetView view="pageBreakPreview" zoomScale="85" zoomScaleNormal="100" zoomScaleSheetLayoutView="85" workbookViewId="0">
      <pane xSplit="5" ySplit="7" topLeftCell="F8" activePane="bottomRight" state="frozen"/>
      <selection activeCell="Y38" sqref="S31:Y38"/>
      <selection pane="topRight" activeCell="Y38" sqref="S31:Y38"/>
      <selection pane="bottomLeft" activeCell="Y38" sqref="S31:Y38"/>
      <selection pane="bottomRight" activeCell="D1" sqref="D1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7" width="13.6328125" style="2" customWidth="1"/>
    <col min="28" max="16384" width="9" style="2"/>
  </cols>
  <sheetData>
    <row r="1" spans="1:27" ht="34" customHeight="1">
      <c r="A1" s="19" t="s">
        <v>0</v>
      </c>
      <c r="B1" s="10"/>
      <c r="C1" s="10"/>
      <c r="D1" s="21" t="s">
        <v>278</v>
      </c>
      <c r="E1" s="12"/>
      <c r="F1" s="12"/>
      <c r="G1" s="12"/>
    </row>
    <row r="2" spans="1:27" ht="15" customHeight="1"/>
    <row r="3" spans="1:27" ht="15" customHeight="1">
      <c r="A3" s="13" t="s">
        <v>151</v>
      </c>
      <c r="B3" s="13"/>
      <c r="C3" s="13"/>
      <c r="D3" s="13"/>
    </row>
    <row r="4" spans="1:27" ht="15" customHeight="1">
      <c r="A4" s="13"/>
      <c r="B4" s="13"/>
      <c r="C4" s="13"/>
      <c r="D4" s="13"/>
    </row>
    <row r="5" spans="1:27" ht="16" customHeight="1">
      <c r="A5" s="11" t="s">
        <v>262</v>
      </c>
      <c r="B5" s="11"/>
      <c r="C5" s="11"/>
      <c r="D5" s="11"/>
      <c r="K5" s="14"/>
      <c r="AA5" s="14" t="s">
        <v>47</v>
      </c>
    </row>
    <row r="6" spans="1:27" ht="16" customHeight="1">
      <c r="A6" s="139" t="s">
        <v>48</v>
      </c>
      <c r="B6" s="140"/>
      <c r="C6" s="140"/>
      <c r="D6" s="140"/>
      <c r="E6" s="140"/>
      <c r="F6" s="127" t="s">
        <v>261</v>
      </c>
      <c r="G6" s="128"/>
      <c r="H6" s="127" t="s">
        <v>260</v>
      </c>
      <c r="I6" s="128"/>
      <c r="J6" s="127" t="s">
        <v>259</v>
      </c>
      <c r="K6" s="127"/>
      <c r="L6" s="122" t="s">
        <v>258</v>
      </c>
      <c r="M6" s="123"/>
      <c r="N6" s="122" t="s">
        <v>257</v>
      </c>
      <c r="O6" s="123"/>
      <c r="P6" s="122" t="s">
        <v>256</v>
      </c>
      <c r="Q6" s="123"/>
      <c r="R6" s="122" t="s">
        <v>255</v>
      </c>
      <c r="S6" s="123"/>
      <c r="T6" s="122" t="s">
        <v>254</v>
      </c>
      <c r="U6" s="123"/>
      <c r="V6" s="151" t="s">
        <v>253</v>
      </c>
      <c r="W6" s="152"/>
      <c r="X6" s="122" t="s">
        <v>252</v>
      </c>
      <c r="Y6" s="123"/>
      <c r="Z6" s="144" t="s">
        <v>251</v>
      </c>
      <c r="AA6" s="145"/>
    </row>
    <row r="7" spans="1:27" ht="16" customHeight="1">
      <c r="A7" s="140"/>
      <c r="B7" s="140"/>
      <c r="C7" s="140"/>
      <c r="D7" s="140"/>
      <c r="E7" s="140"/>
      <c r="F7" s="49" t="s">
        <v>220</v>
      </c>
      <c r="G7" s="49" t="s">
        <v>221</v>
      </c>
      <c r="H7" s="93" t="s">
        <v>220</v>
      </c>
      <c r="I7" s="49" t="s">
        <v>221</v>
      </c>
      <c r="J7" s="49" t="s">
        <v>220</v>
      </c>
      <c r="K7" s="49" t="s">
        <v>221</v>
      </c>
      <c r="L7" s="49" t="s">
        <v>220</v>
      </c>
      <c r="M7" s="49" t="s">
        <v>221</v>
      </c>
      <c r="N7" s="49" t="s">
        <v>220</v>
      </c>
      <c r="O7" s="49" t="s">
        <v>221</v>
      </c>
      <c r="P7" s="93" t="s">
        <v>220</v>
      </c>
      <c r="Q7" s="49" t="s">
        <v>221</v>
      </c>
      <c r="R7" s="49" t="s">
        <v>220</v>
      </c>
      <c r="S7" s="49" t="s">
        <v>221</v>
      </c>
      <c r="T7" s="49" t="s">
        <v>220</v>
      </c>
      <c r="U7" s="49" t="s">
        <v>221</v>
      </c>
      <c r="V7" s="49" t="s">
        <v>220</v>
      </c>
      <c r="W7" s="49" t="s">
        <v>221</v>
      </c>
      <c r="X7" s="49" t="s">
        <v>220</v>
      </c>
      <c r="Y7" s="49" t="s">
        <v>221</v>
      </c>
      <c r="Z7" s="49" t="s">
        <v>220</v>
      </c>
      <c r="AA7" s="49" t="s">
        <v>221</v>
      </c>
    </row>
    <row r="8" spans="1:27" ht="16" customHeight="1">
      <c r="A8" s="137" t="s">
        <v>82</v>
      </c>
      <c r="B8" s="59" t="s">
        <v>49</v>
      </c>
      <c r="C8" s="51"/>
      <c r="D8" s="51"/>
      <c r="E8" s="64" t="s">
        <v>40</v>
      </c>
      <c r="F8" s="52">
        <v>339295</v>
      </c>
      <c r="G8" s="52">
        <v>331335</v>
      </c>
      <c r="H8" s="94"/>
      <c r="I8" s="52">
        <v>20100</v>
      </c>
      <c r="J8" s="52">
        <v>170293</v>
      </c>
      <c r="K8" s="95">
        <v>149701</v>
      </c>
      <c r="L8" s="52">
        <v>57697</v>
      </c>
      <c r="M8" s="95">
        <v>58530</v>
      </c>
      <c r="N8" s="52">
        <v>1122</v>
      </c>
      <c r="O8" s="95">
        <v>1120</v>
      </c>
      <c r="P8" s="94"/>
      <c r="Q8" s="52">
        <f>ROUND([1]総合計!$E$8:$E$8,-6)/1000000</f>
        <v>49299</v>
      </c>
      <c r="R8" s="52">
        <v>372124</v>
      </c>
      <c r="S8" s="52">
        <v>371262</v>
      </c>
      <c r="T8" s="52">
        <v>20625</v>
      </c>
      <c r="U8" s="81">
        <v>19446</v>
      </c>
      <c r="V8" s="52">
        <v>15121</v>
      </c>
      <c r="W8" s="52">
        <v>40064</v>
      </c>
      <c r="X8" s="52">
        <v>4537</v>
      </c>
      <c r="Y8" s="81">
        <v>4586</v>
      </c>
      <c r="Z8" s="54">
        <v>155</v>
      </c>
      <c r="AA8" s="54">
        <v>117</v>
      </c>
    </row>
    <row r="9" spans="1:27" ht="16" customHeight="1">
      <c r="A9" s="137"/>
      <c r="B9" s="61"/>
      <c r="C9" s="51" t="s">
        <v>50</v>
      </c>
      <c r="D9" s="51"/>
      <c r="E9" s="64" t="s">
        <v>41</v>
      </c>
      <c r="F9" s="52">
        <f>F8-F10</f>
        <v>338467</v>
      </c>
      <c r="G9" s="52">
        <f>G8-G10</f>
        <v>324348</v>
      </c>
      <c r="H9" s="94"/>
      <c r="I9" s="52">
        <f>I8-I10</f>
        <v>1571</v>
      </c>
      <c r="J9" s="52">
        <v>170293</v>
      </c>
      <c r="K9" s="95">
        <v>149701</v>
      </c>
      <c r="L9" s="52">
        <v>57697</v>
      </c>
      <c r="M9" s="95">
        <v>58516</v>
      </c>
      <c r="N9" s="52">
        <v>1046</v>
      </c>
      <c r="O9" s="95">
        <v>1120</v>
      </c>
      <c r="P9" s="94"/>
      <c r="Q9" s="95">
        <f>ROUND([1]総合計!$E$23,-6)/1000000</f>
        <v>45673</v>
      </c>
      <c r="R9" s="52">
        <v>372124</v>
      </c>
      <c r="S9" s="52">
        <v>370551</v>
      </c>
      <c r="T9" s="52">
        <v>20479</v>
      </c>
      <c r="U9" s="81">
        <v>19446</v>
      </c>
      <c r="V9" s="52">
        <v>15121</v>
      </c>
      <c r="W9" s="52">
        <v>40064</v>
      </c>
      <c r="X9" s="52">
        <v>4537</v>
      </c>
      <c r="Y9" s="81">
        <v>4586</v>
      </c>
      <c r="Z9" s="54">
        <v>88</v>
      </c>
      <c r="AA9" s="54">
        <f>AA8-AA10</f>
        <v>97</v>
      </c>
    </row>
    <row r="10" spans="1:27" ht="16" customHeight="1">
      <c r="A10" s="137"/>
      <c r="B10" s="60"/>
      <c r="C10" s="51" t="s">
        <v>51</v>
      </c>
      <c r="D10" s="51"/>
      <c r="E10" s="64" t="s">
        <v>42</v>
      </c>
      <c r="F10" s="52">
        <v>828</v>
      </c>
      <c r="G10" s="52">
        <v>6987</v>
      </c>
      <c r="H10" s="94"/>
      <c r="I10" s="52">
        <v>18529</v>
      </c>
      <c r="J10" s="65">
        <v>0</v>
      </c>
      <c r="K10" s="65">
        <v>0</v>
      </c>
      <c r="L10" s="52">
        <v>0</v>
      </c>
      <c r="M10" s="95">
        <v>14</v>
      </c>
      <c r="N10" s="52">
        <v>76</v>
      </c>
      <c r="O10" s="95">
        <v>0</v>
      </c>
      <c r="P10" s="94"/>
      <c r="Q10" s="52">
        <f>Q8-Q9</f>
        <v>3626</v>
      </c>
      <c r="R10" s="52">
        <v>0</v>
      </c>
      <c r="S10" s="52">
        <v>711</v>
      </c>
      <c r="T10" s="52">
        <v>146</v>
      </c>
      <c r="U10" s="81">
        <v>0</v>
      </c>
      <c r="V10" s="52">
        <v>0</v>
      </c>
      <c r="W10" s="52">
        <v>0</v>
      </c>
      <c r="X10" s="52">
        <v>0</v>
      </c>
      <c r="Y10" s="81">
        <v>0</v>
      </c>
      <c r="Z10" s="54">
        <v>67</v>
      </c>
      <c r="AA10" s="54">
        <v>20</v>
      </c>
    </row>
    <row r="11" spans="1:27" ht="16" customHeight="1">
      <c r="A11" s="137"/>
      <c r="B11" s="59" t="s">
        <v>52</v>
      </c>
      <c r="C11" s="51"/>
      <c r="D11" s="51"/>
      <c r="E11" s="64" t="s">
        <v>43</v>
      </c>
      <c r="F11" s="52">
        <v>337107</v>
      </c>
      <c r="G11" s="52">
        <v>311282</v>
      </c>
      <c r="H11" s="94"/>
      <c r="I11" s="52">
        <v>26337</v>
      </c>
      <c r="J11" s="52">
        <v>149247</v>
      </c>
      <c r="K11" s="95">
        <v>147165</v>
      </c>
      <c r="L11" s="52">
        <v>55353</v>
      </c>
      <c r="M11" s="95">
        <v>59658</v>
      </c>
      <c r="N11" s="52">
        <v>1143</v>
      </c>
      <c r="O11" s="95">
        <v>936</v>
      </c>
      <c r="P11" s="94"/>
      <c r="Q11" s="52">
        <f>ROUND([1]総合計!$M$8,-6)/1000000</f>
        <v>43619</v>
      </c>
      <c r="R11" s="52">
        <v>366054</v>
      </c>
      <c r="S11" s="52">
        <v>363715</v>
      </c>
      <c r="T11" s="52">
        <v>35788</v>
      </c>
      <c r="U11" s="81">
        <v>38472</v>
      </c>
      <c r="V11" s="52">
        <v>11302</v>
      </c>
      <c r="W11" s="52">
        <v>25767</v>
      </c>
      <c r="X11" s="52">
        <v>3281</v>
      </c>
      <c r="Y11" s="81">
        <v>3312</v>
      </c>
      <c r="Z11" s="54">
        <v>0</v>
      </c>
      <c r="AA11" s="54">
        <v>0</v>
      </c>
    </row>
    <row r="12" spans="1:27" ht="16" customHeight="1">
      <c r="A12" s="137"/>
      <c r="B12" s="61"/>
      <c r="C12" s="51" t="s">
        <v>53</v>
      </c>
      <c r="D12" s="51"/>
      <c r="E12" s="64" t="s">
        <v>44</v>
      </c>
      <c r="F12" s="52">
        <f>F11-F13</f>
        <v>336663</v>
      </c>
      <c r="G12" s="52">
        <v>311282</v>
      </c>
      <c r="H12" s="94"/>
      <c r="I12" s="52">
        <f>I11-I13</f>
        <v>2175</v>
      </c>
      <c r="J12" s="52">
        <v>149247</v>
      </c>
      <c r="K12" s="95">
        <v>147165</v>
      </c>
      <c r="L12" s="52">
        <v>55331</v>
      </c>
      <c r="M12" s="95">
        <v>59636</v>
      </c>
      <c r="N12" s="52">
        <v>1131</v>
      </c>
      <c r="O12" s="95">
        <v>936</v>
      </c>
      <c r="P12" s="94"/>
      <c r="Q12" s="52">
        <f>ROUND([1]総合計!$M$22,-6)/1000000</f>
        <v>43619</v>
      </c>
      <c r="R12" s="52">
        <v>364883</v>
      </c>
      <c r="S12" s="52">
        <v>363715</v>
      </c>
      <c r="T12" s="52">
        <v>30997</v>
      </c>
      <c r="U12" s="81">
        <v>31749</v>
      </c>
      <c r="V12" s="52">
        <v>4600</v>
      </c>
      <c r="W12" s="52">
        <v>25723</v>
      </c>
      <c r="X12" s="52">
        <v>3281</v>
      </c>
      <c r="Y12" s="81">
        <v>3312</v>
      </c>
      <c r="Z12" s="54">
        <v>0</v>
      </c>
      <c r="AA12" s="54">
        <f>AA11-AA13</f>
        <v>0</v>
      </c>
    </row>
    <row r="13" spans="1:27" ht="16" customHeight="1">
      <c r="A13" s="137"/>
      <c r="B13" s="60"/>
      <c r="C13" s="51" t="s">
        <v>54</v>
      </c>
      <c r="D13" s="51"/>
      <c r="E13" s="64" t="s">
        <v>45</v>
      </c>
      <c r="F13" s="52">
        <v>444</v>
      </c>
      <c r="G13" s="52"/>
      <c r="H13" s="91"/>
      <c r="I13" s="65">
        <v>24162</v>
      </c>
      <c r="J13" s="65">
        <v>0</v>
      </c>
      <c r="K13" s="65">
        <v>0</v>
      </c>
      <c r="L13" s="52">
        <v>22</v>
      </c>
      <c r="M13" s="95">
        <v>21</v>
      </c>
      <c r="N13" s="52">
        <v>12</v>
      </c>
      <c r="O13" s="95">
        <v>0</v>
      </c>
      <c r="P13" s="94"/>
      <c r="Q13" s="52">
        <f>Q11-Q12</f>
        <v>0</v>
      </c>
      <c r="R13" s="52">
        <v>1171</v>
      </c>
      <c r="S13" s="52">
        <v>0</v>
      </c>
      <c r="T13" s="52">
        <v>4791</v>
      </c>
      <c r="U13" s="81">
        <v>6723</v>
      </c>
      <c r="V13" s="52">
        <v>6702</v>
      </c>
      <c r="W13" s="52">
        <v>44</v>
      </c>
      <c r="X13" s="52">
        <v>0</v>
      </c>
      <c r="Y13" s="81">
        <v>0</v>
      </c>
      <c r="Z13" s="54">
        <v>0</v>
      </c>
      <c r="AA13" s="54">
        <v>0</v>
      </c>
    </row>
    <row r="14" spans="1:27" ht="16" customHeight="1">
      <c r="A14" s="137"/>
      <c r="B14" s="51" t="s">
        <v>55</v>
      </c>
      <c r="C14" s="51"/>
      <c r="D14" s="51"/>
      <c r="E14" s="64" t="s">
        <v>96</v>
      </c>
      <c r="F14" s="52">
        <f t="shared" ref="F14:J15" si="0">F9-F12</f>
        <v>1804</v>
      </c>
      <c r="G14" s="52">
        <f t="shared" si="0"/>
        <v>13066</v>
      </c>
      <c r="H14" s="94">
        <f t="shared" si="0"/>
        <v>0</v>
      </c>
      <c r="I14" s="52">
        <f t="shared" si="0"/>
        <v>-604</v>
      </c>
      <c r="J14" s="52">
        <f t="shared" si="0"/>
        <v>21046</v>
      </c>
      <c r="K14" s="95">
        <v>2535</v>
      </c>
      <c r="L14" s="52">
        <f>L9-L12</f>
        <v>2366</v>
      </c>
      <c r="M14" s="95">
        <v>-1120</v>
      </c>
      <c r="N14" s="52">
        <f>N9-N12-1</f>
        <v>-86</v>
      </c>
      <c r="O14" s="95">
        <v>184</v>
      </c>
      <c r="P14" s="94">
        <f t="shared" ref="P14:AA14" si="1">P9-P12</f>
        <v>0</v>
      </c>
      <c r="Q14" s="52">
        <f t="shared" si="1"/>
        <v>2054</v>
      </c>
      <c r="R14" s="52">
        <f t="shared" si="1"/>
        <v>7241</v>
      </c>
      <c r="S14" s="52">
        <f t="shared" si="1"/>
        <v>6836</v>
      </c>
      <c r="T14" s="52">
        <f t="shared" si="1"/>
        <v>-10518</v>
      </c>
      <c r="U14" s="81">
        <f t="shared" si="1"/>
        <v>-12303</v>
      </c>
      <c r="V14" s="52">
        <f t="shared" si="1"/>
        <v>10521</v>
      </c>
      <c r="W14" s="52">
        <f t="shared" si="1"/>
        <v>14341</v>
      </c>
      <c r="X14" s="52">
        <f t="shared" si="1"/>
        <v>1256</v>
      </c>
      <c r="Y14" s="81">
        <f t="shared" si="1"/>
        <v>1274</v>
      </c>
      <c r="Z14" s="54">
        <f t="shared" si="1"/>
        <v>88</v>
      </c>
      <c r="AA14" s="54">
        <f t="shared" si="1"/>
        <v>97</v>
      </c>
    </row>
    <row r="15" spans="1:27" ht="16" customHeight="1">
      <c r="A15" s="137"/>
      <c r="B15" s="51" t="s">
        <v>56</v>
      </c>
      <c r="C15" s="51"/>
      <c r="D15" s="51"/>
      <c r="E15" s="64" t="s">
        <v>97</v>
      </c>
      <c r="F15" s="52">
        <f t="shared" si="0"/>
        <v>384</v>
      </c>
      <c r="G15" s="52">
        <f t="shared" si="0"/>
        <v>6987</v>
      </c>
      <c r="H15" s="94">
        <f t="shared" si="0"/>
        <v>0</v>
      </c>
      <c r="I15" s="52">
        <f t="shared" si="0"/>
        <v>-5633</v>
      </c>
      <c r="J15" s="52">
        <f t="shared" si="0"/>
        <v>0</v>
      </c>
      <c r="K15" s="95">
        <v>0</v>
      </c>
      <c r="L15" s="52">
        <f>L10-L13</f>
        <v>-22</v>
      </c>
      <c r="M15" s="95">
        <v>-7</v>
      </c>
      <c r="N15" s="52">
        <f>N10-N13</f>
        <v>64</v>
      </c>
      <c r="O15" s="95">
        <v>0</v>
      </c>
      <c r="P15" s="94">
        <f t="shared" ref="P15:AA15" si="2">P10-P13</f>
        <v>0</v>
      </c>
      <c r="Q15" s="52">
        <f t="shared" si="2"/>
        <v>3626</v>
      </c>
      <c r="R15" s="52">
        <f t="shared" si="2"/>
        <v>-1171</v>
      </c>
      <c r="S15" s="52">
        <f t="shared" si="2"/>
        <v>711</v>
      </c>
      <c r="T15" s="52">
        <f t="shared" si="2"/>
        <v>-4645</v>
      </c>
      <c r="U15" s="81">
        <f t="shared" si="2"/>
        <v>-6723</v>
      </c>
      <c r="V15" s="52">
        <f t="shared" si="2"/>
        <v>-6702</v>
      </c>
      <c r="W15" s="52">
        <f t="shared" si="2"/>
        <v>-44</v>
      </c>
      <c r="X15" s="52">
        <f t="shared" si="2"/>
        <v>0</v>
      </c>
      <c r="Y15" s="81">
        <f t="shared" si="2"/>
        <v>0</v>
      </c>
      <c r="Z15" s="54">
        <f t="shared" si="2"/>
        <v>67</v>
      </c>
      <c r="AA15" s="54">
        <f t="shared" si="2"/>
        <v>20</v>
      </c>
    </row>
    <row r="16" spans="1:27" ht="16" customHeight="1">
      <c r="A16" s="137"/>
      <c r="B16" s="51" t="s">
        <v>57</v>
      </c>
      <c r="C16" s="51"/>
      <c r="D16" s="51"/>
      <c r="E16" s="64" t="s">
        <v>98</v>
      </c>
      <c r="F16" s="52">
        <f>F8-F11</f>
        <v>2188</v>
      </c>
      <c r="G16" s="52">
        <f>G8-G11</f>
        <v>20053</v>
      </c>
      <c r="H16" s="94">
        <f>H8-H11</f>
        <v>0</v>
      </c>
      <c r="I16" s="52">
        <f>I8-I11</f>
        <v>-6237</v>
      </c>
      <c r="J16" s="52">
        <f>J8-J11</f>
        <v>21046</v>
      </c>
      <c r="K16" s="95">
        <v>2535</v>
      </c>
      <c r="L16" s="52">
        <f>L8-L11</f>
        <v>2344</v>
      </c>
      <c r="M16" s="95">
        <v>-1127</v>
      </c>
      <c r="N16" s="52">
        <f>N8-N11</f>
        <v>-21</v>
      </c>
      <c r="O16" s="95">
        <v>184</v>
      </c>
      <c r="P16" s="94">
        <f t="shared" ref="P16:AA16" si="3">P8-P11</f>
        <v>0</v>
      </c>
      <c r="Q16" s="52">
        <f t="shared" si="3"/>
        <v>5680</v>
      </c>
      <c r="R16" s="52">
        <f t="shared" si="3"/>
        <v>6070</v>
      </c>
      <c r="S16" s="52">
        <f t="shared" si="3"/>
        <v>7547</v>
      </c>
      <c r="T16" s="52">
        <f t="shared" si="3"/>
        <v>-15163</v>
      </c>
      <c r="U16" s="81">
        <f t="shared" si="3"/>
        <v>-19026</v>
      </c>
      <c r="V16" s="52">
        <f t="shared" si="3"/>
        <v>3819</v>
      </c>
      <c r="W16" s="52">
        <f t="shared" si="3"/>
        <v>14297</v>
      </c>
      <c r="X16" s="52">
        <f t="shared" si="3"/>
        <v>1256</v>
      </c>
      <c r="Y16" s="81">
        <f t="shared" si="3"/>
        <v>1274</v>
      </c>
      <c r="Z16" s="54">
        <f t="shared" si="3"/>
        <v>155</v>
      </c>
      <c r="AA16" s="54">
        <f t="shared" si="3"/>
        <v>117</v>
      </c>
    </row>
    <row r="17" spans="1:27" ht="16" customHeight="1">
      <c r="A17" s="137"/>
      <c r="B17" s="51" t="s">
        <v>58</v>
      </c>
      <c r="C17" s="51"/>
      <c r="D17" s="51"/>
      <c r="E17" s="49"/>
      <c r="F17" s="65"/>
      <c r="G17" s="65"/>
      <c r="H17" s="91"/>
      <c r="I17" s="65"/>
      <c r="J17" s="52">
        <v>197161</v>
      </c>
      <c r="K17" s="95">
        <v>215175</v>
      </c>
      <c r="L17" s="52">
        <v>31532</v>
      </c>
      <c r="M17" s="95">
        <v>33220</v>
      </c>
      <c r="N17" s="65">
        <v>0</v>
      </c>
      <c r="O17" s="65">
        <v>0</v>
      </c>
      <c r="P17" s="91"/>
      <c r="Q17" s="65"/>
      <c r="R17" s="65"/>
      <c r="S17" s="65"/>
      <c r="T17" s="65"/>
      <c r="U17" s="65"/>
      <c r="V17" s="65">
        <v>0</v>
      </c>
      <c r="W17" s="65">
        <v>0</v>
      </c>
      <c r="X17" s="65">
        <v>0</v>
      </c>
      <c r="Y17" s="65">
        <v>0</v>
      </c>
      <c r="Z17" s="90">
        <v>0</v>
      </c>
      <c r="AA17" s="90">
        <v>0</v>
      </c>
    </row>
    <row r="18" spans="1:27" ht="16" customHeight="1">
      <c r="A18" s="137"/>
      <c r="B18" s="51" t="s">
        <v>59</v>
      </c>
      <c r="C18" s="51"/>
      <c r="D18" s="51"/>
      <c r="E18" s="49"/>
      <c r="F18" s="66"/>
      <c r="G18" s="66"/>
      <c r="H18" s="97"/>
      <c r="I18" s="66"/>
      <c r="J18" s="66">
        <v>0</v>
      </c>
      <c r="K18" s="96">
        <v>0</v>
      </c>
      <c r="L18" s="66">
        <v>0</v>
      </c>
      <c r="M18" s="96">
        <v>0</v>
      </c>
      <c r="N18" s="66">
        <v>0</v>
      </c>
      <c r="O18" s="96">
        <v>0</v>
      </c>
      <c r="P18" s="97"/>
      <c r="Q18" s="66"/>
      <c r="R18" s="66"/>
      <c r="S18" s="96"/>
      <c r="T18" s="66"/>
      <c r="U18" s="87"/>
      <c r="V18" s="66">
        <v>0</v>
      </c>
      <c r="W18" s="66">
        <v>0</v>
      </c>
      <c r="X18" s="66">
        <v>0</v>
      </c>
      <c r="Y18" s="87">
        <v>0</v>
      </c>
      <c r="Z18" s="66">
        <v>0</v>
      </c>
      <c r="AA18" s="66">
        <v>0</v>
      </c>
    </row>
    <row r="19" spans="1:27" ht="16" customHeight="1">
      <c r="A19" s="137" t="s">
        <v>83</v>
      </c>
      <c r="B19" s="59" t="s">
        <v>60</v>
      </c>
      <c r="C19" s="51"/>
      <c r="D19" s="51"/>
      <c r="E19" s="64"/>
      <c r="F19" s="52">
        <v>48016</v>
      </c>
      <c r="G19" s="81">
        <v>49942</v>
      </c>
      <c r="H19" s="94"/>
      <c r="I19" s="52">
        <v>2239</v>
      </c>
      <c r="J19" s="52">
        <v>38080</v>
      </c>
      <c r="K19" s="95">
        <v>44580</v>
      </c>
      <c r="L19" s="52">
        <v>8785</v>
      </c>
      <c r="M19" s="95">
        <v>9512</v>
      </c>
      <c r="N19" s="52">
        <v>0</v>
      </c>
      <c r="O19" s="95">
        <v>0</v>
      </c>
      <c r="P19" s="94"/>
      <c r="Q19" s="52">
        <f>ROUND([1]総合計!$E$34,-6)/1000000</f>
        <v>82</v>
      </c>
      <c r="R19" s="52">
        <v>178406</v>
      </c>
      <c r="S19" s="95">
        <v>150132</v>
      </c>
      <c r="T19" s="52">
        <v>6</v>
      </c>
      <c r="U19" s="81">
        <v>0</v>
      </c>
      <c r="V19" s="52">
        <v>167</v>
      </c>
      <c r="W19" s="52">
        <v>19</v>
      </c>
      <c r="X19" s="52">
        <v>1</v>
      </c>
      <c r="Y19" s="81">
        <v>0</v>
      </c>
      <c r="Z19" s="54">
        <v>2201</v>
      </c>
      <c r="AA19" s="54">
        <v>5344</v>
      </c>
    </row>
    <row r="20" spans="1:27" ht="16" customHeight="1">
      <c r="A20" s="137"/>
      <c r="B20" s="60"/>
      <c r="C20" s="51" t="s">
        <v>61</v>
      </c>
      <c r="D20" s="51"/>
      <c r="E20" s="64"/>
      <c r="F20" s="52">
        <v>35699</v>
      </c>
      <c r="G20" s="81">
        <v>31995</v>
      </c>
      <c r="H20" s="94"/>
      <c r="I20" s="52">
        <v>0</v>
      </c>
      <c r="J20" s="52">
        <v>9837</v>
      </c>
      <c r="K20" s="95">
        <v>17877</v>
      </c>
      <c r="L20" s="52">
        <v>7974</v>
      </c>
      <c r="M20" s="95">
        <v>8640</v>
      </c>
      <c r="N20" s="52">
        <v>0</v>
      </c>
      <c r="O20" s="95">
        <v>0</v>
      </c>
      <c r="P20" s="94"/>
      <c r="Q20" s="52">
        <f>ROUND([1]総合計!$E$35,-6)/1000000</f>
        <v>0</v>
      </c>
      <c r="R20" s="52">
        <v>89374</v>
      </c>
      <c r="S20" s="95">
        <v>68238</v>
      </c>
      <c r="T20" s="52">
        <v>0</v>
      </c>
      <c r="U20" s="81">
        <v>0</v>
      </c>
      <c r="V20" s="52">
        <v>0</v>
      </c>
      <c r="W20" s="52">
        <v>0</v>
      </c>
      <c r="X20" s="52">
        <v>0</v>
      </c>
      <c r="Y20" s="81">
        <v>0</v>
      </c>
      <c r="Z20" s="54">
        <v>0</v>
      </c>
      <c r="AA20" s="54">
        <v>0</v>
      </c>
    </row>
    <row r="21" spans="1:27" ht="16" customHeight="1">
      <c r="A21" s="137"/>
      <c r="B21" s="77" t="s">
        <v>62</v>
      </c>
      <c r="C21" s="51"/>
      <c r="D21" s="51"/>
      <c r="E21" s="64" t="s">
        <v>99</v>
      </c>
      <c r="F21" s="52">
        <v>48016</v>
      </c>
      <c r="G21" s="81">
        <v>49942</v>
      </c>
      <c r="H21" s="94"/>
      <c r="I21" s="52">
        <v>2239</v>
      </c>
      <c r="J21" s="52">
        <v>38080</v>
      </c>
      <c r="K21" s="95">
        <v>44580</v>
      </c>
      <c r="L21" s="52">
        <v>8785</v>
      </c>
      <c r="M21" s="95">
        <v>9512</v>
      </c>
      <c r="N21" s="52">
        <v>0</v>
      </c>
      <c r="O21" s="95">
        <v>0</v>
      </c>
      <c r="P21" s="94"/>
      <c r="Q21" s="52">
        <f>Q19</f>
        <v>82</v>
      </c>
      <c r="R21" s="52">
        <v>178406</v>
      </c>
      <c r="S21" s="95">
        <v>150132</v>
      </c>
      <c r="T21" s="52">
        <v>6</v>
      </c>
      <c r="U21" s="81">
        <v>0</v>
      </c>
      <c r="V21" s="52">
        <v>167</v>
      </c>
      <c r="W21" s="52">
        <v>19</v>
      </c>
      <c r="X21" s="52">
        <v>1</v>
      </c>
      <c r="Y21" s="81">
        <v>0</v>
      </c>
      <c r="Z21" s="54">
        <v>2201</v>
      </c>
      <c r="AA21" s="54">
        <v>5344</v>
      </c>
    </row>
    <row r="22" spans="1:27" ht="16" customHeight="1">
      <c r="A22" s="137"/>
      <c r="B22" s="59" t="s">
        <v>63</v>
      </c>
      <c r="C22" s="51"/>
      <c r="D22" s="51"/>
      <c r="E22" s="64" t="s">
        <v>100</v>
      </c>
      <c r="F22" s="52">
        <v>139371</v>
      </c>
      <c r="G22" s="81">
        <v>161280</v>
      </c>
      <c r="H22" s="94"/>
      <c r="I22" s="52">
        <v>1186</v>
      </c>
      <c r="J22" s="52">
        <v>78434</v>
      </c>
      <c r="K22" s="95">
        <v>74994</v>
      </c>
      <c r="L22" s="52">
        <v>12506</v>
      </c>
      <c r="M22" s="95">
        <v>12992</v>
      </c>
      <c r="N22" s="52">
        <v>198</v>
      </c>
      <c r="O22" s="95">
        <v>87</v>
      </c>
      <c r="P22" s="94"/>
      <c r="Q22" s="52">
        <f>ROUND([1]総合計!$M$34,-6)/1000000</f>
        <v>2200</v>
      </c>
      <c r="R22" s="52">
        <v>337911</v>
      </c>
      <c r="S22" s="95">
        <v>338129</v>
      </c>
      <c r="T22" s="52">
        <v>44077</v>
      </c>
      <c r="U22" s="81">
        <v>8762</v>
      </c>
      <c r="V22" s="52">
        <v>8526</v>
      </c>
      <c r="W22" s="52">
        <v>7198</v>
      </c>
      <c r="X22" s="52">
        <v>2192</v>
      </c>
      <c r="Y22" s="81">
        <v>1586</v>
      </c>
      <c r="Z22" s="54">
        <v>2027</v>
      </c>
      <c r="AA22" s="54">
        <v>5630</v>
      </c>
    </row>
    <row r="23" spans="1:27" ht="16" customHeight="1">
      <c r="A23" s="137"/>
      <c r="B23" s="60" t="s">
        <v>64</v>
      </c>
      <c r="C23" s="51" t="s">
        <v>65</v>
      </c>
      <c r="D23" s="51"/>
      <c r="E23" s="64"/>
      <c r="F23" s="52">
        <v>17190</v>
      </c>
      <c r="G23" s="81">
        <v>19153</v>
      </c>
      <c r="H23" s="94"/>
      <c r="I23" s="52">
        <v>0</v>
      </c>
      <c r="J23" s="52">
        <v>24912</v>
      </c>
      <c r="K23" s="95">
        <v>20578</v>
      </c>
      <c r="L23" s="52">
        <v>5352</v>
      </c>
      <c r="M23" s="95">
        <v>5152</v>
      </c>
      <c r="N23" s="52">
        <v>0</v>
      </c>
      <c r="O23" s="95">
        <v>0</v>
      </c>
      <c r="P23" s="94"/>
      <c r="Q23" s="52">
        <f>ROUND([1]総合計!$M$43,-6/1000000)</f>
        <v>0</v>
      </c>
      <c r="R23" s="52">
        <v>122361</v>
      </c>
      <c r="S23" s="95">
        <v>116613</v>
      </c>
      <c r="T23" s="52">
        <v>39848</v>
      </c>
      <c r="U23" s="81">
        <v>6784</v>
      </c>
      <c r="V23" s="52">
        <v>0</v>
      </c>
      <c r="W23" s="52">
        <v>0</v>
      </c>
      <c r="X23" s="52">
        <v>0</v>
      </c>
      <c r="Y23" s="81">
        <v>7</v>
      </c>
      <c r="Z23" s="54">
        <v>0</v>
      </c>
      <c r="AA23" s="54">
        <v>0</v>
      </c>
    </row>
    <row r="24" spans="1:27" ht="16" customHeight="1">
      <c r="A24" s="137"/>
      <c r="B24" s="51" t="s">
        <v>101</v>
      </c>
      <c r="C24" s="51"/>
      <c r="D24" s="51"/>
      <c r="E24" s="64" t="s">
        <v>102</v>
      </c>
      <c r="F24" s="52">
        <f>F21-F22</f>
        <v>-91355</v>
      </c>
      <c r="G24" s="81">
        <f>G21-G22</f>
        <v>-111338</v>
      </c>
      <c r="H24" s="94">
        <f>H21-H22</f>
        <v>0</v>
      </c>
      <c r="I24" s="52">
        <f>I21-I22</f>
        <v>1053</v>
      </c>
      <c r="J24" s="52">
        <f>J21-J22-1</f>
        <v>-40355</v>
      </c>
      <c r="K24" s="95">
        <v>-30414</v>
      </c>
      <c r="L24" s="52">
        <f>L21-L22</f>
        <v>-3721</v>
      </c>
      <c r="M24" s="95">
        <v>-3479</v>
      </c>
      <c r="N24" s="52">
        <f>N21-N22</f>
        <v>-198</v>
      </c>
      <c r="O24" s="95">
        <v>-87</v>
      </c>
      <c r="P24" s="94">
        <f t="shared" ref="P24:AA24" si="4">P21-P22</f>
        <v>0</v>
      </c>
      <c r="Q24" s="52">
        <f t="shared" si="4"/>
        <v>-2118</v>
      </c>
      <c r="R24" s="52">
        <f t="shared" si="4"/>
        <v>-159505</v>
      </c>
      <c r="S24" s="95">
        <f t="shared" si="4"/>
        <v>-187997</v>
      </c>
      <c r="T24" s="52">
        <f t="shared" si="4"/>
        <v>-44071</v>
      </c>
      <c r="U24" s="81">
        <f t="shared" si="4"/>
        <v>-8762</v>
      </c>
      <c r="V24" s="52">
        <f t="shared" si="4"/>
        <v>-8359</v>
      </c>
      <c r="W24" s="52">
        <f t="shared" si="4"/>
        <v>-7179</v>
      </c>
      <c r="X24" s="52">
        <f t="shared" si="4"/>
        <v>-2191</v>
      </c>
      <c r="Y24" s="81">
        <f t="shared" si="4"/>
        <v>-1586</v>
      </c>
      <c r="Z24" s="54">
        <f t="shared" si="4"/>
        <v>174</v>
      </c>
      <c r="AA24" s="54">
        <f t="shared" si="4"/>
        <v>-286</v>
      </c>
    </row>
    <row r="25" spans="1:27" ht="16" customHeight="1">
      <c r="A25" s="137"/>
      <c r="B25" s="59" t="s">
        <v>66</v>
      </c>
      <c r="C25" s="59"/>
      <c r="D25" s="59"/>
      <c r="E25" s="141" t="s">
        <v>103</v>
      </c>
      <c r="F25" s="117">
        <v>91355</v>
      </c>
      <c r="G25" s="119">
        <v>111338</v>
      </c>
      <c r="H25" s="146"/>
      <c r="I25" s="117"/>
      <c r="J25" s="117">
        <f>40354+1</f>
        <v>40355</v>
      </c>
      <c r="K25" s="149">
        <v>30414</v>
      </c>
      <c r="L25" s="117">
        <v>3721</v>
      </c>
      <c r="M25" s="149">
        <v>3479</v>
      </c>
      <c r="N25" s="117">
        <v>198</v>
      </c>
      <c r="O25" s="153">
        <v>87</v>
      </c>
      <c r="P25" s="146"/>
      <c r="Q25" s="117">
        <v>2118</v>
      </c>
      <c r="R25" s="147">
        <v>159505</v>
      </c>
      <c r="S25" s="149">
        <v>187997</v>
      </c>
      <c r="T25" s="150">
        <v>44071</v>
      </c>
      <c r="U25" s="119">
        <v>8762</v>
      </c>
      <c r="V25" s="117">
        <v>8359</v>
      </c>
      <c r="W25" s="117">
        <v>7179</v>
      </c>
      <c r="X25" s="117">
        <v>2191</v>
      </c>
      <c r="Y25" s="119">
        <v>1586</v>
      </c>
      <c r="Z25" s="120">
        <v>0</v>
      </c>
      <c r="AA25" s="120">
        <v>433</v>
      </c>
    </row>
    <row r="26" spans="1:27" ht="16" customHeight="1">
      <c r="A26" s="137"/>
      <c r="B26" s="77" t="s">
        <v>67</v>
      </c>
      <c r="C26" s="77"/>
      <c r="D26" s="77"/>
      <c r="E26" s="142"/>
      <c r="F26" s="118"/>
      <c r="G26" s="118"/>
      <c r="H26" s="134"/>
      <c r="I26" s="118"/>
      <c r="J26" s="118"/>
      <c r="K26" s="118"/>
      <c r="L26" s="118"/>
      <c r="M26" s="118"/>
      <c r="N26" s="118"/>
      <c r="O26" s="154"/>
      <c r="P26" s="134"/>
      <c r="Q26" s="118"/>
      <c r="R26" s="148"/>
      <c r="S26" s="118"/>
      <c r="T26" s="136"/>
      <c r="U26" s="118"/>
      <c r="V26" s="118"/>
      <c r="W26" s="118"/>
      <c r="X26" s="118"/>
      <c r="Y26" s="118"/>
      <c r="Z26" s="121"/>
      <c r="AA26" s="121"/>
    </row>
    <row r="27" spans="1:27" ht="16" customHeight="1">
      <c r="A27" s="137"/>
      <c r="B27" s="51" t="s">
        <v>104</v>
      </c>
      <c r="C27" s="51"/>
      <c r="D27" s="51"/>
      <c r="E27" s="64" t="s">
        <v>105</v>
      </c>
      <c r="F27" s="52">
        <f>F24+F25</f>
        <v>0</v>
      </c>
      <c r="G27" s="52">
        <f>G24+G25</f>
        <v>0</v>
      </c>
      <c r="H27" s="94">
        <f>H24+H25</f>
        <v>0</v>
      </c>
      <c r="I27" s="52">
        <f>I24+I25</f>
        <v>1053</v>
      </c>
      <c r="J27" s="52">
        <f>J24+J25</f>
        <v>0</v>
      </c>
      <c r="K27" s="95">
        <v>0</v>
      </c>
      <c r="L27" s="52">
        <f>L24+L25</f>
        <v>0</v>
      </c>
      <c r="M27" s="95">
        <v>0</v>
      </c>
      <c r="N27" s="52">
        <f>N24+N25</f>
        <v>0</v>
      </c>
      <c r="O27" s="95">
        <v>0</v>
      </c>
      <c r="P27" s="94">
        <f t="shared" ref="P27:AA27" si="5">P24+P25</f>
        <v>0</v>
      </c>
      <c r="Q27" s="52">
        <f t="shared" si="5"/>
        <v>0</v>
      </c>
      <c r="R27" s="52">
        <f t="shared" si="5"/>
        <v>0</v>
      </c>
      <c r="S27" s="52">
        <f t="shared" si="5"/>
        <v>0</v>
      </c>
      <c r="T27" s="52">
        <f t="shared" si="5"/>
        <v>0</v>
      </c>
      <c r="U27" s="81">
        <f t="shared" si="5"/>
        <v>0</v>
      </c>
      <c r="V27" s="52">
        <f t="shared" si="5"/>
        <v>0</v>
      </c>
      <c r="W27" s="52">
        <f t="shared" si="5"/>
        <v>0</v>
      </c>
      <c r="X27" s="52">
        <f t="shared" si="5"/>
        <v>0</v>
      </c>
      <c r="Y27" s="81">
        <f t="shared" si="5"/>
        <v>0</v>
      </c>
      <c r="Z27" s="54">
        <f t="shared" si="5"/>
        <v>174</v>
      </c>
      <c r="AA27" s="54">
        <f t="shared" si="5"/>
        <v>147</v>
      </c>
    </row>
    <row r="28" spans="1:27" ht="16" customHeight="1">
      <c r="A28" s="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7" ht="16" customHeight="1">
      <c r="A29" s="11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7" ht="16" customHeight="1">
      <c r="A30" s="140" t="s">
        <v>68</v>
      </c>
      <c r="B30" s="140"/>
      <c r="C30" s="140"/>
      <c r="D30" s="140"/>
      <c r="E30" s="140"/>
      <c r="F30" s="155" t="s">
        <v>250</v>
      </c>
      <c r="G30" s="131"/>
      <c r="H30" s="131"/>
      <c r="I30" s="131"/>
      <c r="J30" s="131"/>
      <c r="K30" s="131"/>
      <c r="L30" s="131"/>
      <c r="M30" s="131"/>
      <c r="N30" s="131"/>
      <c r="O30" s="131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7" ht="16" customHeight="1">
      <c r="A31" s="140"/>
      <c r="B31" s="140"/>
      <c r="C31" s="140"/>
      <c r="D31" s="140"/>
      <c r="E31" s="140"/>
      <c r="F31" s="49" t="s">
        <v>220</v>
      </c>
      <c r="G31" s="49" t="s">
        <v>221</v>
      </c>
      <c r="H31" s="49" t="s">
        <v>220</v>
      </c>
      <c r="I31" s="49" t="s">
        <v>221</v>
      </c>
      <c r="J31" s="49" t="s">
        <v>220</v>
      </c>
      <c r="K31" s="49" t="s">
        <v>221</v>
      </c>
      <c r="L31" s="49" t="s">
        <v>220</v>
      </c>
      <c r="M31" s="49" t="s">
        <v>221</v>
      </c>
      <c r="N31" s="49" t="s">
        <v>220</v>
      </c>
      <c r="O31" s="49" t="s">
        <v>221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7" ht="16" customHeight="1">
      <c r="A32" s="137" t="s">
        <v>84</v>
      </c>
      <c r="B32" s="59" t="s">
        <v>49</v>
      </c>
      <c r="C32" s="51"/>
      <c r="D32" s="51"/>
      <c r="E32" s="64" t="s">
        <v>40</v>
      </c>
      <c r="F32" s="52">
        <v>4815</v>
      </c>
      <c r="G32" s="81">
        <f>G33+G35</f>
        <v>5073</v>
      </c>
      <c r="H32" s="52"/>
      <c r="I32" s="52"/>
      <c r="J32" s="52"/>
      <c r="K32" s="52"/>
      <c r="L32" s="52"/>
      <c r="M32" s="52"/>
      <c r="N32" s="52"/>
      <c r="O32" s="52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43"/>
      <c r="B33" s="61"/>
      <c r="C33" s="59" t="s">
        <v>69</v>
      </c>
      <c r="D33" s="51"/>
      <c r="E33" s="64"/>
      <c r="F33" s="52">
        <v>1385</v>
      </c>
      <c r="G33" s="81">
        <f>G34</f>
        <v>1374</v>
      </c>
      <c r="H33" s="52"/>
      <c r="I33" s="52"/>
      <c r="J33" s="52"/>
      <c r="K33" s="52"/>
      <c r="L33" s="52"/>
      <c r="M33" s="52"/>
      <c r="N33" s="52"/>
      <c r="O33" s="52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43"/>
      <c r="B34" s="61"/>
      <c r="C34" s="60"/>
      <c r="D34" s="51" t="s">
        <v>70</v>
      </c>
      <c r="E34" s="64"/>
      <c r="F34" s="52">
        <v>1385</v>
      </c>
      <c r="G34" s="81">
        <v>1374</v>
      </c>
      <c r="H34" s="52"/>
      <c r="I34" s="52"/>
      <c r="J34" s="52"/>
      <c r="K34" s="52"/>
      <c r="L34" s="52"/>
      <c r="M34" s="52"/>
      <c r="N34" s="52"/>
      <c r="O34" s="52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43"/>
      <c r="B35" s="60"/>
      <c r="C35" s="77" t="s">
        <v>71</v>
      </c>
      <c r="D35" s="51"/>
      <c r="E35" s="64"/>
      <c r="F35" s="52">
        <v>3430</v>
      </c>
      <c r="G35" s="81">
        <f>3657+116-7-67</f>
        <v>3699</v>
      </c>
      <c r="H35" s="52"/>
      <c r="I35" s="52"/>
      <c r="J35" s="66"/>
      <c r="K35" s="66"/>
      <c r="L35" s="52"/>
      <c r="M35" s="52"/>
      <c r="N35" s="52"/>
      <c r="O35" s="52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43"/>
      <c r="B36" s="59" t="s">
        <v>52</v>
      </c>
      <c r="C36" s="51"/>
      <c r="D36" s="51"/>
      <c r="E36" s="64" t="s">
        <v>41</v>
      </c>
      <c r="F36" s="52">
        <v>4815</v>
      </c>
      <c r="G36" s="81">
        <f>G37+G38</f>
        <v>5073</v>
      </c>
      <c r="H36" s="52"/>
      <c r="I36" s="52"/>
      <c r="J36" s="52"/>
      <c r="K36" s="52"/>
      <c r="L36" s="52"/>
      <c r="M36" s="52"/>
      <c r="N36" s="52"/>
      <c r="O36" s="52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43"/>
      <c r="B37" s="61"/>
      <c r="C37" s="51" t="s">
        <v>72</v>
      </c>
      <c r="D37" s="51"/>
      <c r="E37" s="64"/>
      <c r="F37" s="52">
        <v>4805</v>
      </c>
      <c r="G37" s="81">
        <f>2196+2869</f>
        <v>5065</v>
      </c>
      <c r="H37" s="52"/>
      <c r="I37" s="52"/>
      <c r="J37" s="52"/>
      <c r="K37" s="52"/>
      <c r="L37" s="52"/>
      <c r="M37" s="52"/>
      <c r="N37" s="52"/>
      <c r="O37" s="52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43"/>
      <c r="B38" s="60"/>
      <c r="C38" s="51" t="s">
        <v>73</v>
      </c>
      <c r="D38" s="51"/>
      <c r="E38" s="64"/>
      <c r="F38" s="52">
        <v>10</v>
      </c>
      <c r="G38" s="81">
        <f>5+3</f>
        <v>8</v>
      </c>
      <c r="H38" s="52"/>
      <c r="I38" s="52"/>
      <c r="J38" s="52"/>
      <c r="K38" s="66"/>
      <c r="L38" s="52"/>
      <c r="M38" s="52"/>
      <c r="N38" s="52"/>
      <c r="O38" s="52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43"/>
      <c r="B39" s="45" t="s">
        <v>74</v>
      </c>
      <c r="C39" s="45"/>
      <c r="D39" s="45"/>
      <c r="E39" s="64" t="s">
        <v>107</v>
      </c>
      <c r="F39" s="52">
        <v>0</v>
      </c>
      <c r="G39" s="81">
        <f t="shared" ref="G39:O39" si="6">G32-G36</f>
        <v>0</v>
      </c>
      <c r="H39" s="52">
        <f t="shared" si="6"/>
        <v>0</v>
      </c>
      <c r="I39" s="52">
        <f t="shared" si="6"/>
        <v>0</v>
      </c>
      <c r="J39" s="52">
        <f t="shared" si="6"/>
        <v>0</v>
      </c>
      <c r="K39" s="52">
        <f t="shared" si="6"/>
        <v>0</v>
      </c>
      <c r="L39" s="52">
        <f t="shared" si="6"/>
        <v>0</v>
      </c>
      <c r="M39" s="52">
        <f t="shared" si="6"/>
        <v>0</v>
      </c>
      <c r="N39" s="52">
        <f t="shared" si="6"/>
        <v>0</v>
      </c>
      <c r="O39" s="52">
        <f t="shared" si="6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37" t="s">
        <v>85</v>
      </c>
      <c r="B40" s="59" t="s">
        <v>75</v>
      </c>
      <c r="C40" s="51"/>
      <c r="D40" s="51"/>
      <c r="E40" s="64" t="s">
        <v>43</v>
      </c>
      <c r="F40" s="52">
        <v>1040</v>
      </c>
      <c r="G40" s="81">
        <f>592+7+67</f>
        <v>666</v>
      </c>
      <c r="H40" s="52"/>
      <c r="I40" s="52"/>
      <c r="J40" s="52"/>
      <c r="K40" s="52"/>
      <c r="L40" s="52"/>
      <c r="M40" s="52"/>
      <c r="N40" s="52"/>
      <c r="O40" s="52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38"/>
      <c r="B41" s="60"/>
      <c r="C41" s="51" t="s">
        <v>76</v>
      </c>
      <c r="D41" s="51"/>
      <c r="E41" s="64"/>
      <c r="F41" s="66">
        <v>996</v>
      </c>
      <c r="G41" s="87">
        <v>592</v>
      </c>
      <c r="H41" s="66"/>
      <c r="I41" s="66"/>
      <c r="J41" s="52"/>
      <c r="K41" s="52"/>
      <c r="L41" s="52"/>
      <c r="M41" s="52"/>
      <c r="N41" s="52"/>
      <c r="O41" s="52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38"/>
      <c r="B42" s="59" t="s">
        <v>63</v>
      </c>
      <c r="C42" s="51"/>
      <c r="D42" s="51"/>
      <c r="E42" s="64" t="s">
        <v>44</v>
      </c>
      <c r="F42" s="52">
        <v>1040</v>
      </c>
      <c r="G42" s="81">
        <f>598+67+1</f>
        <v>666</v>
      </c>
      <c r="H42" s="52"/>
      <c r="I42" s="52"/>
      <c r="J42" s="52"/>
      <c r="K42" s="52"/>
      <c r="L42" s="52"/>
      <c r="M42" s="52"/>
      <c r="N42" s="52"/>
      <c r="O42" s="52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38"/>
      <c r="B43" s="60"/>
      <c r="C43" s="51" t="s">
        <v>77</v>
      </c>
      <c r="D43" s="51"/>
      <c r="E43" s="64"/>
      <c r="F43" s="52">
        <v>32</v>
      </c>
      <c r="G43" s="81">
        <v>67</v>
      </c>
      <c r="H43" s="52"/>
      <c r="I43" s="52"/>
      <c r="J43" s="66"/>
      <c r="K43" s="66"/>
      <c r="L43" s="52"/>
      <c r="M43" s="52"/>
      <c r="N43" s="52"/>
      <c r="O43" s="52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38"/>
      <c r="B44" s="51" t="s">
        <v>74</v>
      </c>
      <c r="C44" s="51"/>
      <c r="D44" s="51"/>
      <c r="E44" s="64" t="s">
        <v>108</v>
      </c>
      <c r="F44" s="66">
        <v>0</v>
      </c>
      <c r="G44" s="87">
        <f t="shared" ref="G44:O44" si="7">G40-G42</f>
        <v>0</v>
      </c>
      <c r="H44" s="66">
        <f t="shared" si="7"/>
        <v>0</v>
      </c>
      <c r="I44" s="66">
        <f t="shared" si="7"/>
        <v>0</v>
      </c>
      <c r="J44" s="66">
        <f t="shared" si="7"/>
        <v>0</v>
      </c>
      <c r="K44" s="66">
        <f t="shared" si="7"/>
        <v>0</v>
      </c>
      <c r="L44" s="66">
        <f t="shared" si="7"/>
        <v>0</v>
      </c>
      <c r="M44" s="66">
        <f t="shared" si="7"/>
        <v>0</v>
      </c>
      <c r="N44" s="66">
        <f t="shared" si="7"/>
        <v>0</v>
      </c>
      <c r="O44" s="66">
        <f t="shared" si="7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37" t="s">
        <v>86</v>
      </c>
      <c r="B45" s="45" t="s">
        <v>78</v>
      </c>
      <c r="C45" s="45"/>
      <c r="D45" s="45"/>
      <c r="E45" s="64" t="s">
        <v>109</v>
      </c>
      <c r="F45" s="52">
        <v>0</v>
      </c>
      <c r="G45" s="81">
        <f t="shared" ref="G45:O45" si="8">G39+G44</f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38"/>
      <c r="B46" s="51" t="s">
        <v>79</v>
      </c>
      <c r="C46" s="51"/>
      <c r="D46" s="51"/>
      <c r="E46" s="51"/>
      <c r="F46" s="66"/>
      <c r="G46" s="87"/>
      <c r="H46" s="66"/>
      <c r="I46" s="66"/>
      <c r="J46" s="66"/>
      <c r="K46" s="66"/>
      <c r="L46" s="52"/>
      <c r="M46" s="52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38"/>
      <c r="B47" s="51" t="s">
        <v>80</v>
      </c>
      <c r="C47" s="51"/>
      <c r="D47" s="51"/>
      <c r="E47" s="51"/>
      <c r="F47" s="52"/>
      <c r="G47" s="81"/>
      <c r="H47" s="52"/>
      <c r="I47" s="52"/>
      <c r="J47" s="52"/>
      <c r="K47" s="52"/>
      <c r="L47" s="52"/>
      <c r="M47" s="52"/>
      <c r="N47" s="52"/>
      <c r="O47" s="52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38"/>
      <c r="B48" s="51" t="s">
        <v>81</v>
      </c>
      <c r="C48" s="51"/>
      <c r="D48" s="51"/>
      <c r="E48" s="51"/>
      <c r="F48" s="52"/>
      <c r="G48" s="81"/>
      <c r="H48" s="52"/>
      <c r="I48" s="52"/>
      <c r="J48" s="52"/>
      <c r="K48" s="52"/>
      <c r="L48" s="52"/>
      <c r="M48" s="52"/>
      <c r="N48" s="52"/>
      <c r="O48" s="52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7" t="s">
        <v>110</v>
      </c>
      <c r="O49" s="6"/>
    </row>
    <row r="50" spans="1:15" ht="16" customHeight="1">
      <c r="A50" s="7"/>
    </row>
  </sheetData>
  <mergeCells count="46">
    <mergeCell ref="A32:A39"/>
    <mergeCell ref="A40:A44"/>
    <mergeCell ref="A45:A48"/>
    <mergeCell ref="J6:K6"/>
    <mergeCell ref="L6:M6"/>
    <mergeCell ref="A8:A18"/>
    <mergeCell ref="A19:A27"/>
    <mergeCell ref="E25:E26"/>
    <mergeCell ref="F25:F26"/>
    <mergeCell ref="G25:G26"/>
    <mergeCell ref="N30:O30"/>
    <mergeCell ref="F6:G6"/>
    <mergeCell ref="H25:H26"/>
    <mergeCell ref="I25:I26"/>
    <mergeCell ref="J25:J26"/>
    <mergeCell ref="K25:K26"/>
    <mergeCell ref="L25:L26"/>
    <mergeCell ref="M25:M26"/>
    <mergeCell ref="A30:E31"/>
    <mergeCell ref="F30:G30"/>
    <mergeCell ref="H30:I30"/>
    <mergeCell ref="J30:K30"/>
    <mergeCell ref="L30:M30"/>
    <mergeCell ref="H6:I6"/>
    <mergeCell ref="N6:O6"/>
    <mergeCell ref="N25:N26"/>
    <mergeCell ref="A6:E7"/>
    <mergeCell ref="Z6:AA6"/>
    <mergeCell ref="P25:P26"/>
    <mergeCell ref="Q25:Q26"/>
    <mergeCell ref="R25:R26"/>
    <mergeCell ref="S25:S26"/>
    <mergeCell ref="T25:T26"/>
    <mergeCell ref="V6:W6"/>
    <mergeCell ref="X6:Y6"/>
    <mergeCell ref="O25:O26"/>
    <mergeCell ref="AA25:AA26"/>
    <mergeCell ref="P6:Q6"/>
    <mergeCell ref="R6:S6"/>
    <mergeCell ref="T6:U6"/>
    <mergeCell ref="U25:U26"/>
    <mergeCell ref="V25:V26"/>
    <mergeCell ref="W25:W26"/>
    <mergeCell ref="X25:X26"/>
    <mergeCell ref="Y25:Y26"/>
    <mergeCell ref="Z25:Z26"/>
  </mergeCells>
  <phoneticPr fontId="14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7" orientation="landscape" r:id="rId1"/>
  <headerFooter alignWithMargins="0">
    <oddHeader>&amp;R&amp;"明朝,斜体"&amp;9都道府県－4</oddHeader>
  </headerFooter>
  <colBreaks count="1" manualBreakCount="1">
    <brk id="17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D66A-66E5-45D4-A380-A426FBA459E5}">
  <sheetPr>
    <pageSetUpPr fitToPage="1"/>
  </sheetPr>
  <dimension ref="A1:AF47"/>
  <sheetViews>
    <sheetView view="pageBreakPreview" zoomScaleNormal="100" zoomScaleSheetLayoutView="100" workbookViewId="0">
      <selection activeCell="D1" sqref="D1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32" width="12.6328125" style="2" customWidth="1"/>
    <col min="33" max="16384" width="9" style="2"/>
  </cols>
  <sheetData>
    <row r="1" spans="1:32" ht="34" customHeight="1">
      <c r="A1" s="32" t="s">
        <v>0</v>
      </c>
      <c r="B1" s="32"/>
      <c r="C1" s="167" t="s">
        <v>278</v>
      </c>
      <c r="D1" s="40"/>
    </row>
    <row r="3" spans="1:32" ht="15" customHeight="1">
      <c r="A3" s="13" t="s">
        <v>152</v>
      </c>
      <c r="B3" s="13"/>
      <c r="C3" s="13"/>
      <c r="D3" s="13"/>
      <c r="E3" s="13"/>
      <c r="F3" s="13"/>
      <c r="I3" s="13"/>
      <c r="J3" s="13"/>
    </row>
    <row r="4" spans="1:32" ht="15" customHeight="1">
      <c r="A4" s="13"/>
      <c r="B4" s="13"/>
      <c r="C4" s="13"/>
      <c r="D4" s="13"/>
      <c r="E4" s="13"/>
      <c r="F4" s="13"/>
      <c r="I4" s="13"/>
      <c r="J4" s="13"/>
    </row>
    <row r="5" spans="1:32" ht="15" customHeight="1">
      <c r="A5" s="41"/>
      <c r="B5" s="41" t="s">
        <v>277</v>
      </c>
      <c r="C5" s="41"/>
      <c r="D5" s="41"/>
      <c r="H5" s="14"/>
      <c r="L5" s="14"/>
      <c r="N5" s="14" t="s">
        <v>153</v>
      </c>
    </row>
    <row r="6" spans="1:32" ht="15" customHeight="1">
      <c r="A6" s="42"/>
      <c r="B6" s="43"/>
      <c r="C6" s="43"/>
      <c r="D6" s="83"/>
      <c r="E6" s="156" t="s">
        <v>276</v>
      </c>
      <c r="F6" s="157"/>
      <c r="G6" s="156" t="s">
        <v>275</v>
      </c>
      <c r="H6" s="157"/>
      <c r="I6" s="156" t="s">
        <v>274</v>
      </c>
      <c r="J6" s="157"/>
      <c r="K6" s="165" t="s">
        <v>273</v>
      </c>
      <c r="L6" s="166"/>
      <c r="M6" s="156" t="s">
        <v>272</v>
      </c>
      <c r="N6" s="157"/>
      <c r="O6" s="156" t="s">
        <v>271</v>
      </c>
      <c r="P6" s="157"/>
      <c r="Q6" s="160" t="s">
        <v>270</v>
      </c>
      <c r="R6" s="161"/>
      <c r="S6" s="162" t="s">
        <v>269</v>
      </c>
      <c r="T6" s="163"/>
      <c r="U6" s="156" t="s">
        <v>268</v>
      </c>
      <c r="V6" s="157"/>
      <c r="W6" s="156" t="s">
        <v>267</v>
      </c>
      <c r="X6" s="157"/>
      <c r="Y6" s="156" t="s">
        <v>266</v>
      </c>
      <c r="Z6" s="157"/>
      <c r="AA6" s="156" t="s">
        <v>265</v>
      </c>
      <c r="AB6" s="157"/>
      <c r="AC6" s="158" t="s">
        <v>264</v>
      </c>
      <c r="AD6" s="157"/>
      <c r="AE6" s="159" t="s">
        <v>263</v>
      </c>
      <c r="AF6" s="159"/>
    </row>
    <row r="7" spans="1:32" ht="15" customHeight="1">
      <c r="A7" s="17"/>
      <c r="B7" s="18"/>
      <c r="C7" s="18"/>
      <c r="D7" s="58"/>
      <c r="E7" s="35" t="s">
        <v>220</v>
      </c>
      <c r="F7" s="35" t="s">
        <v>221</v>
      </c>
      <c r="G7" s="35" t="s">
        <v>220</v>
      </c>
      <c r="H7" s="35" t="s">
        <v>221</v>
      </c>
      <c r="I7" s="35" t="s">
        <v>220</v>
      </c>
      <c r="J7" s="35" t="s">
        <v>221</v>
      </c>
      <c r="K7" s="35" t="s">
        <v>220</v>
      </c>
      <c r="L7" s="35" t="s">
        <v>221</v>
      </c>
      <c r="M7" s="35" t="s">
        <v>220</v>
      </c>
      <c r="N7" s="35" t="s">
        <v>221</v>
      </c>
      <c r="O7" s="35" t="s">
        <v>220</v>
      </c>
      <c r="P7" s="35" t="s">
        <v>221</v>
      </c>
      <c r="Q7" s="35" t="s">
        <v>220</v>
      </c>
      <c r="R7" s="35" t="s">
        <v>221</v>
      </c>
      <c r="S7" s="35" t="s">
        <v>220</v>
      </c>
      <c r="T7" s="35" t="s">
        <v>221</v>
      </c>
      <c r="U7" s="35" t="s">
        <v>220</v>
      </c>
      <c r="V7" s="35" t="s">
        <v>221</v>
      </c>
      <c r="W7" s="35" t="s">
        <v>220</v>
      </c>
      <c r="X7" s="35" t="s">
        <v>221</v>
      </c>
      <c r="Y7" s="35" t="s">
        <v>220</v>
      </c>
      <c r="Z7" s="35" t="s">
        <v>221</v>
      </c>
      <c r="AA7" s="35" t="s">
        <v>220</v>
      </c>
      <c r="AB7" s="35" t="s">
        <v>221</v>
      </c>
      <c r="AC7" s="35" t="s">
        <v>220</v>
      </c>
      <c r="AD7" s="35" t="s">
        <v>221</v>
      </c>
      <c r="AE7" s="35" t="s">
        <v>220</v>
      </c>
      <c r="AF7" s="35" t="s">
        <v>221</v>
      </c>
    </row>
    <row r="8" spans="1:32" ht="18" customHeight="1">
      <c r="A8" s="113" t="s">
        <v>154</v>
      </c>
      <c r="B8" s="78" t="s">
        <v>155</v>
      </c>
      <c r="C8" s="79"/>
      <c r="D8" s="79"/>
      <c r="E8" s="80">
        <v>1</v>
      </c>
      <c r="F8" s="80">
        <v>1</v>
      </c>
      <c r="G8" s="105">
        <v>44</v>
      </c>
      <c r="H8" s="110">
        <v>44</v>
      </c>
      <c r="I8" s="105">
        <v>22</v>
      </c>
      <c r="J8" s="105">
        <v>22</v>
      </c>
      <c r="K8" s="105">
        <v>22</v>
      </c>
      <c r="L8" s="105">
        <v>22</v>
      </c>
      <c r="M8" s="107">
        <v>26</v>
      </c>
      <c r="N8" s="107">
        <v>26</v>
      </c>
      <c r="O8" s="107">
        <v>2</v>
      </c>
      <c r="P8" s="107">
        <v>2</v>
      </c>
      <c r="Q8" s="80">
        <v>6</v>
      </c>
      <c r="R8" s="80">
        <v>6</v>
      </c>
      <c r="S8" s="110">
        <v>8</v>
      </c>
      <c r="T8" s="110">
        <v>8</v>
      </c>
      <c r="U8" s="107">
        <v>75</v>
      </c>
      <c r="V8" s="80">
        <v>75</v>
      </c>
      <c r="W8" s="80">
        <v>6</v>
      </c>
      <c r="X8" s="105">
        <v>6</v>
      </c>
      <c r="Y8" s="80">
        <v>4</v>
      </c>
      <c r="Z8" s="105">
        <v>4</v>
      </c>
      <c r="AA8" s="80">
        <v>1</v>
      </c>
      <c r="AB8" s="105">
        <v>1</v>
      </c>
      <c r="AC8" s="107">
        <v>9</v>
      </c>
      <c r="AD8" s="107">
        <v>9</v>
      </c>
      <c r="AE8" s="107">
        <v>6</v>
      </c>
      <c r="AF8" s="80">
        <v>6</v>
      </c>
    </row>
    <row r="9" spans="1:32" ht="18" customHeight="1">
      <c r="A9" s="113"/>
      <c r="B9" s="113" t="s">
        <v>156</v>
      </c>
      <c r="C9" s="51" t="s">
        <v>157</v>
      </c>
      <c r="D9" s="51"/>
      <c r="E9" s="80">
        <v>105</v>
      </c>
      <c r="F9" s="80">
        <v>105</v>
      </c>
      <c r="G9" s="105">
        <v>124279</v>
      </c>
      <c r="H9" s="110">
        <v>124279</v>
      </c>
      <c r="I9" s="105">
        <v>26023</v>
      </c>
      <c r="J9" s="105">
        <v>26023</v>
      </c>
      <c r="K9" s="105">
        <v>897</v>
      </c>
      <c r="L9" s="105">
        <v>897</v>
      </c>
      <c r="M9" s="107">
        <v>75921</v>
      </c>
      <c r="N9" s="107">
        <v>75921</v>
      </c>
      <c r="O9" s="107">
        <v>31291</v>
      </c>
      <c r="P9" s="107">
        <v>31291</v>
      </c>
      <c r="Q9" s="80">
        <v>300</v>
      </c>
      <c r="R9" s="80">
        <v>300</v>
      </c>
      <c r="S9" s="110">
        <v>490</v>
      </c>
      <c r="T9" s="110">
        <v>490</v>
      </c>
      <c r="U9" s="107">
        <v>600</v>
      </c>
      <c r="V9" s="80">
        <v>600</v>
      </c>
      <c r="W9" s="80">
        <v>3000</v>
      </c>
      <c r="X9" s="105">
        <v>3000</v>
      </c>
      <c r="Y9" s="80">
        <v>441</v>
      </c>
      <c r="Z9" s="105">
        <v>441</v>
      </c>
      <c r="AA9" s="80">
        <v>20</v>
      </c>
      <c r="AB9" s="105">
        <v>20</v>
      </c>
      <c r="AC9" s="107">
        <v>100</v>
      </c>
      <c r="AD9" s="107">
        <v>100</v>
      </c>
      <c r="AE9" s="107">
        <v>132</v>
      </c>
      <c r="AF9" s="80">
        <v>132</v>
      </c>
    </row>
    <row r="10" spans="1:32" ht="18" customHeight="1">
      <c r="A10" s="113"/>
      <c r="B10" s="113"/>
      <c r="C10" s="51" t="s">
        <v>158</v>
      </c>
      <c r="D10" s="51"/>
      <c r="E10" s="80">
        <v>105</v>
      </c>
      <c r="F10" s="80">
        <v>105</v>
      </c>
      <c r="G10" s="105">
        <v>113490</v>
      </c>
      <c r="H10" s="110">
        <v>113490</v>
      </c>
      <c r="I10" s="105">
        <v>20784</v>
      </c>
      <c r="J10" s="105">
        <v>20784</v>
      </c>
      <c r="K10" s="105">
        <v>459</v>
      </c>
      <c r="L10" s="105">
        <v>459</v>
      </c>
      <c r="M10" s="107">
        <v>0</v>
      </c>
      <c r="N10" s="107">
        <v>0</v>
      </c>
      <c r="O10" s="107">
        <v>0</v>
      </c>
      <c r="P10" s="107">
        <v>0</v>
      </c>
      <c r="Q10" s="80">
        <v>159</v>
      </c>
      <c r="R10" s="80">
        <v>159</v>
      </c>
      <c r="S10" s="110">
        <v>250</v>
      </c>
      <c r="T10" s="110">
        <v>250</v>
      </c>
      <c r="U10" s="107">
        <v>300</v>
      </c>
      <c r="V10" s="80">
        <v>300</v>
      </c>
      <c r="W10" s="80">
        <v>2000</v>
      </c>
      <c r="X10" s="105">
        <v>2000</v>
      </c>
      <c r="Y10" s="80">
        <v>265</v>
      </c>
      <c r="Z10" s="105">
        <v>265</v>
      </c>
      <c r="AA10" s="80">
        <v>20</v>
      </c>
      <c r="AB10" s="105">
        <v>20</v>
      </c>
      <c r="AC10" s="107">
        <v>50</v>
      </c>
      <c r="AD10" s="107">
        <v>50</v>
      </c>
      <c r="AE10" s="107">
        <v>107</v>
      </c>
      <c r="AF10" s="80">
        <v>107</v>
      </c>
    </row>
    <row r="11" spans="1:32" ht="18" customHeight="1">
      <c r="A11" s="113"/>
      <c r="B11" s="113"/>
      <c r="C11" s="51" t="s">
        <v>159</v>
      </c>
      <c r="D11" s="51"/>
      <c r="E11" s="80">
        <v>0</v>
      </c>
      <c r="F11" s="80">
        <v>0</v>
      </c>
      <c r="G11" s="105">
        <v>2200</v>
      </c>
      <c r="H11" s="110">
        <v>2200</v>
      </c>
      <c r="I11" s="105">
        <v>853</v>
      </c>
      <c r="J11" s="105">
        <v>853</v>
      </c>
      <c r="K11" s="105">
        <v>0</v>
      </c>
      <c r="L11" s="105">
        <v>0</v>
      </c>
      <c r="M11" s="107">
        <v>0</v>
      </c>
      <c r="N11" s="107">
        <v>0</v>
      </c>
      <c r="O11" s="107">
        <v>0</v>
      </c>
      <c r="P11" s="107">
        <v>0</v>
      </c>
      <c r="Q11" s="80">
        <v>31</v>
      </c>
      <c r="R11" s="80">
        <v>31</v>
      </c>
      <c r="S11" s="106">
        <v>0</v>
      </c>
      <c r="T11" s="106">
        <v>0</v>
      </c>
      <c r="U11" s="107">
        <v>0</v>
      </c>
      <c r="V11" s="80">
        <v>0</v>
      </c>
      <c r="W11" s="80">
        <v>0</v>
      </c>
      <c r="X11" s="105">
        <v>0</v>
      </c>
      <c r="Y11" s="80">
        <v>0</v>
      </c>
      <c r="Z11" s="105">
        <v>0</v>
      </c>
      <c r="AA11" s="105">
        <v>0</v>
      </c>
      <c r="AB11" s="105">
        <v>0</v>
      </c>
      <c r="AC11" s="111">
        <v>0</v>
      </c>
      <c r="AD11" s="111">
        <v>0</v>
      </c>
      <c r="AE11" s="109">
        <v>0</v>
      </c>
      <c r="AF11" s="80">
        <v>0</v>
      </c>
    </row>
    <row r="12" spans="1:32" ht="18" customHeight="1">
      <c r="A12" s="113"/>
      <c r="B12" s="113"/>
      <c r="C12" s="51" t="s">
        <v>160</v>
      </c>
      <c r="D12" s="51"/>
      <c r="E12" s="80">
        <v>0</v>
      </c>
      <c r="F12" s="80">
        <v>0</v>
      </c>
      <c r="G12" s="105">
        <v>8589</v>
      </c>
      <c r="H12" s="110">
        <v>8589</v>
      </c>
      <c r="I12" s="105">
        <v>4386</v>
      </c>
      <c r="J12" s="105">
        <v>4386</v>
      </c>
      <c r="K12" s="105">
        <v>438</v>
      </c>
      <c r="L12" s="105">
        <v>438</v>
      </c>
      <c r="M12" s="107">
        <v>0</v>
      </c>
      <c r="N12" s="107">
        <v>0</v>
      </c>
      <c r="O12" s="107">
        <v>0</v>
      </c>
      <c r="P12" s="107">
        <v>0</v>
      </c>
      <c r="Q12" s="80">
        <v>105</v>
      </c>
      <c r="R12" s="80">
        <v>105</v>
      </c>
      <c r="S12" s="110">
        <v>240</v>
      </c>
      <c r="T12" s="110">
        <v>240</v>
      </c>
      <c r="U12" s="107">
        <v>300</v>
      </c>
      <c r="V12" s="80">
        <v>300</v>
      </c>
      <c r="W12" s="80">
        <v>600</v>
      </c>
      <c r="X12" s="105">
        <v>600</v>
      </c>
      <c r="Y12" s="80">
        <v>176</v>
      </c>
      <c r="Z12" s="105">
        <v>176</v>
      </c>
      <c r="AA12" s="105">
        <v>0</v>
      </c>
      <c r="AB12" s="105">
        <v>0</v>
      </c>
      <c r="AC12" s="107">
        <v>32</v>
      </c>
      <c r="AD12" s="107">
        <v>32</v>
      </c>
      <c r="AE12" s="107">
        <v>25</v>
      </c>
      <c r="AF12" s="80">
        <v>25</v>
      </c>
    </row>
    <row r="13" spans="1:32" ht="18" customHeight="1">
      <c r="A13" s="113"/>
      <c r="B13" s="113"/>
      <c r="C13" s="51" t="s">
        <v>161</v>
      </c>
      <c r="D13" s="51"/>
      <c r="E13" s="80">
        <v>0</v>
      </c>
      <c r="F13" s="80">
        <v>0</v>
      </c>
      <c r="G13" s="105">
        <v>0</v>
      </c>
      <c r="H13" s="110">
        <v>0</v>
      </c>
      <c r="I13" s="112">
        <v>0</v>
      </c>
      <c r="J13" s="112">
        <v>0</v>
      </c>
      <c r="K13" s="105">
        <v>0</v>
      </c>
      <c r="L13" s="105">
        <v>0</v>
      </c>
      <c r="M13" s="107">
        <v>0</v>
      </c>
      <c r="N13" s="107">
        <v>0</v>
      </c>
      <c r="O13" s="107">
        <v>0</v>
      </c>
      <c r="P13" s="107">
        <v>0</v>
      </c>
      <c r="Q13" s="80">
        <v>0</v>
      </c>
      <c r="R13" s="80">
        <v>0</v>
      </c>
      <c r="S13" s="106">
        <v>0</v>
      </c>
      <c r="T13" s="106">
        <v>0</v>
      </c>
      <c r="U13" s="107">
        <v>0</v>
      </c>
      <c r="V13" s="80">
        <v>0</v>
      </c>
      <c r="W13" s="80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11">
        <v>0</v>
      </c>
      <c r="AD13" s="111">
        <v>0</v>
      </c>
      <c r="AE13" s="107">
        <v>0</v>
      </c>
      <c r="AF13" s="80">
        <v>0</v>
      </c>
    </row>
    <row r="14" spans="1:32" ht="18" customHeight="1">
      <c r="A14" s="113"/>
      <c r="B14" s="113"/>
      <c r="C14" s="51" t="s">
        <v>162</v>
      </c>
      <c r="D14" s="51"/>
      <c r="E14" s="80">
        <v>0</v>
      </c>
      <c r="F14" s="80">
        <v>0</v>
      </c>
      <c r="G14" s="105">
        <v>0</v>
      </c>
      <c r="H14" s="110">
        <v>0</v>
      </c>
      <c r="I14" s="105">
        <v>0</v>
      </c>
      <c r="J14" s="105">
        <v>0</v>
      </c>
      <c r="K14" s="105">
        <v>0</v>
      </c>
      <c r="L14" s="105">
        <v>0</v>
      </c>
      <c r="M14" s="109">
        <v>0</v>
      </c>
      <c r="N14" s="107">
        <v>0</v>
      </c>
      <c r="O14" s="107">
        <v>0</v>
      </c>
      <c r="P14" s="107">
        <v>0</v>
      </c>
      <c r="Q14" s="80">
        <v>5</v>
      </c>
      <c r="R14" s="80">
        <v>5</v>
      </c>
      <c r="S14" s="106">
        <v>0</v>
      </c>
      <c r="T14" s="106">
        <v>0</v>
      </c>
      <c r="U14" s="107">
        <v>0</v>
      </c>
      <c r="V14" s="80">
        <v>0</v>
      </c>
      <c r="W14" s="80">
        <v>400</v>
      </c>
      <c r="X14" s="105">
        <v>400</v>
      </c>
      <c r="Y14" s="105">
        <v>0</v>
      </c>
      <c r="Z14" s="105">
        <v>0</v>
      </c>
      <c r="AA14" s="105">
        <v>0</v>
      </c>
      <c r="AB14" s="105">
        <v>0</v>
      </c>
      <c r="AC14" s="107">
        <v>19</v>
      </c>
      <c r="AD14" s="107">
        <v>19</v>
      </c>
      <c r="AE14" s="107">
        <v>0</v>
      </c>
      <c r="AF14" s="80">
        <v>0</v>
      </c>
    </row>
    <row r="15" spans="1:32" ht="18" customHeight="1">
      <c r="A15" s="113" t="s">
        <v>163</v>
      </c>
      <c r="B15" s="113" t="s">
        <v>164</v>
      </c>
      <c r="C15" s="51" t="s">
        <v>165</v>
      </c>
      <c r="D15" s="51"/>
      <c r="E15" s="52">
        <v>64879</v>
      </c>
      <c r="F15" s="52">
        <v>72084</v>
      </c>
      <c r="G15" s="54">
        <v>15227</v>
      </c>
      <c r="H15" s="99">
        <v>12212</v>
      </c>
      <c r="I15" s="54">
        <v>2725</v>
      </c>
      <c r="J15" s="54">
        <v>3400</v>
      </c>
      <c r="K15" s="54">
        <v>2176</v>
      </c>
      <c r="L15" s="54">
        <v>1994</v>
      </c>
      <c r="M15" s="81">
        <v>17911</v>
      </c>
      <c r="N15" s="81">
        <v>20218</v>
      </c>
      <c r="O15" s="81">
        <v>37009</v>
      </c>
      <c r="P15" s="81">
        <v>32397</v>
      </c>
      <c r="Q15" s="52">
        <v>658</v>
      </c>
      <c r="R15" s="52">
        <v>603</v>
      </c>
      <c r="S15" s="99">
        <v>5945</v>
      </c>
      <c r="T15" s="99">
        <v>4641</v>
      </c>
      <c r="U15" s="81">
        <v>11815</v>
      </c>
      <c r="V15" s="52">
        <v>11371</v>
      </c>
      <c r="W15" s="52">
        <v>140436</v>
      </c>
      <c r="X15" s="54">
        <v>163190</v>
      </c>
      <c r="Y15" s="52">
        <v>2186</v>
      </c>
      <c r="Z15" s="54">
        <v>2116</v>
      </c>
      <c r="AA15" s="52">
        <v>3092</v>
      </c>
      <c r="AB15" s="54">
        <v>2651</v>
      </c>
      <c r="AC15" s="52">
        <v>19667</v>
      </c>
      <c r="AD15" s="81">
        <v>17951</v>
      </c>
      <c r="AE15" s="81">
        <v>14956</v>
      </c>
      <c r="AF15" s="52">
        <v>12268</v>
      </c>
    </row>
    <row r="16" spans="1:32" ht="18" customHeight="1">
      <c r="A16" s="113"/>
      <c r="B16" s="113"/>
      <c r="C16" s="51" t="s">
        <v>166</v>
      </c>
      <c r="D16" s="51"/>
      <c r="E16" s="52">
        <v>1132585</v>
      </c>
      <c r="F16" s="52">
        <v>1136894</v>
      </c>
      <c r="G16" s="54">
        <v>177631</v>
      </c>
      <c r="H16" s="99">
        <v>182085</v>
      </c>
      <c r="I16" s="54">
        <v>57032</v>
      </c>
      <c r="J16" s="54">
        <v>57840</v>
      </c>
      <c r="K16" s="54">
        <v>7384</v>
      </c>
      <c r="L16" s="54">
        <v>7664</v>
      </c>
      <c r="M16" s="81">
        <v>79692</v>
      </c>
      <c r="N16" s="81">
        <v>80341</v>
      </c>
      <c r="O16" s="81">
        <v>60558</v>
      </c>
      <c r="P16" s="81">
        <v>65431</v>
      </c>
      <c r="Q16" s="52">
        <v>758</v>
      </c>
      <c r="R16" s="52">
        <v>780</v>
      </c>
      <c r="S16" s="99">
        <v>1479</v>
      </c>
      <c r="T16" s="99">
        <v>1634</v>
      </c>
      <c r="U16" s="81">
        <v>1343</v>
      </c>
      <c r="V16" s="52">
        <v>1203</v>
      </c>
      <c r="W16" s="52">
        <v>2757</v>
      </c>
      <c r="X16" s="54">
        <v>0</v>
      </c>
      <c r="Y16" s="52">
        <v>5911</v>
      </c>
      <c r="Z16" s="54">
        <v>5902</v>
      </c>
      <c r="AA16" s="52">
        <v>1257</v>
      </c>
      <c r="AB16" s="54">
        <v>1264</v>
      </c>
      <c r="AC16" s="52">
        <v>3987</v>
      </c>
      <c r="AD16" s="81">
        <v>3272</v>
      </c>
      <c r="AE16" s="81">
        <v>6193</v>
      </c>
      <c r="AF16" s="52">
        <v>6541</v>
      </c>
    </row>
    <row r="17" spans="1:32" ht="18" customHeight="1">
      <c r="A17" s="113"/>
      <c r="B17" s="113"/>
      <c r="C17" s="51" t="s">
        <v>167</v>
      </c>
      <c r="D17" s="51"/>
      <c r="E17" s="52">
        <v>0</v>
      </c>
      <c r="F17" s="52">
        <v>0</v>
      </c>
      <c r="G17" s="54">
        <v>0</v>
      </c>
      <c r="H17" s="99">
        <v>0</v>
      </c>
      <c r="I17" s="54">
        <v>0</v>
      </c>
      <c r="J17" s="54">
        <v>0</v>
      </c>
      <c r="K17" s="54"/>
      <c r="L17" s="54">
        <v>0</v>
      </c>
      <c r="M17" s="108">
        <v>0</v>
      </c>
      <c r="N17" s="81">
        <v>0</v>
      </c>
      <c r="O17" s="81">
        <v>0</v>
      </c>
      <c r="P17" s="107">
        <v>0</v>
      </c>
      <c r="Q17" s="52">
        <v>0</v>
      </c>
      <c r="R17" s="52">
        <v>0</v>
      </c>
      <c r="S17" s="99">
        <v>0</v>
      </c>
      <c r="T17" s="106">
        <v>0</v>
      </c>
      <c r="U17" s="81">
        <v>0</v>
      </c>
      <c r="V17" s="52">
        <v>0</v>
      </c>
      <c r="W17" s="52">
        <v>0</v>
      </c>
      <c r="X17" s="54">
        <v>0</v>
      </c>
      <c r="Y17" s="52">
        <v>0</v>
      </c>
      <c r="Z17" s="54">
        <v>0</v>
      </c>
      <c r="AA17" s="54">
        <v>0</v>
      </c>
      <c r="AB17" s="54">
        <v>0</v>
      </c>
      <c r="AC17" s="52">
        <v>0</v>
      </c>
      <c r="AD17" s="81">
        <v>0</v>
      </c>
      <c r="AE17" s="81">
        <v>0</v>
      </c>
      <c r="AF17" s="52">
        <v>0</v>
      </c>
    </row>
    <row r="18" spans="1:32" ht="18" customHeight="1">
      <c r="A18" s="113"/>
      <c r="B18" s="113"/>
      <c r="C18" s="51" t="s">
        <v>168</v>
      </c>
      <c r="D18" s="51"/>
      <c r="E18" s="52">
        <f>+SUM(E15:E17)</f>
        <v>1197464</v>
      </c>
      <c r="F18" s="52">
        <f>+SUM(F15:F17)</f>
        <v>1208978</v>
      </c>
      <c r="G18" s="54">
        <v>192858</v>
      </c>
      <c r="H18" s="99">
        <v>194297</v>
      </c>
      <c r="I18" s="54">
        <v>59758</v>
      </c>
      <c r="J18" s="54">
        <v>61240</v>
      </c>
      <c r="K18" s="54">
        <v>9560</v>
      </c>
      <c r="L18" s="54">
        <v>9658</v>
      </c>
      <c r="M18" s="81">
        <v>97603</v>
      </c>
      <c r="N18" s="81">
        <v>100558</v>
      </c>
      <c r="O18" s="81">
        <v>97557</v>
      </c>
      <c r="P18" s="81">
        <v>97829</v>
      </c>
      <c r="Q18" s="52">
        <v>1416</v>
      </c>
      <c r="R18" s="52">
        <v>1383</v>
      </c>
      <c r="S18" s="99">
        <v>7424</v>
      </c>
      <c r="T18" s="99">
        <v>6725</v>
      </c>
      <c r="U18" s="81">
        <v>13158</v>
      </c>
      <c r="V18" s="52">
        <v>12574</v>
      </c>
      <c r="W18" s="52">
        <v>143194</v>
      </c>
      <c r="X18" s="54">
        <v>163190</v>
      </c>
      <c r="Y18" s="54">
        <v>8097</v>
      </c>
      <c r="Z18" s="54">
        <v>8018</v>
      </c>
      <c r="AA18" s="52">
        <v>4349</v>
      </c>
      <c r="AB18" s="54">
        <v>3915</v>
      </c>
      <c r="AC18" s="52">
        <v>23654</v>
      </c>
      <c r="AD18" s="81">
        <v>21223</v>
      </c>
      <c r="AE18" s="81">
        <v>21150</v>
      </c>
      <c r="AF18" s="52">
        <v>18809</v>
      </c>
    </row>
    <row r="19" spans="1:32" ht="18" customHeight="1">
      <c r="A19" s="113"/>
      <c r="B19" s="113" t="s">
        <v>169</v>
      </c>
      <c r="C19" s="51" t="s">
        <v>170</v>
      </c>
      <c r="D19" s="51"/>
      <c r="E19" s="52">
        <v>44963</v>
      </c>
      <c r="F19" s="52">
        <v>49250</v>
      </c>
      <c r="G19" s="54">
        <v>13852</v>
      </c>
      <c r="H19" s="99">
        <v>17392</v>
      </c>
      <c r="I19" s="54">
        <v>7138</v>
      </c>
      <c r="J19" s="54">
        <v>7102</v>
      </c>
      <c r="K19" s="54">
        <v>619</v>
      </c>
      <c r="L19" s="54">
        <v>536</v>
      </c>
      <c r="M19" s="81">
        <v>15245</v>
      </c>
      <c r="N19" s="81">
        <v>18235</v>
      </c>
      <c r="O19" s="81">
        <v>5702</v>
      </c>
      <c r="P19" s="81">
        <v>6834</v>
      </c>
      <c r="Q19" s="52">
        <v>104</v>
      </c>
      <c r="R19" s="52">
        <v>87</v>
      </c>
      <c r="S19" s="99">
        <v>4441</v>
      </c>
      <c r="T19" s="99">
        <v>3990</v>
      </c>
      <c r="U19" s="81">
        <v>1440</v>
      </c>
      <c r="V19" s="52">
        <v>1266</v>
      </c>
      <c r="W19" s="52">
        <v>20005</v>
      </c>
      <c r="X19" s="54">
        <v>20005</v>
      </c>
      <c r="Y19" s="52">
        <v>549</v>
      </c>
      <c r="Z19" s="54">
        <v>532</v>
      </c>
      <c r="AA19" s="52">
        <v>1112</v>
      </c>
      <c r="AB19" s="54">
        <v>924</v>
      </c>
      <c r="AC19" s="52">
        <v>7681</v>
      </c>
      <c r="AD19" s="81">
        <v>6055</v>
      </c>
      <c r="AE19" s="81">
        <v>5058</v>
      </c>
      <c r="AF19" s="52">
        <v>4380</v>
      </c>
    </row>
    <row r="20" spans="1:32" ht="18" customHeight="1">
      <c r="A20" s="113"/>
      <c r="B20" s="113"/>
      <c r="C20" s="51" t="s">
        <v>171</v>
      </c>
      <c r="D20" s="51"/>
      <c r="E20" s="52">
        <v>687373</v>
      </c>
      <c r="F20" s="52">
        <v>702448</v>
      </c>
      <c r="G20" s="7">
        <v>89850</v>
      </c>
      <c r="H20" s="99">
        <v>90909</v>
      </c>
      <c r="I20" s="54">
        <v>17517</v>
      </c>
      <c r="J20" s="54">
        <v>19957</v>
      </c>
      <c r="K20" s="54">
        <v>3155</v>
      </c>
      <c r="L20" s="54">
        <v>3479</v>
      </c>
      <c r="M20" s="81">
        <v>5012</v>
      </c>
      <c r="N20" s="81">
        <v>5011</v>
      </c>
      <c r="O20" s="81">
        <v>25908</v>
      </c>
      <c r="P20" s="81">
        <v>27316</v>
      </c>
      <c r="Q20" s="52">
        <v>185</v>
      </c>
      <c r="R20" s="52">
        <v>196</v>
      </c>
      <c r="S20" s="99">
        <v>764</v>
      </c>
      <c r="T20" s="99">
        <v>740</v>
      </c>
      <c r="U20" s="81">
        <v>646</v>
      </c>
      <c r="V20" s="52">
        <v>749</v>
      </c>
      <c r="W20" s="52">
        <v>120000</v>
      </c>
      <c r="X20" s="54">
        <v>140001</v>
      </c>
      <c r="Y20" s="52">
        <v>2893</v>
      </c>
      <c r="Z20" s="54">
        <v>2980</v>
      </c>
      <c r="AA20" s="52">
        <v>542</v>
      </c>
      <c r="AB20" s="54">
        <v>486</v>
      </c>
      <c r="AC20" s="52">
        <v>2137</v>
      </c>
      <c r="AD20" s="81">
        <v>1689</v>
      </c>
      <c r="AE20" s="81">
        <v>5405</v>
      </c>
      <c r="AF20" s="52">
        <v>5666</v>
      </c>
    </row>
    <row r="21" spans="1:32" ht="18" customHeight="1">
      <c r="A21" s="113"/>
      <c r="B21" s="113"/>
      <c r="C21" s="51" t="s">
        <v>172</v>
      </c>
      <c r="D21" s="51"/>
      <c r="E21" s="81">
        <v>0</v>
      </c>
      <c r="F21" s="81">
        <v>0</v>
      </c>
      <c r="G21" s="54">
        <v>0</v>
      </c>
      <c r="H21" s="99">
        <v>0</v>
      </c>
      <c r="I21" s="105">
        <v>0</v>
      </c>
      <c r="J21" s="99">
        <v>0</v>
      </c>
      <c r="K21" s="99">
        <v>0</v>
      </c>
      <c r="L21" s="99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99">
        <v>0</v>
      </c>
      <c r="T21" s="106">
        <v>0</v>
      </c>
      <c r="U21" s="81">
        <v>0</v>
      </c>
      <c r="V21" s="81">
        <v>0</v>
      </c>
      <c r="W21" s="81">
        <v>0</v>
      </c>
      <c r="X21" s="99">
        <v>0</v>
      </c>
      <c r="Y21" s="81">
        <v>0</v>
      </c>
      <c r="Z21" s="99">
        <v>0</v>
      </c>
      <c r="AA21" s="81">
        <v>0</v>
      </c>
      <c r="AB21" s="99">
        <v>0</v>
      </c>
      <c r="AC21" s="81">
        <v>0</v>
      </c>
      <c r="AD21" s="102">
        <v>0</v>
      </c>
      <c r="AE21" s="81">
        <v>0</v>
      </c>
      <c r="AF21" s="81">
        <v>0</v>
      </c>
    </row>
    <row r="22" spans="1:32" ht="18" customHeight="1">
      <c r="A22" s="113"/>
      <c r="B22" s="113"/>
      <c r="C22" s="45" t="s">
        <v>173</v>
      </c>
      <c r="D22" s="45"/>
      <c r="E22" s="52">
        <f>+SUM(E19:E21)</f>
        <v>732336</v>
      </c>
      <c r="F22" s="52">
        <f>+SUM(F19:F21)</f>
        <v>751698</v>
      </c>
      <c r="G22" s="54">
        <v>103702</v>
      </c>
      <c r="H22" s="99">
        <v>108302</v>
      </c>
      <c r="I22" s="54">
        <v>24655</v>
      </c>
      <c r="J22" s="54">
        <v>27059</v>
      </c>
      <c r="K22" s="54">
        <v>3775</v>
      </c>
      <c r="L22" s="54">
        <v>4015</v>
      </c>
      <c r="M22" s="81">
        <v>20267</v>
      </c>
      <c r="N22" s="81">
        <v>23246</v>
      </c>
      <c r="O22" s="81">
        <v>31610</v>
      </c>
      <c r="P22" s="81">
        <v>34150</v>
      </c>
      <c r="Q22" s="52">
        <v>289</v>
      </c>
      <c r="R22" s="52">
        <v>284</v>
      </c>
      <c r="S22" s="99">
        <v>5205</v>
      </c>
      <c r="T22" s="99">
        <v>4730</v>
      </c>
      <c r="U22" s="81">
        <v>2086</v>
      </c>
      <c r="V22" s="52">
        <v>2015</v>
      </c>
      <c r="W22" s="52">
        <v>140005</v>
      </c>
      <c r="X22" s="54">
        <v>160005</v>
      </c>
      <c r="Y22" s="52">
        <v>3442</v>
      </c>
      <c r="Z22" s="54">
        <v>3512</v>
      </c>
      <c r="AA22" s="52">
        <v>1654</v>
      </c>
      <c r="AB22" s="54">
        <v>1410</v>
      </c>
      <c r="AC22" s="52">
        <v>9818</v>
      </c>
      <c r="AD22" s="81">
        <v>7744</v>
      </c>
      <c r="AE22" s="81">
        <v>10463</v>
      </c>
      <c r="AF22" s="52">
        <v>10047</v>
      </c>
    </row>
    <row r="23" spans="1:32" ht="18" customHeight="1">
      <c r="A23" s="113"/>
      <c r="B23" s="113" t="s">
        <v>174</v>
      </c>
      <c r="C23" s="51" t="s">
        <v>175</v>
      </c>
      <c r="D23" s="51"/>
      <c r="E23" s="52">
        <v>105</v>
      </c>
      <c r="F23" s="52">
        <v>105</v>
      </c>
      <c r="G23" s="54">
        <v>124279</v>
      </c>
      <c r="H23" s="99">
        <v>124279</v>
      </c>
      <c r="I23" s="54">
        <v>100</v>
      </c>
      <c r="J23" s="54">
        <v>100</v>
      </c>
      <c r="K23" s="54">
        <v>897</v>
      </c>
      <c r="L23" s="54">
        <v>897</v>
      </c>
      <c r="M23" s="81">
        <v>12000</v>
      </c>
      <c r="N23" s="81">
        <v>12000</v>
      </c>
      <c r="O23" s="81">
        <v>16855</v>
      </c>
      <c r="P23" s="81">
        <v>16855</v>
      </c>
      <c r="Q23" s="52">
        <v>300</v>
      </c>
      <c r="R23" s="52">
        <v>300</v>
      </c>
      <c r="S23" s="99">
        <v>490</v>
      </c>
      <c r="T23" s="99">
        <v>490</v>
      </c>
      <c r="U23" s="81">
        <v>600</v>
      </c>
      <c r="V23" s="52">
        <v>600</v>
      </c>
      <c r="W23" s="52">
        <v>100</v>
      </c>
      <c r="X23" s="54">
        <v>100</v>
      </c>
      <c r="Y23" s="52">
        <v>411</v>
      </c>
      <c r="Z23" s="54">
        <v>441</v>
      </c>
      <c r="AA23" s="52">
        <v>20</v>
      </c>
      <c r="AB23" s="54">
        <v>20</v>
      </c>
      <c r="AC23" s="52">
        <v>100</v>
      </c>
      <c r="AD23" s="81">
        <v>100</v>
      </c>
      <c r="AE23" s="81">
        <v>100</v>
      </c>
      <c r="AF23" s="52">
        <v>100</v>
      </c>
    </row>
    <row r="24" spans="1:32" ht="18" customHeight="1">
      <c r="A24" s="113"/>
      <c r="B24" s="113"/>
      <c r="C24" s="51" t="s">
        <v>176</v>
      </c>
      <c r="D24" s="51"/>
      <c r="E24" s="52">
        <v>465023</v>
      </c>
      <c r="F24" s="52">
        <v>457176</v>
      </c>
      <c r="G24" s="54">
        <v>-35123</v>
      </c>
      <c r="H24" s="99">
        <v>-38284</v>
      </c>
      <c r="I24" s="54">
        <v>35003</v>
      </c>
      <c r="J24" s="54">
        <v>34081</v>
      </c>
      <c r="K24" s="54">
        <v>4889</v>
      </c>
      <c r="L24" s="54">
        <v>4746</v>
      </c>
      <c r="M24" s="81">
        <v>1432</v>
      </c>
      <c r="N24" s="81">
        <v>1392</v>
      </c>
      <c r="O24" s="81">
        <v>34666</v>
      </c>
      <c r="P24" s="81">
        <v>32387</v>
      </c>
      <c r="Q24" s="52">
        <v>827</v>
      </c>
      <c r="R24" s="52">
        <v>799</v>
      </c>
      <c r="S24" s="99">
        <v>1701</v>
      </c>
      <c r="T24" s="99">
        <v>1027</v>
      </c>
      <c r="U24" s="81">
        <v>10322</v>
      </c>
      <c r="V24" s="52">
        <v>9785</v>
      </c>
      <c r="W24" s="52">
        <v>3088</v>
      </c>
      <c r="X24" s="54">
        <v>3085</v>
      </c>
      <c r="Y24" s="52">
        <v>4214</v>
      </c>
      <c r="Z24" s="54">
        <v>4065</v>
      </c>
      <c r="AA24" s="52">
        <v>2677</v>
      </c>
      <c r="AB24" s="54">
        <v>2486</v>
      </c>
      <c r="AC24" s="52">
        <v>13715</v>
      </c>
      <c r="AD24" s="81">
        <v>13359</v>
      </c>
      <c r="AE24" s="81">
        <v>6504</v>
      </c>
      <c r="AF24" s="52">
        <v>4576</v>
      </c>
    </row>
    <row r="25" spans="1:32" ht="18" customHeight="1">
      <c r="A25" s="113"/>
      <c r="B25" s="113"/>
      <c r="C25" s="51" t="s">
        <v>177</v>
      </c>
      <c r="D25" s="51"/>
      <c r="E25" s="52"/>
      <c r="F25" s="52">
        <v>0</v>
      </c>
      <c r="G25" s="54">
        <v>0</v>
      </c>
      <c r="H25" s="99">
        <v>0</v>
      </c>
      <c r="I25" s="105">
        <v>0</v>
      </c>
      <c r="J25" s="54">
        <v>0</v>
      </c>
      <c r="K25" s="54">
        <v>0</v>
      </c>
      <c r="L25" s="54">
        <v>0</v>
      </c>
      <c r="M25" s="81">
        <v>63921</v>
      </c>
      <c r="N25" s="81">
        <v>63921</v>
      </c>
      <c r="O25" s="81">
        <v>14436</v>
      </c>
      <c r="P25" s="81">
        <v>14436</v>
      </c>
      <c r="Q25" s="52">
        <v>0</v>
      </c>
      <c r="R25" s="52">
        <v>0</v>
      </c>
      <c r="S25" s="99">
        <v>28</v>
      </c>
      <c r="T25" s="99">
        <v>28</v>
      </c>
      <c r="U25" s="81">
        <v>150</v>
      </c>
      <c r="V25" s="52">
        <v>150</v>
      </c>
      <c r="W25" s="52">
        <v>0</v>
      </c>
      <c r="X25" s="54">
        <v>0</v>
      </c>
      <c r="Y25" s="52">
        <v>0</v>
      </c>
      <c r="Z25" s="54">
        <v>0</v>
      </c>
      <c r="AA25" s="54">
        <v>0</v>
      </c>
      <c r="AB25" s="54">
        <v>0</v>
      </c>
      <c r="AC25" s="52">
        <v>20</v>
      </c>
      <c r="AD25" s="81">
        <v>20</v>
      </c>
      <c r="AE25" s="81">
        <v>1</v>
      </c>
      <c r="AF25" s="52">
        <v>1</v>
      </c>
    </row>
    <row r="26" spans="1:32" ht="18" customHeight="1">
      <c r="A26" s="113"/>
      <c r="B26" s="113"/>
      <c r="C26" s="51" t="s">
        <v>178</v>
      </c>
      <c r="D26" s="51"/>
      <c r="E26" s="52">
        <f>+SUM(E23:E25)</f>
        <v>465128</v>
      </c>
      <c r="F26" s="52">
        <f>+SUM(F23:F25)</f>
        <v>457281</v>
      </c>
      <c r="G26" s="54">
        <v>89156</v>
      </c>
      <c r="H26" s="99">
        <v>85995</v>
      </c>
      <c r="I26" s="54">
        <v>35103</v>
      </c>
      <c r="J26" s="54">
        <v>34181</v>
      </c>
      <c r="K26" s="54">
        <v>5786</v>
      </c>
      <c r="L26" s="54">
        <v>5643</v>
      </c>
      <c r="M26" s="81">
        <v>77348</v>
      </c>
      <c r="N26" s="81">
        <v>77313</v>
      </c>
      <c r="O26" s="81">
        <v>65957</v>
      </c>
      <c r="P26" s="81">
        <v>63678</v>
      </c>
      <c r="Q26" s="52">
        <v>1127</v>
      </c>
      <c r="R26" s="52">
        <v>1099</v>
      </c>
      <c r="S26" s="99">
        <v>2219</v>
      </c>
      <c r="T26" s="99">
        <v>1545</v>
      </c>
      <c r="U26" s="81">
        <v>11072</v>
      </c>
      <c r="V26" s="52">
        <v>10559</v>
      </c>
      <c r="W26" s="52">
        <v>3188</v>
      </c>
      <c r="X26" s="54">
        <v>3185</v>
      </c>
      <c r="Y26" s="52">
        <v>4655</v>
      </c>
      <c r="Z26" s="54">
        <v>4506</v>
      </c>
      <c r="AA26" s="52">
        <v>2695</v>
      </c>
      <c r="AB26" s="54">
        <v>2506</v>
      </c>
      <c r="AC26" s="52">
        <v>13835</v>
      </c>
      <c r="AD26" s="81">
        <v>13479</v>
      </c>
      <c r="AE26" s="81">
        <v>10687</v>
      </c>
      <c r="AF26" s="52">
        <v>8762</v>
      </c>
    </row>
    <row r="27" spans="1:32" ht="18" customHeight="1">
      <c r="A27" s="113"/>
      <c r="B27" s="51" t="s">
        <v>179</v>
      </c>
      <c r="C27" s="51"/>
      <c r="D27" s="51"/>
      <c r="E27" s="52">
        <f>+E22+E26</f>
        <v>1197464</v>
      </c>
      <c r="F27" s="52">
        <f>+F22+F26</f>
        <v>1208979</v>
      </c>
      <c r="G27" s="54">
        <v>192858</v>
      </c>
      <c r="H27" s="99">
        <v>194297</v>
      </c>
      <c r="I27" s="54">
        <v>59758</v>
      </c>
      <c r="J27" s="54">
        <v>61240</v>
      </c>
      <c r="K27" s="54">
        <v>9560</v>
      </c>
      <c r="L27" s="54">
        <v>9658</v>
      </c>
      <c r="M27" s="81">
        <v>97633</v>
      </c>
      <c r="N27" s="81">
        <v>100558</v>
      </c>
      <c r="O27" s="81">
        <v>97567</v>
      </c>
      <c r="P27" s="81">
        <v>97829</v>
      </c>
      <c r="Q27" s="52">
        <v>1416</v>
      </c>
      <c r="R27" s="52">
        <v>1383</v>
      </c>
      <c r="S27" s="99">
        <v>7424</v>
      </c>
      <c r="T27" s="99">
        <v>6275</v>
      </c>
      <c r="U27" s="81">
        <v>13158</v>
      </c>
      <c r="V27" s="52">
        <v>12574</v>
      </c>
      <c r="W27" s="52">
        <f>143193+1</f>
        <v>143194</v>
      </c>
      <c r="X27" s="54">
        <v>163190</v>
      </c>
      <c r="Y27" s="52">
        <v>8097</v>
      </c>
      <c r="Z27" s="54">
        <v>8018</v>
      </c>
      <c r="AA27" s="52">
        <v>4349</v>
      </c>
      <c r="AB27" s="54">
        <v>3915</v>
      </c>
      <c r="AC27" s="52">
        <v>23654</v>
      </c>
      <c r="AD27" s="81">
        <v>21223</v>
      </c>
      <c r="AE27" s="81">
        <v>21150</v>
      </c>
      <c r="AF27" s="52">
        <v>18809</v>
      </c>
    </row>
    <row r="28" spans="1:32" ht="18" customHeight="1">
      <c r="A28" s="113" t="s">
        <v>180</v>
      </c>
      <c r="B28" s="113" t="s">
        <v>181</v>
      </c>
      <c r="C28" s="51" t="s">
        <v>182</v>
      </c>
      <c r="D28" s="82" t="s">
        <v>40</v>
      </c>
      <c r="E28" s="52">
        <v>129850</v>
      </c>
      <c r="F28" s="52">
        <v>126638</v>
      </c>
      <c r="G28" s="54">
        <v>17927.368999999999</v>
      </c>
      <c r="H28" s="99">
        <v>15347.973685000001</v>
      </c>
      <c r="I28" s="54">
        <v>8264</v>
      </c>
      <c r="J28" s="54">
        <v>8013</v>
      </c>
      <c r="K28" s="54">
        <v>1618</v>
      </c>
      <c r="L28" s="54">
        <v>1654</v>
      </c>
      <c r="M28" s="81">
        <v>641</v>
      </c>
      <c r="N28" s="81">
        <v>525</v>
      </c>
      <c r="O28" s="81">
        <v>18324</v>
      </c>
      <c r="P28" s="81">
        <v>18333</v>
      </c>
      <c r="Q28" s="52">
        <v>631</v>
      </c>
      <c r="R28" s="52">
        <v>621</v>
      </c>
      <c r="S28" s="99">
        <v>6035</v>
      </c>
      <c r="T28" s="99">
        <v>5197</v>
      </c>
      <c r="U28" s="81">
        <v>12944</v>
      </c>
      <c r="V28" s="52">
        <v>12290</v>
      </c>
      <c r="W28" s="52">
        <v>0</v>
      </c>
      <c r="X28" s="54">
        <v>0</v>
      </c>
      <c r="Y28" s="52">
        <v>3273</v>
      </c>
      <c r="Z28" s="54">
        <v>3088</v>
      </c>
      <c r="AA28" s="52">
        <v>8633</v>
      </c>
      <c r="AB28" s="54">
        <v>8016</v>
      </c>
      <c r="AC28" s="52">
        <v>28615</v>
      </c>
      <c r="AD28" s="81">
        <v>27123</v>
      </c>
      <c r="AE28" s="81">
        <v>29276</v>
      </c>
      <c r="AF28" s="52">
        <v>27674</v>
      </c>
    </row>
    <row r="29" spans="1:32" ht="18" customHeight="1">
      <c r="A29" s="113"/>
      <c r="B29" s="113"/>
      <c r="C29" s="51" t="s">
        <v>183</v>
      </c>
      <c r="D29" s="82" t="s">
        <v>41</v>
      </c>
      <c r="E29" s="52">
        <v>117989</v>
      </c>
      <c r="F29" s="52">
        <v>113716</v>
      </c>
      <c r="G29" s="54">
        <v>6284.8370000000004</v>
      </c>
      <c r="H29" s="99">
        <v>6253.6467659999998</v>
      </c>
      <c r="I29" s="54">
        <v>6537</v>
      </c>
      <c r="J29" s="54">
        <v>6296</v>
      </c>
      <c r="K29" s="54">
        <v>1242</v>
      </c>
      <c r="L29" s="54">
        <v>1276</v>
      </c>
      <c r="M29" s="81">
        <v>317</v>
      </c>
      <c r="N29" s="81">
        <v>230</v>
      </c>
      <c r="O29" s="81">
        <v>15515</v>
      </c>
      <c r="P29" s="81">
        <v>15351</v>
      </c>
      <c r="Q29" s="52">
        <v>128</v>
      </c>
      <c r="R29" s="52">
        <v>126</v>
      </c>
      <c r="S29" s="99">
        <v>3957</v>
      </c>
      <c r="T29" s="99">
        <v>4206</v>
      </c>
      <c r="U29" s="81">
        <v>8507</v>
      </c>
      <c r="V29" s="52">
        <v>7879</v>
      </c>
      <c r="W29" s="52">
        <v>0</v>
      </c>
      <c r="X29" s="54">
        <v>0</v>
      </c>
      <c r="Y29" s="52">
        <v>2567</v>
      </c>
      <c r="Z29" s="54">
        <v>2552</v>
      </c>
      <c r="AA29" s="52">
        <v>7651</v>
      </c>
      <c r="AB29" s="54">
        <v>7183</v>
      </c>
      <c r="AC29" s="52">
        <v>26263</v>
      </c>
      <c r="AD29" s="81">
        <v>24975</v>
      </c>
      <c r="AE29" s="81">
        <v>23410</v>
      </c>
      <c r="AF29" s="52">
        <v>23357</v>
      </c>
    </row>
    <row r="30" spans="1:32" ht="18" customHeight="1">
      <c r="A30" s="113"/>
      <c r="B30" s="113"/>
      <c r="C30" s="51" t="s">
        <v>184</v>
      </c>
      <c r="D30" s="82" t="s">
        <v>185</v>
      </c>
      <c r="E30" s="52">
        <v>2056</v>
      </c>
      <c r="F30" s="52">
        <v>2104</v>
      </c>
      <c r="G30" s="54">
        <f>360.984+1158.106+6346.869</f>
        <v>7865.9589999999998</v>
      </c>
      <c r="H30" s="99">
        <v>7897.6162050000003</v>
      </c>
      <c r="I30" s="54">
        <v>342</v>
      </c>
      <c r="J30" s="54">
        <v>342</v>
      </c>
      <c r="K30" s="54">
        <v>169</v>
      </c>
      <c r="L30" s="54">
        <v>165</v>
      </c>
      <c r="M30" s="81">
        <v>306</v>
      </c>
      <c r="N30" s="81">
        <v>262</v>
      </c>
      <c r="O30" s="81">
        <v>724</v>
      </c>
      <c r="P30" s="81">
        <v>732</v>
      </c>
      <c r="Q30" s="52">
        <v>464</v>
      </c>
      <c r="R30" s="52">
        <v>456</v>
      </c>
      <c r="S30" s="99">
        <v>1314</v>
      </c>
      <c r="T30" s="99">
        <v>1197</v>
      </c>
      <c r="U30" s="81">
        <v>3739</v>
      </c>
      <c r="V30" s="52">
        <v>3687</v>
      </c>
      <c r="W30" s="52">
        <v>7</v>
      </c>
      <c r="X30" s="54">
        <v>7</v>
      </c>
      <c r="Y30" s="52">
        <v>490</v>
      </c>
      <c r="Z30" s="54">
        <v>322</v>
      </c>
      <c r="AA30" s="52">
        <v>543</v>
      </c>
      <c r="AB30" s="54">
        <v>489</v>
      </c>
      <c r="AC30" s="52">
        <v>1780</v>
      </c>
      <c r="AD30" s="81">
        <v>1821</v>
      </c>
      <c r="AE30" s="81">
        <v>3165</v>
      </c>
      <c r="AF30" s="52">
        <v>3027</v>
      </c>
    </row>
    <row r="31" spans="1:32" ht="18" customHeight="1">
      <c r="A31" s="113"/>
      <c r="B31" s="113"/>
      <c r="C31" s="45" t="s">
        <v>186</v>
      </c>
      <c r="D31" s="82" t="s">
        <v>187</v>
      </c>
      <c r="E31" s="100">
        <f>E28-E29-E30</f>
        <v>9805</v>
      </c>
      <c r="F31" s="52">
        <f>F28-F29-F30</f>
        <v>10818</v>
      </c>
      <c r="G31" s="54">
        <f>G28-G29-G30</f>
        <v>3776.5729999999994</v>
      </c>
      <c r="H31" s="99">
        <f>H28-H29-H30</f>
        <v>1196.7107140000007</v>
      </c>
      <c r="I31" s="99">
        <v>1386</v>
      </c>
      <c r="J31" s="54">
        <f>J28-J29-J30</f>
        <v>1375</v>
      </c>
      <c r="K31" s="54">
        <v>207</v>
      </c>
      <c r="L31" s="54">
        <f t="shared" ref="L31:R31" si="0">L28-L29-L30</f>
        <v>213</v>
      </c>
      <c r="M31" s="81">
        <f t="shared" si="0"/>
        <v>18</v>
      </c>
      <c r="N31" s="81">
        <f t="shared" si="0"/>
        <v>33</v>
      </c>
      <c r="O31" s="81">
        <f t="shared" si="0"/>
        <v>2085</v>
      </c>
      <c r="P31" s="81">
        <f t="shared" si="0"/>
        <v>2250</v>
      </c>
      <c r="Q31" s="52">
        <f t="shared" si="0"/>
        <v>39</v>
      </c>
      <c r="R31" s="52">
        <f t="shared" si="0"/>
        <v>39</v>
      </c>
      <c r="S31" s="99">
        <f>S28-S29-S30+1</f>
        <v>765</v>
      </c>
      <c r="T31" s="99">
        <f>T28-T29-T30</f>
        <v>-206</v>
      </c>
      <c r="U31" s="81">
        <v>698</v>
      </c>
      <c r="V31" s="52">
        <f>V28-V29-V30</f>
        <v>724</v>
      </c>
      <c r="W31" s="52">
        <f>W28-W29-W30</f>
        <v>-7</v>
      </c>
      <c r="X31" s="54">
        <v>-7</v>
      </c>
      <c r="Y31" s="52">
        <f>Y28-Y29-Y30</f>
        <v>216</v>
      </c>
      <c r="Z31" s="54">
        <v>214</v>
      </c>
      <c r="AA31" s="52">
        <f>AA28-AA29-AA30</f>
        <v>439</v>
      </c>
      <c r="AB31" s="54">
        <v>344</v>
      </c>
      <c r="AC31" s="52">
        <f>AC28-AC29-AC30</f>
        <v>572</v>
      </c>
      <c r="AD31" s="81">
        <f>AD28-AD29-AD30-1</f>
        <v>326</v>
      </c>
      <c r="AE31" s="81">
        <f>AE28-AE29-AE30</f>
        <v>2701</v>
      </c>
      <c r="AF31" s="52">
        <f>AF28-AF29-AF30</f>
        <v>1290</v>
      </c>
    </row>
    <row r="32" spans="1:32" ht="18" customHeight="1">
      <c r="A32" s="113"/>
      <c r="B32" s="113"/>
      <c r="C32" s="51" t="s">
        <v>188</v>
      </c>
      <c r="D32" s="82" t="s">
        <v>189</v>
      </c>
      <c r="E32" s="52">
        <v>27</v>
      </c>
      <c r="F32" s="52">
        <v>16</v>
      </c>
      <c r="G32" s="54">
        <v>24.562999999999999</v>
      </c>
      <c r="H32" s="99">
        <v>9.4108230000000006</v>
      </c>
      <c r="I32" s="99">
        <v>209</v>
      </c>
      <c r="J32" s="54">
        <v>206</v>
      </c>
      <c r="K32" s="54">
        <v>1</v>
      </c>
      <c r="L32" s="54">
        <v>0.4</v>
      </c>
      <c r="M32" s="81">
        <v>2</v>
      </c>
      <c r="N32" s="81">
        <v>0</v>
      </c>
      <c r="O32" s="81">
        <v>254</v>
      </c>
      <c r="P32" s="81">
        <v>66</v>
      </c>
      <c r="Q32" s="52">
        <v>2</v>
      </c>
      <c r="R32" s="52">
        <v>0.1</v>
      </c>
      <c r="S32" s="99">
        <v>42</v>
      </c>
      <c r="T32" s="99">
        <v>38</v>
      </c>
      <c r="U32" s="81">
        <v>125</v>
      </c>
      <c r="V32" s="52">
        <v>121</v>
      </c>
      <c r="W32" s="52">
        <v>12</v>
      </c>
      <c r="X32" s="54">
        <v>21</v>
      </c>
      <c r="Y32" s="52">
        <v>0</v>
      </c>
      <c r="Z32" s="54">
        <v>1</v>
      </c>
      <c r="AA32" s="52">
        <v>7</v>
      </c>
      <c r="AB32" s="54">
        <v>7</v>
      </c>
      <c r="AC32" s="52">
        <v>45</v>
      </c>
      <c r="AD32" s="81">
        <v>46</v>
      </c>
      <c r="AE32" s="81">
        <v>254</v>
      </c>
      <c r="AF32" s="52">
        <v>97</v>
      </c>
    </row>
    <row r="33" spans="1:32" ht="18" customHeight="1">
      <c r="A33" s="113"/>
      <c r="B33" s="113"/>
      <c r="C33" s="51" t="s">
        <v>190</v>
      </c>
      <c r="D33" s="82" t="s">
        <v>191</v>
      </c>
      <c r="E33" s="52">
        <v>1179</v>
      </c>
      <c r="F33" s="52">
        <v>364</v>
      </c>
      <c r="G33" s="54">
        <v>475.73500000000001</v>
      </c>
      <c r="H33" s="99">
        <v>498.54580499999997</v>
      </c>
      <c r="I33" s="99">
        <v>122</v>
      </c>
      <c r="J33" s="54">
        <v>73</v>
      </c>
      <c r="K33" s="54">
        <v>2</v>
      </c>
      <c r="L33" s="54">
        <v>2.6</v>
      </c>
      <c r="M33" s="104">
        <v>0</v>
      </c>
      <c r="N33" s="81">
        <v>0</v>
      </c>
      <c r="O33" s="81">
        <v>55</v>
      </c>
      <c r="P33" s="81">
        <v>62</v>
      </c>
      <c r="Q33" s="52">
        <v>2</v>
      </c>
      <c r="R33" s="52">
        <v>3</v>
      </c>
      <c r="S33" s="99">
        <v>1</v>
      </c>
      <c r="T33" s="99">
        <v>1</v>
      </c>
      <c r="U33" s="81">
        <v>0</v>
      </c>
      <c r="V33" s="52">
        <v>0</v>
      </c>
      <c r="W33" s="52">
        <v>0</v>
      </c>
      <c r="X33" s="54">
        <v>0</v>
      </c>
      <c r="Y33" s="52">
        <v>0</v>
      </c>
      <c r="Z33" s="54">
        <v>0</v>
      </c>
      <c r="AA33" s="52">
        <v>2</v>
      </c>
      <c r="AB33" s="54">
        <v>6</v>
      </c>
      <c r="AC33" s="52">
        <v>0.2</v>
      </c>
      <c r="AD33" s="81">
        <v>0.2</v>
      </c>
      <c r="AE33" s="81">
        <v>61</v>
      </c>
      <c r="AF33" s="52">
        <v>21</v>
      </c>
    </row>
    <row r="34" spans="1:32" ht="18" customHeight="1">
      <c r="A34" s="113"/>
      <c r="B34" s="113"/>
      <c r="C34" s="45" t="s">
        <v>192</v>
      </c>
      <c r="D34" s="82" t="s">
        <v>193</v>
      </c>
      <c r="E34" s="100">
        <f>E31+E32-E33</f>
        <v>8653</v>
      </c>
      <c r="F34" s="52">
        <f>F31+F32-F33</f>
        <v>10470</v>
      </c>
      <c r="G34" s="54">
        <f>G31+G32-G33</f>
        <v>3325.4009999999994</v>
      </c>
      <c r="H34" s="99">
        <f>H31+H32-H33</f>
        <v>707.5757320000007</v>
      </c>
      <c r="I34" s="99">
        <v>1473</v>
      </c>
      <c r="J34" s="54">
        <f>J31+J32-J33</f>
        <v>1508</v>
      </c>
      <c r="K34" s="54">
        <v>206</v>
      </c>
      <c r="L34" s="54">
        <f t="shared" ref="L34:T34" si="1">L31+L32-L33</f>
        <v>210.8</v>
      </c>
      <c r="M34" s="81">
        <f t="shared" si="1"/>
        <v>20</v>
      </c>
      <c r="N34" s="81">
        <f t="shared" si="1"/>
        <v>33</v>
      </c>
      <c r="O34" s="81">
        <f t="shared" si="1"/>
        <v>2284</v>
      </c>
      <c r="P34" s="81">
        <f t="shared" si="1"/>
        <v>2254</v>
      </c>
      <c r="Q34" s="52">
        <f t="shared" si="1"/>
        <v>39</v>
      </c>
      <c r="R34" s="52">
        <f t="shared" si="1"/>
        <v>36.1</v>
      </c>
      <c r="S34" s="99">
        <f t="shared" si="1"/>
        <v>806</v>
      </c>
      <c r="T34" s="99">
        <f t="shared" si="1"/>
        <v>-169</v>
      </c>
      <c r="U34" s="81">
        <v>823</v>
      </c>
      <c r="V34" s="52">
        <f>V31+V32-V33</f>
        <v>845</v>
      </c>
      <c r="W34" s="52">
        <f>W31+W32-W33</f>
        <v>5</v>
      </c>
      <c r="X34" s="54">
        <v>14</v>
      </c>
      <c r="Y34" s="52">
        <f>Y31+Y32-Y33</f>
        <v>216</v>
      </c>
      <c r="Z34" s="54">
        <v>215</v>
      </c>
      <c r="AA34" s="52">
        <f>AA31+AA32-AA33</f>
        <v>444</v>
      </c>
      <c r="AB34" s="54">
        <v>346</v>
      </c>
      <c r="AC34" s="52">
        <f>AC31+AC32-AC33</f>
        <v>616.79999999999995</v>
      </c>
      <c r="AD34" s="81">
        <f>AD31+AD32-AD33</f>
        <v>371.8</v>
      </c>
      <c r="AE34" s="81">
        <f>AE31+AE32-AE33</f>
        <v>2894</v>
      </c>
      <c r="AF34" s="52">
        <f>AF31+AF32-AF33</f>
        <v>1366</v>
      </c>
    </row>
    <row r="35" spans="1:32" ht="18" customHeight="1">
      <c r="A35" s="113"/>
      <c r="B35" s="113" t="s">
        <v>194</v>
      </c>
      <c r="C35" s="51" t="s">
        <v>195</v>
      </c>
      <c r="D35" s="82" t="s">
        <v>196</v>
      </c>
      <c r="E35" s="52">
        <v>0</v>
      </c>
      <c r="F35" s="52">
        <v>254</v>
      </c>
      <c r="G35" s="54">
        <v>122.92</v>
      </c>
      <c r="H35" s="99">
        <v>569.59334699999999</v>
      </c>
      <c r="I35" s="99">
        <v>0</v>
      </c>
      <c r="J35" s="54">
        <v>0</v>
      </c>
      <c r="K35" s="54">
        <v>0</v>
      </c>
      <c r="L35" s="54">
        <v>15</v>
      </c>
      <c r="M35" s="81">
        <v>0</v>
      </c>
      <c r="N35" s="81">
        <v>0</v>
      </c>
      <c r="O35" s="81">
        <v>1172</v>
      </c>
      <c r="P35" s="81">
        <v>0</v>
      </c>
      <c r="Q35" s="52">
        <v>0</v>
      </c>
      <c r="R35" s="52">
        <v>0</v>
      </c>
      <c r="S35" s="99">
        <v>0</v>
      </c>
      <c r="T35" s="99">
        <v>12</v>
      </c>
      <c r="U35" s="81">
        <v>0</v>
      </c>
      <c r="V35" s="52">
        <v>0</v>
      </c>
      <c r="W35" s="52">
        <v>0</v>
      </c>
      <c r="X35" s="54">
        <v>0</v>
      </c>
      <c r="Y35" s="52">
        <v>0</v>
      </c>
      <c r="Z35" s="54">
        <v>0</v>
      </c>
      <c r="AA35" s="54">
        <v>0</v>
      </c>
      <c r="AB35" s="54">
        <v>0</v>
      </c>
      <c r="AC35" s="52">
        <v>0</v>
      </c>
      <c r="AD35" s="81">
        <v>0.04</v>
      </c>
      <c r="AE35" s="103">
        <v>0</v>
      </c>
      <c r="AF35" s="52">
        <v>0</v>
      </c>
    </row>
    <row r="36" spans="1:32" ht="18" customHeight="1">
      <c r="A36" s="113"/>
      <c r="B36" s="113"/>
      <c r="C36" s="51" t="s">
        <v>197</v>
      </c>
      <c r="D36" s="82" t="s">
        <v>198</v>
      </c>
      <c r="E36" s="52">
        <v>805</v>
      </c>
      <c r="F36" s="52">
        <v>3443</v>
      </c>
      <c r="G36" s="54">
        <v>122.92</v>
      </c>
      <c r="H36" s="99">
        <v>558.68454599999995</v>
      </c>
      <c r="I36" s="99">
        <v>0</v>
      </c>
      <c r="J36" s="54">
        <v>0</v>
      </c>
      <c r="K36" s="54">
        <v>1</v>
      </c>
      <c r="L36" s="54">
        <v>16</v>
      </c>
      <c r="M36" s="81">
        <v>0</v>
      </c>
      <c r="N36" s="81">
        <v>0</v>
      </c>
      <c r="O36" s="81">
        <v>162</v>
      </c>
      <c r="P36" s="81">
        <v>22</v>
      </c>
      <c r="Q36" s="52">
        <v>0</v>
      </c>
      <c r="R36" s="52">
        <v>0</v>
      </c>
      <c r="S36" s="99">
        <v>5</v>
      </c>
      <c r="T36" s="99">
        <v>2</v>
      </c>
      <c r="U36" s="81">
        <v>3</v>
      </c>
      <c r="V36" s="52">
        <v>0</v>
      </c>
      <c r="W36" s="52">
        <v>0</v>
      </c>
      <c r="X36" s="54">
        <v>0</v>
      </c>
      <c r="Y36" s="52">
        <v>0</v>
      </c>
      <c r="Z36" s="54">
        <v>0</v>
      </c>
      <c r="AA36" s="54">
        <v>0</v>
      </c>
      <c r="AB36" s="54">
        <v>0</v>
      </c>
      <c r="AC36" s="52">
        <v>10</v>
      </c>
      <c r="AD36" s="81">
        <v>45</v>
      </c>
      <c r="AE36" s="81">
        <v>1</v>
      </c>
      <c r="AF36" s="52">
        <v>16</v>
      </c>
    </row>
    <row r="37" spans="1:32" ht="18" customHeight="1">
      <c r="A37" s="113"/>
      <c r="B37" s="113"/>
      <c r="C37" s="51" t="s">
        <v>199</v>
      </c>
      <c r="D37" s="82" t="s">
        <v>200</v>
      </c>
      <c r="E37" s="52">
        <f>E34+E35-E36</f>
        <v>7848</v>
      </c>
      <c r="F37" s="52">
        <f>F34+F35-F36</f>
        <v>7281</v>
      </c>
      <c r="G37" s="54">
        <f>G34+G35-G36</f>
        <v>3325.4009999999994</v>
      </c>
      <c r="H37" s="99">
        <f>H34+H35-H36</f>
        <v>718.48453300000074</v>
      </c>
      <c r="I37" s="99">
        <v>1473</v>
      </c>
      <c r="J37" s="54">
        <f>J34+J35-J36</f>
        <v>1508</v>
      </c>
      <c r="K37" s="54">
        <v>205</v>
      </c>
      <c r="L37" s="54">
        <f t="shared" ref="L37:T37" si="2">L34+L35-L36</f>
        <v>209.8</v>
      </c>
      <c r="M37" s="81">
        <f t="shared" si="2"/>
        <v>20</v>
      </c>
      <c r="N37" s="81">
        <f t="shared" si="2"/>
        <v>33</v>
      </c>
      <c r="O37" s="81">
        <f t="shared" si="2"/>
        <v>3294</v>
      </c>
      <c r="P37" s="81">
        <f t="shared" si="2"/>
        <v>2232</v>
      </c>
      <c r="Q37" s="52">
        <f t="shared" si="2"/>
        <v>39</v>
      </c>
      <c r="R37" s="52">
        <f t="shared" si="2"/>
        <v>36.1</v>
      </c>
      <c r="S37" s="99">
        <f t="shared" si="2"/>
        <v>801</v>
      </c>
      <c r="T37" s="99">
        <f t="shared" si="2"/>
        <v>-159</v>
      </c>
      <c r="U37" s="81">
        <v>820</v>
      </c>
      <c r="V37" s="52">
        <f>V34+V35-V36</f>
        <v>845</v>
      </c>
      <c r="W37" s="52">
        <f>W34+W35-W36</f>
        <v>5</v>
      </c>
      <c r="X37" s="54">
        <v>14</v>
      </c>
      <c r="Y37" s="52">
        <f>Y34+Y35-Y36</f>
        <v>216</v>
      </c>
      <c r="Z37" s="54">
        <v>215</v>
      </c>
      <c r="AA37" s="52">
        <f>AA34+AA35-AA36</f>
        <v>444</v>
      </c>
      <c r="AB37" s="54">
        <v>346</v>
      </c>
      <c r="AC37" s="52">
        <f>AC34+AC35-AC36+1</f>
        <v>607.79999999999995</v>
      </c>
      <c r="AD37" s="81">
        <f>AD34+AD35-AD36</f>
        <v>326.84000000000003</v>
      </c>
      <c r="AE37" s="81">
        <f>AE34+AE35-AE36</f>
        <v>2893</v>
      </c>
      <c r="AF37" s="52">
        <f>AF34+AF35-AF36</f>
        <v>1350</v>
      </c>
    </row>
    <row r="38" spans="1:32" ht="18" customHeight="1">
      <c r="A38" s="113"/>
      <c r="B38" s="113"/>
      <c r="C38" s="51" t="s">
        <v>201</v>
      </c>
      <c r="D38" s="82" t="s">
        <v>202</v>
      </c>
      <c r="E38" s="52"/>
      <c r="F38" s="52"/>
      <c r="G38" s="54">
        <v>0</v>
      </c>
      <c r="H38" s="99">
        <v>0</v>
      </c>
      <c r="I38" s="99">
        <v>0</v>
      </c>
      <c r="J38" s="54">
        <v>0</v>
      </c>
      <c r="K38" s="54">
        <v>0</v>
      </c>
      <c r="L38" s="54">
        <v>0</v>
      </c>
      <c r="M38" s="81">
        <v>0</v>
      </c>
      <c r="N38" s="81">
        <v>0</v>
      </c>
      <c r="O38" s="101">
        <v>0</v>
      </c>
      <c r="P38" s="81">
        <v>0</v>
      </c>
      <c r="Q38" s="52">
        <v>0</v>
      </c>
      <c r="R38" s="52">
        <v>0</v>
      </c>
      <c r="S38" s="99">
        <v>0</v>
      </c>
      <c r="T38" s="99">
        <v>0</v>
      </c>
      <c r="U38" s="81">
        <v>0</v>
      </c>
      <c r="V38" s="52">
        <v>0</v>
      </c>
      <c r="W38" s="52">
        <v>0</v>
      </c>
      <c r="X38" s="54">
        <v>0</v>
      </c>
      <c r="Y38" s="52">
        <v>0</v>
      </c>
      <c r="Z38" s="54">
        <v>0</v>
      </c>
      <c r="AA38" s="54">
        <v>0</v>
      </c>
      <c r="AB38" s="54">
        <v>0</v>
      </c>
      <c r="AC38" s="52">
        <v>0</v>
      </c>
      <c r="AD38" s="102">
        <v>0</v>
      </c>
      <c r="AE38" s="81">
        <v>0</v>
      </c>
      <c r="AF38" s="52">
        <v>0</v>
      </c>
    </row>
    <row r="39" spans="1:32" ht="18" customHeight="1">
      <c r="A39" s="113"/>
      <c r="B39" s="113"/>
      <c r="C39" s="51" t="s">
        <v>203</v>
      </c>
      <c r="D39" s="82" t="s">
        <v>204</v>
      </c>
      <c r="E39" s="52"/>
      <c r="F39" s="52"/>
      <c r="G39" s="54">
        <v>0</v>
      </c>
      <c r="H39" s="99">
        <v>0</v>
      </c>
      <c r="I39" s="99">
        <v>0</v>
      </c>
      <c r="J39" s="54">
        <v>0</v>
      </c>
      <c r="K39" s="54">
        <v>0</v>
      </c>
      <c r="L39" s="54">
        <v>0</v>
      </c>
      <c r="M39" s="81">
        <v>0</v>
      </c>
      <c r="N39" s="81">
        <v>0</v>
      </c>
      <c r="O39" s="81">
        <v>0</v>
      </c>
      <c r="P39" s="81">
        <v>0</v>
      </c>
      <c r="Q39" s="52">
        <v>0</v>
      </c>
      <c r="R39" s="52">
        <v>0</v>
      </c>
      <c r="S39" s="99">
        <v>0</v>
      </c>
      <c r="T39" s="99">
        <v>0</v>
      </c>
      <c r="U39" s="81">
        <v>0</v>
      </c>
      <c r="V39" s="52">
        <v>0</v>
      </c>
      <c r="W39" s="52">
        <v>0</v>
      </c>
      <c r="X39" s="54">
        <v>0</v>
      </c>
      <c r="Y39" s="52">
        <v>0</v>
      </c>
      <c r="Z39" s="54">
        <v>0</v>
      </c>
      <c r="AA39" s="54">
        <v>0</v>
      </c>
      <c r="AB39" s="54">
        <v>0</v>
      </c>
      <c r="AC39" s="52">
        <v>0</v>
      </c>
      <c r="AD39" s="102">
        <v>0</v>
      </c>
      <c r="AE39" s="81">
        <v>0</v>
      </c>
      <c r="AF39" s="52">
        <v>0</v>
      </c>
    </row>
    <row r="40" spans="1:32" ht="18" customHeight="1">
      <c r="A40" s="113"/>
      <c r="B40" s="113"/>
      <c r="C40" s="51" t="s">
        <v>205</v>
      </c>
      <c r="D40" s="82" t="s">
        <v>206</v>
      </c>
      <c r="E40" s="52"/>
      <c r="F40" s="52"/>
      <c r="G40" s="54">
        <f>546.49-382.281</f>
        <v>164.209</v>
      </c>
      <c r="H40" s="99">
        <v>-75.172470000000004</v>
      </c>
      <c r="I40" s="99">
        <v>551</v>
      </c>
      <c r="J40" s="54">
        <v>532</v>
      </c>
      <c r="K40" s="54">
        <v>63</v>
      </c>
      <c r="L40" s="54">
        <v>65</v>
      </c>
      <c r="M40" s="81">
        <v>1</v>
      </c>
      <c r="N40" s="81">
        <v>1</v>
      </c>
      <c r="O40" s="81">
        <v>1016</v>
      </c>
      <c r="P40" s="81">
        <v>692</v>
      </c>
      <c r="Q40" s="52">
        <v>11</v>
      </c>
      <c r="R40" s="52">
        <v>11</v>
      </c>
      <c r="S40" s="99">
        <v>127</v>
      </c>
      <c r="T40" s="99">
        <v>1</v>
      </c>
      <c r="U40" s="81">
        <v>264</v>
      </c>
      <c r="V40" s="52">
        <v>270</v>
      </c>
      <c r="W40" s="52">
        <v>2</v>
      </c>
      <c r="X40" s="54">
        <v>5</v>
      </c>
      <c r="Y40" s="52">
        <v>67</v>
      </c>
      <c r="Z40" s="54">
        <v>68</v>
      </c>
      <c r="AA40" s="52">
        <v>127</v>
      </c>
      <c r="AB40" s="54">
        <v>119</v>
      </c>
      <c r="AC40" s="52">
        <v>246</v>
      </c>
      <c r="AD40" s="81">
        <v>80</v>
      </c>
      <c r="AE40" s="81">
        <v>963</v>
      </c>
      <c r="AF40" s="52">
        <v>469</v>
      </c>
    </row>
    <row r="41" spans="1:32" ht="18" customHeight="1">
      <c r="A41" s="113"/>
      <c r="B41" s="113"/>
      <c r="C41" s="45" t="s">
        <v>207</v>
      </c>
      <c r="D41" s="82" t="s">
        <v>208</v>
      </c>
      <c r="E41" s="100">
        <f>E34+E35-E36-E40</f>
        <v>7848</v>
      </c>
      <c r="F41" s="52">
        <f>F34+F35-F36-F40</f>
        <v>7281</v>
      </c>
      <c r="G41" s="54">
        <f>G34+G35-G36-G40</f>
        <v>3161.1919999999996</v>
      </c>
      <c r="H41" s="99">
        <f>H34+H35-H36-H40</f>
        <v>793.65700300000071</v>
      </c>
      <c r="I41" s="99">
        <v>922</v>
      </c>
      <c r="J41" s="54">
        <f>J34+J35-J36-J40</f>
        <v>976</v>
      </c>
      <c r="K41" s="54">
        <v>142</v>
      </c>
      <c r="L41" s="54">
        <f t="shared" ref="L41:T41" si="3">L34+L35-L36-L40</f>
        <v>144.80000000000001</v>
      </c>
      <c r="M41" s="81">
        <f t="shared" si="3"/>
        <v>19</v>
      </c>
      <c r="N41" s="81">
        <f t="shared" si="3"/>
        <v>32</v>
      </c>
      <c r="O41" s="81">
        <f t="shared" si="3"/>
        <v>2278</v>
      </c>
      <c r="P41" s="81">
        <f t="shared" si="3"/>
        <v>1540</v>
      </c>
      <c r="Q41" s="52">
        <f t="shared" si="3"/>
        <v>28</v>
      </c>
      <c r="R41" s="52">
        <f t="shared" si="3"/>
        <v>25.1</v>
      </c>
      <c r="S41" s="99">
        <f t="shared" si="3"/>
        <v>674</v>
      </c>
      <c r="T41" s="99">
        <f t="shared" si="3"/>
        <v>-160</v>
      </c>
      <c r="U41" s="81">
        <v>556</v>
      </c>
      <c r="V41" s="52">
        <f>V34+V35-V36-V40</f>
        <v>575</v>
      </c>
      <c r="W41" s="52">
        <f>W34+W35-W36-W40</f>
        <v>3</v>
      </c>
      <c r="X41" s="54">
        <v>10</v>
      </c>
      <c r="Y41" s="52">
        <f>Y34+Y35-Y36-Y40</f>
        <v>149</v>
      </c>
      <c r="Z41" s="54">
        <v>147</v>
      </c>
      <c r="AA41" s="52">
        <f>AA34+AA35-AA36-AA40</f>
        <v>317</v>
      </c>
      <c r="AB41" s="54">
        <v>227</v>
      </c>
      <c r="AC41" s="52">
        <f>AC34+AC35-AC36-AC40</f>
        <v>360.79999999999995</v>
      </c>
      <c r="AD41" s="81">
        <f>AD34+AD35-AD36-AD40-1</f>
        <v>245.84000000000003</v>
      </c>
      <c r="AE41" s="81">
        <f>AE34+AE35-AE36-AE40</f>
        <v>1930</v>
      </c>
      <c r="AF41" s="52">
        <f>AF34+AF35-AF36-AF40</f>
        <v>881</v>
      </c>
    </row>
    <row r="42" spans="1:32" ht="18" customHeight="1">
      <c r="A42" s="113"/>
      <c r="B42" s="113"/>
      <c r="C42" s="164" t="s">
        <v>209</v>
      </c>
      <c r="D42" s="164"/>
      <c r="E42" s="100">
        <f>E37+E38-E39-E40</f>
        <v>7848</v>
      </c>
      <c r="F42" s="52">
        <f>F37+F38-F39-F40</f>
        <v>7281</v>
      </c>
      <c r="G42" s="54">
        <f>G37+G38-G39-G40</f>
        <v>3161.1919999999996</v>
      </c>
      <c r="H42" s="99">
        <f>H37+H38-H39-H40</f>
        <v>793.65700300000071</v>
      </c>
      <c r="I42" s="99">
        <v>922</v>
      </c>
      <c r="J42" s="54">
        <f>J37+J38-J39-J40</f>
        <v>976</v>
      </c>
      <c r="K42" s="54">
        <v>142</v>
      </c>
      <c r="L42" s="54">
        <f t="shared" ref="L42:T42" si="4">L37+L38-L39-L40</f>
        <v>144.80000000000001</v>
      </c>
      <c r="M42" s="81">
        <f t="shared" si="4"/>
        <v>19</v>
      </c>
      <c r="N42" s="81">
        <f t="shared" si="4"/>
        <v>32</v>
      </c>
      <c r="O42" s="81">
        <f t="shared" si="4"/>
        <v>2278</v>
      </c>
      <c r="P42" s="81">
        <f t="shared" si="4"/>
        <v>1540</v>
      </c>
      <c r="Q42" s="52">
        <f t="shared" si="4"/>
        <v>28</v>
      </c>
      <c r="R42" s="52">
        <f t="shared" si="4"/>
        <v>25.1</v>
      </c>
      <c r="S42" s="99">
        <f t="shared" si="4"/>
        <v>674</v>
      </c>
      <c r="T42" s="99">
        <f t="shared" si="4"/>
        <v>-160</v>
      </c>
      <c r="U42" s="81">
        <v>556</v>
      </c>
      <c r="V42" s="52">
        <f>V37+V38-V39-V40</f>
        <v>575</v>
      </c>
      <c r="W42" s="52">
        <v>0</v>
      </c>
      <c r="X42" s="54">
        <v>0</v>
      </c>
      <c r="Y42" s="52">
        <v>0</v>
      </c>
      <c r="Z42" s="54">
        <v>0</v>
      </c>
      <c r="AA42" s="52">
        <v>0</v>
      </c>
      <c r="AB42" s="54">
        <v>0</v>
      </c>
      <c r="AC42" s="52">
        <f>AC37+AC38-AC39-AC40-1</f>
        <v>360.79999999999995</v>
      </c>
      <c r="AD42" s="81">
        <f>AD37+AD38-AD39-AD40-1</f>
        <v>245.84000000000003</v>
      </c>
      <c r="AE42" s="102">
        <v>0</v>
      </c>
      <c r="AF42" s="52">
        <v>0</v>
      </c>
    </row>
    <row r="43" spans="1:32" ht="18" customHeight="1">
      <c r="A43" s="113"/>
      <c r="B43" s="113"/>
      <c r="C43" s="51" t="s">
        <v>210</v>
      </c>
      <c r="D43" s="82" t="s">
        <v>211</v>
      </c>
      <c r="E43" s="52"/>
      <c r="F43" s="52"/>
      <c r="G43" s="54">
        <v>-38283.849000000002</v>
      </c>
      <c r="H43" s="99">
        <v>-39078</v>
      </c>
      <c r="I43" s="99">
        <v>8157</v>
      </c>
      <c r="J43" s="54">
        <v>7181</v>
      </c>
      <c r="K43" s="54">
        <v>3512</v>
      </c>
      <c r="L43" s="54">
        <v>3467</v>
      </c>
      <c r="M43" s="81">
        <v>993</v>
      </c>
      <c r="N43" s="81">
        <v>961</v>
      </c>
      <c r="O43" s="81">
        <v>32388</v>
      </c>
      <c r="P43" s="81">
        <v>30848</v>
      </c>
      <c r="Q43" s="52">
        <v>797</v>
      </c>
      <c r="R43" s="52">
        <v>772</v>
      </c>
      <c r="S43" s="99"/>
      <c r="T43" s="99"/>
      <c r="U43" s="101">
        <v>329</v>
      </c>
      <c r="V43" s="52">
        <f>877-575</f>
        <v>302</v>
      </c>
      <c r="W43" s="52">
        <v>185</v>
      </c>
      <c r="X43" s="54">
        <v>175</v>
      </c>
      <c r="Y43" s="52">
        <v>3407</v>
      </c>
      <c r="Z43" s="54">
        <v>3259</v>
      </c>
      <c r="AA43" s="52">
        <v>1870</v>
      </c>
      <c r="AB43" s="54">
        <v>1653</v>
      </c>
      <c r="AC43" s="81">
        <v>747</v>
      </c>
      <c r="AD43" s="81">
        <v>7113</v>
      </c>
      <c r="AE43" s="99">
        <v>3774</v>
      </c>
      <c r="AF43" s="52">
        <v>2896</v>
      </c>
    </row>
    <row r="44" spans="1:32" ht="18" customHeight="1">
      <c r="A44" s="113"/>
      <c r="B44" s="113"/>
      <c r="C44" s="45" t="s">
        <v>212</v>
      </c>
      <c r="D44" s="64" t="s">
        <v>213</v>
      </c>
      <c r="E44" s="100">
        <f>E41+E43</f>
        <v>7848</v>
      </c>
      <c r="F44" s="52">
        <f>F41+F43</f>
        <v>7281</v>
      </c>
      <c r="G44" s="54">
        <f>G41+G43</f>
        <v>-35122.656999999999</v>
      </c>
      <c r="H44" s="99">
        <f>H41+H43</f>
        <v>-38284.342997</v>
      </c>
      <c r="I44" s="99">
        <v>9080</v>
      </c>
      <c r="J44" s="54">
        <f>J41+J43</f>
        <v>8157</v>
      </c>
      <c r="K44" s="54">
        <v>3654</v>
      </c>
      <c r="L44" s="54">
        <f t="shared" ref="L44:T44" si="5">L41+L43</f>
        <v>3611.8</v>
      </c>
      <c r="M44" s="81">
        <f t="shared" si="5"/>
        <v>1012</v>
      </c>
      <c r="N44" s="81">
        <f t="shared" si="5"/>
        <v>993</v>
      </c>
      <c r="O44" s="81">
        <f t="shared" si="5"/>
        <v>34666</v>
      </c>
      <c r="P44" s="81">
        <f t="shared" si="5"/>
        <v>32388</v>
      </c>
      <c r="Q44" s="52">
        <f t="shared" si="5"/>
        <v>825</v>
      </c>
      <c r="R44" s="52">
        <f t="shared" si="5"/>
        <v>797.1</v>
      </c>
      <c r="S44" s="99">
        <f t="shared" si="5"/>
        <v>674</v>
      </c>
      <c r="T44" s="99">
        <f t="shared" si="5"/>
        <v>-160</v>
      </c>
      <c r="U44" s="81">
        <v>885</v>
      </c>
      <c r="V44" s="52">
        <f>V41+V43</f>
        <v>877</v>
      </c>
      <c r="W44" s="52">
        <f>W41+W43</f>
        <v>188</v>
      </c>
      <c r="X44" s="54">
        <v>185</v>
      </c>
      <c r="Y44" s="52">
        <f>Y41+Y43</f>
        <v>3556</v>
      </c>
      <c r="Z44" s="54">
        <v>3407</v>
      </c>
      <c r="AA44" s="98">
        <v>822</v>
      </c>
      <c r="AB44" s="54">
        <v>1870</v>
      </c>
      <c r="AC44" s="52">
        <v>1108</v>
      </c>
      <c r="AD44" s="81">
        <f>AD41+AD43</f>
        <v>7358.84</v>
      </c>
      <c r="AE44" s="81">
        <f>AE41+AE43</f>
        <v>5704</v>
      </c>
      <c r="AF44" s="52">
        <f>AF41+AF43</f>
        <v>3777</v>
      </c>
    </row>
    <row r="45" spans="1:32" ht="14.15" customHeight="1">
      <c r="A45" s="7" t="s">
        <v>214</v>
      </c>
      <c r="S45" s="7"/>
      <c r="T45" s="7"/>
    </row>
    <row r="46" spans="1:32" ht="14.15" customHeight="1">
      <c r="A46" s="7" t="s">
        <v>215</v>
      </c>
    </row>
    <row r="47" spans="1:32">
      <c r="A47" s="44"/>
    </row>
  </sheetData>
  <mergeCells count="24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  <mergeCell ref="Y6:Z6"/>
    <mergeCell ref="AA6:AB6"/>
    <mergeCell ref="AC6:AD6"/>
    <mergeCell ref="AE6:AF6"/>
    <mergeCell ref="O6:P6"/>
    <mergeCell ref="Q6:R6"/>
    <mergeCell ref="S6:T6"/>
    <mergeCell ref="U6:V6"/>
    <mergeCell ref="W6:X6"/>
  </mergeCells>
  <phoneticPr fontId="14"/>
  <pageMargins left="0.70866141732283472" right="0.23622047244094491" top="0.19685039370078741" bottom="0.23622047244094491" header="0.19685039370078741" footer="0.19685039370078741"/>
  <pageSetup paperSize="9" scale="34" orientation="landscape" r:id="rId1"/>
  <headerFooter alignWithMargins="0">
    <oddHeader>&amp;R&amp;"ｺﾞｼｯｸ,斜体"&amp;9都道府県－5</oddHeader>
  </headerFooter>
  <rowBreaks count="1" manualBreakCount="1">
    <brk id="4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2025-08-26T05:48:18Z</cp:lastPrinted>
  <dcterms:created xsi:type="dcterms:W3CDTF">1999-07-06T05:17:05Z</dcterms:created>
  <dcterms:modified xsi:type="dcterms:W3CDTF">2025-09-18T01:06:51Z</dcterms:modified>
</cp:coreProperties>
</file>