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資金係\■縁故担当用\縁故担当用\800 照会・回答\004 地方債協会照会\002 財政状況についての照会（毎年6月～7月）\R7財政状況について\"/>
    </mc:Choice>
  </mc:AlternateContent>
  <xr:revisionPtr revIDLastSave="0" documentId="13_ncr:1_{B7F081E3-9DF7-404C-9139-1C20246490C3}" xr6:coauthVersionLast="47" xr6:coauthVersionMax="47" xr10:uidLastSave="{00000000-0000-0000-0000-000000000000}"/>
  <bookViews>
    <workbookView xWindow="28680" yWindow="-120" windowWidth="29040" windowHeight="15720" tabRatio="927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" l="1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H45" i="5" l="1"/>
  <c r="F45" i="5"/>
  <c r="I45" i="5" s="1"/>
  <c r="I44" i="5"/>
  <c r="G44" i="5"/>
  <c r="I43" i="5"/>
  <c r="G43" i="5"/>
  <c r="I42" i="5"/>
  <c r="I41" i="5"/>
  <c r="G41" i="5"/>
  <c r="I40" i="5"/>
  <c r="G40" i="5"/>
  <c r="I39" i="5"/>
  <c r="G39" i="5"/>
  <c r="I38" i="5"/>
  <c r="I37" i="5"/>
  <c r="G37" i="5"/>
  <c r="I36" i="5"/>
  <c r="G36" i="5"/>
  <c r="I35" i="5"/>
  <c r="G35" i="5"/>
  <c r="I34" i="5"/>
  <c r="I33" i="5"/>
  <c r="G33" i="5"/>
  <c r="I32" i="5"/>
  <c r="G32" i="5"/>
  <c r="I31" i="5"/>
  <c r="G31" i="5"/>
  <c r="I30" i="5"/>
  <c r="I29" i="5"/>
  <c r="G29" i="5"/>
  <c r="I28" i="5"/>
  <c r="G28" i="5"/>
  <c r="H27" i="5"/>
  <c r="I27" i="5" s="1"/>
  <c r="F27" i="5"/>
  <c r="G27" i="5" s="1"/>
  <c r="I26" i="5"/>
  <c r="G26" i="5"/>
  <c r="I25" i="5"/>
  <c r="G25" i="5"/>
  <c r="I24" i="5"/>
  <c r="G24" i="5"/>
  <c r="I23" i="5"/>
  <c r="G23" i="5"/>
  <c r="I22" i="5"/>
  <c r="G22" i="5"/>
  <c r="I21" i="5"/>
  <c r="G21" i="5"/>
  <c r="I20" i="5"/>
  <c r="G20" i="5"/>
  <c r="I19" i="5"/>
  <c r="G19" i="5"/>
  <c r="I18" i="5"/>
  <c r="G18" i="5"/>
  <c r="I17" i="5"/>
  <c r="G17" i="5"/>
  <c r="I16" i="5"/>
  <c r="G16" i="5"/>
  <c r="I15" i="5"/>
  <c r="G15" i="5"/>
  <c r="I14" i="5"/>
  <c r="G14" i="5"/>
  <c r="I13" i="5"/>
  <c r="G13" i="5"/>
  <c r="I12" i="5"/>
  <c r="G12" i="5"/>
  <c r="I11" i="5"/>
  <c r="G11" i="5"/>
  <c r="I10" i="5"/>
  <c r="G10" i="5"/>
  <c r="I9" i="5"/>
  <c r="G9" i="5"/>
  <c r="H45" i="2"/>
  <c r="F45" i="2"/>
  <c r="G44" i="2"/>
  <c r="G43" i="2"/>
  <c r="G41" i="2"/>
  <c r="G40" i="2"/>
  <c r="G39" i="2"/>
  <c r="G37" i="2"/>
  <c r="G36" i="2"/>
  <c r="G35" i="2"/>
  <c r="G33" i="2"/>
  <c r="G32" i="2"/>
  <c r="G31" i="2"/>
  <c r="G29" i="2"/>
  <c r="G28" i="2"/>
  <c r="G27" i="2"/>
  <c r="F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45" i="5" l="1"/>
  <c r="G30" i="5"/>
  <c r="G34" i="5"/>
  <c r="G38" i="5"/>
  <c r="G42" i="5"/>
  <c r="G45" i="2"/>
  <c r="G30" i="2"/>
  <c r="G34" i="2"/>
  <c r="G38" i="2"/>
  <c r="G42" i="2"/>
  <c r="F44" i="4" l="1"/>
  <c r="F39" i="4"/>
  <c r="F44" i="7"/>
  <c r="F39" i="7"/>
  <c r="F45" i="7" l="1"/>
  <c r="F45" i="4"/>
  <c r="H44" i="7" l="1"/>
  <c r="H45" i="7" s="1"/>
  <c r="H39" i="7"/>
  <c r="H44" i="4"/>
  <c r="H45" i="4" s="1"/>
  <c r="H39" i="4"/>
  <c r="P24" i="7" l="1"/>
  <c r="P27" i="7" s="1"/>
  <c r="P16" i="7"/>
  <c r="P15" i="7"/>
  <c r="P14" i="7"/>
  <c r="P24" i="4"/>
  <c r="P27" i="4" s="1"/>
  <c r="P16" i="4"/>
  <c r="P15" i="4"/>
  <c r="P14" i="4"/>
  <c r="J44" i="7" l="1"/>
  <c r="J39" i="7"/>
  <c r="J45" i="7" s="1"/>
  <c r="J44" i="4"/>
  <c r="J39" i="4"/>
  <c r="J45" i="4" s="1"/>
  <c r="L24" i="7" l="1"/>
  <c r="L27" i="7" s="1"/>
  <c r="L16" i="7"/>
  <c r="L15" i="7"/>
  <c r="L14" i="7"/>
  <c r="J24" i="7"/>
  <c r="J27" i="7" s="1"/>
  <c r="J16" i="7"/>
  <c r="J15" i="7"/>
  <c r="J12" i="7"/>
  <c r="J14" i="7" s="1"/>
  <c r="H24" i="7"/>
  <c r="H27" i="7" s="1"/>
  <c r="H16" i="7"/>
  <c r="H15" i="7"/>
  <c r="H14" i="7"/>
  <c r="F24" i="7"/>
  <c r="F27" i="7" s="1"/>
  <c r="F16" i="7"/>
  <c r="F15" i="7"/>
  <c r="F12" i="7"/>
  <c r="F9" i="7"/>
  <c r="F14" i="7" s="1"/>
  <c r="L24" i="4"/>
  <c r="L27" i="4" s="1"/>
  <c r="L16" i="4"/>
  <c r="L15" i="4"/>
  <c r="L14" i="4"/>
  <c r="J27" i="4"/>
  <c r="J24" i="4"/>
  <c r="J16" i="4"/>
  <c r="J15" i="4"/>
  <c r="J14" i="4"/>
  <c r="H24" i="4"/>
  <c r="H27" i="4" s="1"/>
  <c r="H16" i="4"/>
  <c r="H15" i="4"/>
  <c r="H14" i="4"/>
  <c r="F27" i="4"/>
  <c r="F24" i="4"/>
  <c r="F16" i="4"/>
  <c r="F15" i="4"/>
  <c r="F12" i="4"/>
  <c r="F14" i="4" s="1"/>
  <c r="G44" i="8" l="1"/>
  <c r="G31" i="8"/>
  <c r="G34" i="8" s="1"/>
  <c r="G37" i="8" l="1"/>
  <c r="G42" i="8" s="1"/>
  <c r="G41" i="8"/>
  <c r="I31" i="8" l="1"/>
  <c r="J31" i="8"/>
  <c r="K31" i="8"/>
  <c r="K34" i="8" s="1"/>
  <c r="L31" i="8"/>
  <c r="L34" i="8" s="1"/>
  <c r="M31" i="8"/>
  <c r="M34" i="8" s="1"/>
  <c r="N31" i="8"/>
  <c r="N34" i="8" s="1"/>
  <c r="I34" i="8"/>
  <c r="I41" i="8" s="1"/>
  <c r="I44" i="8" s="1"/>
  <c r="J34" i="8"/>
  <c r="J41" i="8" s="1"/>
  <c r="J44" i="8" s="1"/>
  <c r="H31" i="8"/>
  <c r="H34" i="8" s="1"/>
  <c r="F31" i="8"/>
  <c r="F34" i="8" s="1"/>
  <c r="N24" i="7"/>
  <c r="N27" i="7" s="1"/>
  <c r="N16" i="7"/>
  <c r="N15" i="7"/>
  <c r="N14" i="7"/>
  <c r="K45" i="7"/>
  <c r="K44" i="7"/>
  <c r="K39" i="7"/>
  <c r="I44" i="7"/>
  <c r="I39" i="7"/>
  <c r="I45" i="7" s="1"/>
  <c r="G44" i="7"/>
  <c r="G39" i="7"/>
  <c r="G45" i="7" s="1"/>
  <c r="Q24" i="7"/>
  <c r="Q27" i="7" s="1"/>
  <c r="Q16" i="7"/>
  <c r="Q15" i="7"/>
  <c r="Q14" i="7"/>
  <c r="O23" i="7"/>
  <c r="O22" i="7"/>
  <c r="O24" i="7" s="1"/>
  <c r="O27" i="7" s="1"/>
  <c r="O21" i="7"/>
  <c r="O20" i="7"/>
  <c r="O19" i="7"/>
  <c r="O17" i="7"/>
  <c r="O16" i="7"/>
  <c r="O15" i="7"/>
  <c r="O12" i="7"/>
  <c r="O11" i="7"/>
  <c r="O9" i="7"/>
  <c r="O14" i="7" s="1"/>
  <c r="O8" i="7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K44" i="4"/>
  <c r="K39" i="4"/>
  <c r="K45" i="4" s="1"/>
  <c r="I44" i="4"/>
  <c r="I45" i="4" s="1"/>
  <c r="I39" i="4"/>
  <c r="G44" i="4"/>
  <c r="G39" i="4"/>
  <c r="G45" i="4" s="1"/>
  <c r="Q27" i="4"/>
  <c r="Q24" i="4"/>
  <c r="Q16" i="4"/>
  <c r="Q15" i="4"/>
  <c r="Q14" i="4"/>
  <c r="O24" i="4"/>
  <c r="O27" i="4" s="1"/>
  <c r="O23" i="4"/>
  <c r="O22" i="4"/>
  <c r="O21" i="4"/>
  <c r="O20" i="4"/>
  <c r="O19" i="4"/>
  <c r="O16" i="4"/>
  <c r="O15" i="4"/>
  <c r="O14" i="4"/>
  <c r="O12" i="4"/>
  <c r="O11" i="4"/>
  <c r="O9" i="4"/>
  <c r="O8" i="4"/>
  <c r="M24" i="4"/>
  <c r="M27" i="4" s="1"/>
  <c r="M16" i="4"/>
  <c r="M15" i="4"/>
  <c r="M14" i="4"/>
  <c r="K24" i="4"/>
  <c r="K27" i="4" s="1"/>
  <c r="K16" i="4"/>
  <c r="K15" i="4"/>
  <c r="K14" i="4"/>
  <c r="I27" i="4"/>
  <c r="I24" i="4"/>
  <c r="I16" i="4"/>
  <c r="I15" i="4"/>
  <c r="I14" i="4"/>
  <c r="G27" i="4"/>
  <c r="G24" i="4"/>
  <c r="G16" i="4"/>
  <c r="G15" i="4"/>
  <c r="G14" i="4"/>
  <c r="N37" i="8" l="1"/>
  <c r="N42" i="8" s="1"/>
  <c r="N41" i="8"/>
  <c r="N44" i="8" s="1"/>
  <c r="M37" i="8"/>
  <c r="M42" i="8" s="1"/>
  <c r="M41" i="8"/>
  <c r="M44" i="8" s="1"/>
  <c r="L41" i="8"/>
  <c r="L44" i="8" s="1"/>
  <c r="L37" i="8"/>
  <c r="L42" i="8" s="1"/>
  <c r="K41" i="8"/>
  <c r="K44" i="8" s="1"/>
  <c r="K37" i="8"/>
  <c r="K42" i="8" s="1"/>
  <c r="J37" i="8"/>
  <c r="J42" i="8" s="1"/>
  <c r="I37" i="8"/>
  <c r="I42" i="8" s="1"/>
  <c r="H41" i="8"/>
  <c r="H44" i="8" s="1"/>
  <c r="H37" i="8"/>
  <c r="H42" i="8" s="1"/>
  <c r="F41" i="8"/>
  <c r="F44" i="8" s="1"/>
  <c r="F37" i="8"/>
  <c r="F42" i="8" s="1"/>
  <c r="F22" i="6" l="1"/>
  <c r="E22" i="6"/>
  <c r="E19" i="6"/>
  <c r="E23" i="6" s="1"/>
  <c r="E31" i="8"/>
  <c r="E34" i="8" s="1"/>
  <c r="I20" i="6"/>
  <c r="H20" i="6"/>
  <c r="G20" i="6"/>
  <c r="F20" i="6"/>
  <c r="E20" i="6"/>
  <c r="I19" i="6"/>
  <c r="I21" i="6" s="1"/>
  <c r="H19" i="6"/>
  <c r="H21" i="6" s="1"/>
  <c r="G19" i="6"/>
  <c r="F19" i="6"/>
  <c r="F21" i="6"/>
  <c r="N24" i="4"/>
  <c r="N27" i="4" s="1"/>
  <c r="N16" i="4"/>
  <c r="N15" i="4"/>
  <c r="N14" i="4"/>
  <c r="E21" i="6" l="1"/>
  <c r="F23" i="6"/>
  <c r="I23" i="6"/>
  <c r="H22" i="6"/>
  <c r="H23" i="6"/>
  <c r="G23" i="6"/>
  <c r="G22" i="6"/>
  <c r="E41" i="8"/>
  <c r="E44" i="8" s="1"/>
  <c r="E37" i="8"/>
  <c r="E42" i="8" s="1"/>
  <c r="G21" i="6"/>
  <c r="I22" i="6" l="1"/>
</calcChain>
</file>

<file path=xl/sharedStrings.xml><?xml version="1.0" encoding="utf-8"?>
<sst xmlns="http://schemas.openxmlformats.org/spreadsheetml/2006/main" count="440" uniqueCount="265">
  <si>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</si>
  <si>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</si>
  <si>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</si>
  <si>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</si>
  <si>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</si>
  <si>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</si>
  <si>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</si>
  <si>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</si>
  <si>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</si>
  <si>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</si>
  <si>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</si>
  <si>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</si>
  <si>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</si>
  <si>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</si>
  <si>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</si>
  <si>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</si>
  <si>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</si>
  <si>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</si>
  <si>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</si>
  <si>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</si>
  <si>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</si>
  <si>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</si>
  <si>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</si>
  <si>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</si>
  <si>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</si>
  <si>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</si>
  <si>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</si>
  <si>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</si>
  <si>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</si>
  <si>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</si>
  <si>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</si>
  <si>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</si>
  <si>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</si>
  <si>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</si>
  <si>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</si>
  <si>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</si>
  <si>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</si>
  <si>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</si>
  <si>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</si>
  <si>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</si>
  <si>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</si>
  <si>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</si>
  <si>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</si>
  <si>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</si>
  <si>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</si>
  <si>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</si>
  <si>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</si>
  <si>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</si>
  <si>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</si>
  <si>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</si>
  <si>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</si>
  <si>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</si>
  <si>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</si>
  <si>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</si>
  <si>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</si>
  <si>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</si>
  <si>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</si>
  <si>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</si>
  <si>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</si>
  <si>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</si>
  <si>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</si>
  <si>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</si>
  <si>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</si>
  <si>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</si>
  <si>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</si>
  <si>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</si>
  <si>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</si>
  <si>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</si>
  <si>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</si>
  <si>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</si>
  <si>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</si>
  <si>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</si>
  <si>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</si>
  <si>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</si>
  <si>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</si>
  <si>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</si>
  <si>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</si>
  <si>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</si>
  <si>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</si>
  <si>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</si>
  <si>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</si>
  <si>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</si>
  <si>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</si>
  <si>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</si>
  <si>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</si>
  <si>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</si>
  <si>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</si>
  <si>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</si>
  <si>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</si>
  <si>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</si>
  <si>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</si>
  <si>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</si>
  <si>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</si>
  <si>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</si>
  <si>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</si>
  <si>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</si>
  <si>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</si>
  <si>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</si>
  <si>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</si>
  <si>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</si>
  <si>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</si>
  <si>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</si>
  <si>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</si>
  <si>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</si>
  <si>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</si>
  <si>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</si>
  <si>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</si>
  <si>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</si>
  <si>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</si>
  <si>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</si>
  <si>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</si>
  <si>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</si>
  <si>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</si>
  <si>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</si>
  <si>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</si>
  <si>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</si>
  <si>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</si>
  <si>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</si>
  <si>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</si>
  <si>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</si>
  <si>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</si>
  <si>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</si>
  <si>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</si>
  <si>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</si>
  <si>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</si>
  <si>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</si>
  <si>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</si>
  <si>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</si>
  <si>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</si>
  <si>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</si>
  <si>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</si>
  <si>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</si>
  <si>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</si>
  <si>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</si>
  <si>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</si>
  <si>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</si>
  <si>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</si>
  <si>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</si>
  <si>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</si>
  <si>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</si>
  <si>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</si>
  <si>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</si>
  <si>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</si>
  <si>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</si>
  <si>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</si>
  <si>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</si>
  <si>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</si>
  <si>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</si>
  <si>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</si>
  <si>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</si>
  <si>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</si>
  <si>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</si>
  <si>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</si>
  <si>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</si>
  <si>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</si>
  <si>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</si>
  <si>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</si>
  <si>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</si>
  <si>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</si>
  <si>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</si>
  <si>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</si>
  <si>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</si>
  <si>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</si>
  <si>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</si>
  <si>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</si>
  <si>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</si>
  <si>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</si>
  <si>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</si>
  <si>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</si>
  <si>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</si>
  <si>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</si>
  <si>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</si>
  <si>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</si>
  <si>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</si>
  <si>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</si>
  <si>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</si>
  <si>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</si>
  <si>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</si>
  <si>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</si>
  <si>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</si>
  <si>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</si>
  <si>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</si>
  <si>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</si>
  <si>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</si>
  <si>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</si>
  <si>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</si>
  <si>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</si>
  <si>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</si>
  <si>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</si>
  <si>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</si>
  <si>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</si>
  <si>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</si>
  <si>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</si>
  <si>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</si>
  <si>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</si>
  <si>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</si>
  <si>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</si>
  <si>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</si>
  <si>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</si>
  <si>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</si>
  <si>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</si>
  <si>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</si>
  <si>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</si>
  <si>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</si>
  <si>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</si>
  <si>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</si>
  <si>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</si>
  <si>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</si>
  <si>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</si>
  <si>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</si>
  <si>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</si>
  <si>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</si>
  <si>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</si>
  <si>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</si>
  <si>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</si>
  <si>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</si>
  <si>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</si>
  <si>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</si>
  <si>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</si>
  <si>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</si>
  <si>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</si>
  <si>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</si>
  <si>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</si>
  <si>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</si>
  <si>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</si>
  <si>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</si>
  <si>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</si>
  <si>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</si>
  <si>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</si>
  <si>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</si>
  <si>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</si>
  <si>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</si>
  <si>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</si>
  <si>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</si>
  <si>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</si>
  <si>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</si>
  <si>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</si>
  <si>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</si>
  <si>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</si>
  <si>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</si>
  <si>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</si>
  <si>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</si>
  <si>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</si>
  <si>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</si>
  <si>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</si>
  <si>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</si>
  <si>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</si>
  <si>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</si>
  <si>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</si>
  <si>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</si>
  <si>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電気事業</t>
  </si>
  <si>
    <t>水道事業</t>
  </si>
  <si>
    <t>工業用水道事業</t>
  </si>
  <si>
    <t>地域開発事業</t>
  </si>
  <si>
    <t>病院事業</t>
    <rPh sb="0" eb="2">
      <t>ビョウイン</t>
    </rPh>
    <rPh sb="2" eb="4">
      <t>ジギョウ</t>
    </rPh>
    <phoneticPr fontId="14"/>
  </si>
  <si>
    <t>下水道事業</t>
    <rPh sb="0" eb="3">
      <t>ゲスイドウ</t>
    </rPh>
    <rPh sb="3" eb="5">
      <t>ジギョウ</t>
    </rPh>
    <phoneticPr fontId="14"/>
  </si>
  <si>
    <t>宅地造成事業（臨海）</t>
    <rPh sb="0" eb="2">
      <t>タクチ</t>
    </rPh>
    <rPh sb="2" eb="4">
      <t>ゾウセイ</t>
    </rPh>
    <rPh sb="4" eb="6">
      <t>ジギョウ</t>
    </rPh>
    <rPh sb="7" eb="9">
      <t>リンカイ</t>
    </rPh>
    <phoneticPr fontId="13"/>
  </si>
  <si>
    <t>宅地造成事業（その他）</t>
    <rPh sb="0" eb="2">
      <t>タクチ</t>
    </rPh>
    <rPh sb="2" eb="4">
      <t>ゾウセイ</t>
    </rPh>
    <rPh sb="4" eb="6">
      <t>ジギョウ</t>
    </rPh>
    <rPh sb="9" eb="10">
      <t>タ</t>
    </rPh>
    <phoneticPr fontId="13"/>
  </si>
  <si>
    <t>港湾整備事業</t>
    <rPh sb="0" eb="2">
      <t>コウワン</t>
    </rPh>
    <rPh sb="2" eb="4">
      <t>セイビ</t>
    </rPh>
    <rPh sb="4" eb="6">
      <t>ジギョウ</t>
    </rPh>
    <phoneticPr fontId="13"/>
  </si>
  <si>
    <t>富山県</t>
    <rPh sb="0" eb="3">
      <t>トヤマケン</t>
    </rPh>
    <phoneticPr fontId="9"/>
  </si>
  <si>
    <t>富山県</t>
    <rPh sb="0" eb="3">
      <t>トヤマケン</t>
    </rPh>
    <phoneticPr fontId="9"/>
  </si>
  <si>
    <t>富山県</t>
    <rPh sb="0" eb="3">
      <t>トヤマケン</t>
    </rPh>
    <phoneticPr fontId="16"/>
  </si>
  <si>
    <t>下水道事業</t>
    <rPh sb="0" eb="3">
      <t>ゲスイドウ</t>
    </rPh>
    <rPh sb="3" eb="5">
      <t>ジギョウ</t>
    </rPh>
    <phoneticPr fontId="13"/>
  </si>
  <si>
    <t>富山県道路公社</t>
    <rPh sb="0" eb="3">
      <t>トヤマケン</t>
    </rPh>
    <rPh sb="3" eb="5">
      <t>ドウロ</t>
    </rPh>
    <rPh sb="5" eb="7">
      <t>コウシャ</t>
    </rPh>
    <phoneticPr fontId="13"/>
  </si>
  <si>
    <t>あいの風とやま鉄道㈱</t>
    <rPh sb="3" eb="4">
      <t>カゼ</t>
    </rPh>
    <rPh sb="7" eb="9">
      <t>テツドウ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</si>
</sst>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color theme="1"/>
      <name val="明朝"/>
      <family val="1"/>
      <charset val="128"/>
    </font>
    <font>
      <sz val="11"/>
      <name val="游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91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2" borderId="10" xfId="1" applyNumberForma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/>
    </xf>
    <xf numFmtId="177" fontId="2" fillId="2" borderId="10" xfId="1" quotePrefix="1" applyNumberFormat="1" applyFont="1" applyFill="1" applyBorder="1" applyAlignment="1">
      <alignment horizontal="right" vertical="center"/>
    </xf>
    <xf numFmtId="177" fontId="2" fillId="2" borderId="10" xfId="1" applyNumberFormat="1" applyFill="1" applyBorder="1" applyAlignment="1">
      <alignment vertical="center"/>
    </xf>
    <xf numFmtId="177" fontId="0" fillId="2" borderId="10" xfId="0" quotePrefix="1" applyNumberFormat="1" applyFill="1" applyBorder="1" applyAlignment="1">
      <alignment horizontal="right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1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quotePrefix="1" applyNumberFormat="1" applyFill="1" applyAlignment="1">
      <alignment horizontal="right" vertical="center"/>
    </xf>
    <xf numFmtId="41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0" xfId="1" applyNumberFormat="1" applyFill="1" applyBorder="1" applyAlignment="1">
      <alignment vertical="center"/>
    </xf>
    <xf numFmtId="177" fontId="2" fillId="0" borderId="0" xfId="1" quotePrefix="1" applyNumberFormat="1" applyFont="1" applyFill="1" applyBorder="1" applyAlignment="1">
      <alignment horizontal="right" vertical="center"/>
    </xf>
    <xf numFmtId="41" fontId="0" fillId="0" borderId="0" xfId="0" quotePrefix="1" applyNumberFormat="1" applyFill="1" applyAlignment="1">
      <alignment vertical="center"/>
    </xf>
    <xf numFmtId="0" fontId="0" fillId="0" borderId="10" xfId="0" applyFill="1" applyBorder="1" applyAlignment="1">
      <alignment horizontal="centerContinuous" vertical="center"/>
    </xf>
    <xf numFmtId="0" fontId="22" fillId="0" borderId="5" xfId="0" applyFont="1" applyBorder="1" applyAlignment="1">
      <alignment horizontal="distributed" vertical="center" justifyLastLine="1"/>
    </xf>
    <xf numFmtId="0" fontId="23" fillId="0" borderId="5" xfId="0" applyFont="1" applyBorder="1" applyAlignment="1">
      <alignment horizontal="distributed" vertical="center" justifyLastLine="1"/>
    </xf>
    <xf numFmtId="41" fontId="0" fillId="2" borderId="10" xfId="0" applyNumberFormat="1" applyFill="1" applyBorder="1" applyAlignment="1">
      <alignment horizontal="center" vertical="center"/>
    </xf>
    <xf numFmtId="177" fontId="2" fillId="2" borderId="10" xfId="1" applyNumberFormat="1" applyFill="1" applyBorder="1" applyAlignment="1">
      <alignment horizontal="right" vertical="center"/>
    </xf>
    <xf numFmtId="182" fontId="2" fillId="2" borderId="10" xfId="1" applyNumberFormat="1" applyFill="1" applyBorder="1" applyAlignment="1">
      <alignment vertical="center"/>
    </xf>
    <xf numFmtId="178" fontId="2" fillId="2" borderId="10" xfId="1" applyNumberFormat="1" applyFill="1" applyBorder="1" applyAlignment="1">
      <alignment vertical="center"/>
    </xf>
    <xf numFmtId="41" fontId="1" fillId="0" borderId="0" xfId="0" applyNumberFormat="1" applyFont="1" applyFill="1" applyAlignment="1">
      <alignment horizontal="distributed" vertical="center"/>
    </xf>
    <xf numFmtId="41" fontId="0" fillId="0" borderId="0" xfId="0" quotePrefix="1" applyNumberFormat="1" applyFill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 applyFill="1" applyBorder="1" applyAlignment="1">
      <alignment vertical="center"/>
    </xf>
    <xf numFmtId="177" fontId="2" fillId="2" borderId="10" xfId="1" applyNumberForma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left" vertical="center"/>
    </xf>
    <xf numFmtId="41" fontId="0" fillId="0" borderId="10" xfId="0" applyNumberFormat="1" applyFill="1" applyBorder="1" applyAlignment="1">
      <alignment horizontal="center" vertical="center"/>
    </xf>
    <xf numFmtId="177" fontId="2" fillId="0" borderId="10" xfId="1" applyNumberFormat="1" applyFill="1" applyBorder="1" applyAlignment="1">
      <alignment horizontal="center" vertical="center"/>
    </xf>
    <xf numFmtId="41" fontId="23" fillId="0" borderId="5" xfId="0" applyNumberFormat="1" applyFont="1" applyBorder="1" applyAlignment="1">
      <alignment horizontal="distributed" vertical="center" justifyLastLine="1"/>
    </xf>
    <xf numFmtId="177" fontId="2" fillId="2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1" fillId="2" borderId="10" xfId="1" applyNumberFormat="1" applyFont="1" applyFill="1" applyBorder="1" applyAlignment="1">
      <alignment horizontal="right" vertical="center"/>
    </xf>
    <xf numFmtId="177" fontId="24" fillId="2" borderId="10" xfId="1" applyNumberFormat="1" applyFont="1" applyFill="1" applyBorder="1" applyAlignment="1">
      <alignment horizontal="right" vertical="center"/>
    </xf>
    <xf numFmtId="177" fontId="0" fillId="2" borderId="10" xfId="1" applyNumberFormat="1" applyFont="1" applyFill="1" applyBorder="1" applyAlignment="1">
      <alignment vertical="center"/>
    </xf>
    <xf numFmtId="177" fontId="20" fillId="2" borderId="10" xfId="1" applyNumberFormat="1" applyFont="1" applyFill="1" applyBorder="1" applyAlignment="1">
      <alignment vertical="center"/>
    </xf>
    <xf numFmtId="41" fontId="2" fillId="2" borderId="10" xfId="1" applyNumberFormat="1" applyFill="1" applyBorder="1" applyAlignment="1">
      <alignment vertical="center"/>
    </xf>
    <xf numFmtId="41" fontId="2" fillId="0" borderId="10" xfId="1" applyNumberFormat="1" applyFill="1" applyBorder="1" applyAlignment="1">
      <alignment vertical="center"/>
    </xf>
    <xf numFmtId="41" fontId="0" fillId="2" borderId="10" xfId="0" quotePrefix="1" applyNumberFormat="1" applyFill="1" applyBorder="1" applyAlignment="1">
      <alignment horizontal="right" vertical="center"/>
    </xf>
    <xf numFmtId="41" fontId="2" fillId="2" borderId="10" xfId="1" quotePrefix="1" applyNumberFormat="1" applyFont="1" applyFill="1" applyBorder="1" applyAlignment="1">
      <alignment horizontal="right" vertical="center"/>
    </xf>
    <xf numFmtId="41" fontId="2" fillId="2" borderId="10" xfId="1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1" fillId="2" borderId="10" xfId="1" applyNumberFormat="1" applyFont="1" applyFill="1" applyBorder="1" applyAlignment="1">
      <alignment vertical="center"/>
    </xf>
    <xf numFmtId="177" fontId="24" fillId="2" borderId="10" xfId="1" applyNumberFormat="1" applyFon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0" fillId="0" borderId="0" xfId="0" applyNumberFormat="1" applyBorder="1" applyAlignment="1">
      <alignment horizontal="center" vertical="center"/>
    </xf>
    <xf numFmtId="41" fontId="20" fillId="0" borderId="0" xfId="0" applyNumberFormat="1" applyFont="1" applyBorder="1" applyAlignment="1">
      <alignment horizontal="center" vertical="center"/>
    </xf>
    <xf numFmtId="41" fontId="0" fillId="2" borderId="0" xfId="0" applyNumberFormat="1" applyFill="1" applyBorder="1" applyAlignment="1">
      <alignment horizontal="center" vertical="center"/>
    </xf>
    <xf numFmtId="177" fontId="20" fillId="0" borderId="0" xfId="0" applyNumberFormat="1" applyFont="1" applyBorder="1" applyAlignment="1">
      <alignment vertical="center"/>
    </xf>
    <xf numFmtId="177" fontId="20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ill="1" applyBorder="1" applyAlignment="1">
      <alignment horizontal="right" vertical="center"/>
    </xf>
    <xf numFmtId="177" fontId="2" fillId="2" borderId="0" xfId="1" applyNumberFormat="1" applyFill="1" applyBorder="1" applyAlignment="1">
      <alignment horizontal="right" vertical="center"/>
    </xf>
    <xf numFmtId="177" fontId="20" fillId="0" borderId="0" xfId="1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vertical="center"/>
    </xf>
    <xf numFmtId="177" fontId="0" fillId="2" borderId="0" xfId="0" applyNumberFormat="1" applyFill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181" fontId="0" fillId="2" borderId="0" xfId="0" applyNumberFormat="1" applyFill="1" applyBorder="1" applyAlignment="1">
      <alignment vertical="center"/>
    </xf>
    <xf numFmtId="177" fontId="20" fillId="0" borderId="0" xfId="1" applyNumberFormat="1" applyFont="1" applyBorder="1" applyAlignment="1">
      <alignment vertical="center"/>
    </xf>
    <xf numFmtId="177" fontId="2" fillId="2" borderId="0" xfId="1" applyNumberFormat="1" applyFill="1" applyBorder="1" applyAlignment="1">
      <alignment vertical="center"/>
    </xf>
    <xf numFmtId="182" fontId="20" fillId="0" borderId="0" xfId="0" applyNumberFormat="1" applyFont="1" applyBorder="1" applyAlignment="1">
      <alignment vertical="center"/>
    </xf>
    <xf numFmtId="182" fontId="20" fillId="0" borderId="0" xfId="1" applyNumberFormat="1" applyFont="1" applyBorder="1" applyAlignment="1">
      <alignment vertical="center"/>
    </xf>
    <xf numFmtId="182" fontId="2" fillId="0" borderId="0" xfId="1" applyNumberFormat="1" applyFill="1" applyBorder="1" applyAlignment="1">
      <alignment vertical="center"/>
    </xf>
    <xf numFmtId="182" fontId="2" fillId="2" borderId="0" xfId="1" applyNumberFormat="1" applyFill="1" applyBorder="1" applyAlignment="1">
      <alignment vertical="center"/>
    </xf>
    <xf numFmtId="178" fontId="20" fillId="0" borderId="0" xfId="0" applyNumberFormat="1" applyFont="1" applyBorder="1" applyAlignment="1">
      <alignment vertical="center"/>
    </xf>
    <xf numFmtId="178" fontId="20" fillId="0" borderId="0" xfId="1" applyNumberFormat="1" applyFont="1" applyBorder="1" applyAlignment="1">
      <alignment vertical="center"/>
    </xf>
    <xf numFmtId="178" fontId="2" fillId="2" borderId="0" xfId="1" applyNumberFormat="1" applyFill="1" applyBorder="1" applyAlignment="1">
      <alignment vertical="center"/>
    </xf>
    <xf numFmtId="178" fontId="20" fillId="0" borderId="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2" borderId="10" xfId="1" applyNumberFormat="1" applyFill="1" applyBorder="1" applyAlignment="1">
      <alignment vertical="center"/>
    </xf>
    <xf numFmtId="177" fontId="0" fillId="2" borderId="10" xfId="0" applyNumberForma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1" fontId="2" fillId="2" borderId="10" xfId="1" applyNumberFormat="1" applyFill="1" applyBorder="1" applyAlignment="1">
      <alignment vertical="center"/>
    </xf>
    <xf numFmtId="41" fontId="0" fillId="2" borderId="10" xfId="0" applyNumberFormat="1" applyFill="1" applyBorder="1" applyAlignment="1">
      <alignment vertical="center"/>
    </xf>
    <xf numFmtId="177" fontId="2" fillId="0" borderId="11" xfId="1" applyNumberFormat="1" applyFill="1" applyBorder="1" applyAlignment="1">
      <alignment vertical="center"/>
    </xf>
    <xf numFmtId="177" fontId="2" fillId="0" borderId="13" xfId="1" applyNumberForma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20" fillId="0" borderId="14" xfId="0" applyNumberFormat="1" applyFont="1" applyBorder="1" applyAlignment="1">
      <alignment horizontal="center" vertical="center"/>
    </xf>
    <xf numFmtId="41" fontId="20" fillId="0" borderId="15" xfId="0" applyNumberFormat="1" applyFont="1" applyBorder="1" applyAlignment="1">
      <alignment horizontal="center" vertical="center"/>
    </xf>
    <xf numFmtId="41" fontId="20" fillId="0" borderId="14" xfId="0" applyNumberFormat="1" applyFont="1" applyFill="1" applyBorder="1" applyAlignment="1">
      <alignment horizontal="center" vertical="center"/>
    </xf>
    <xf numFmtId="41" fontId="20" fillId="0" borderId="15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1" sqref="I1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259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8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156" t="s">
        <v>87</v>
      </c>
      <c r="B9" s="156" t="s">
        <v>89</v>
      </c>
      <c r="C9" s="59" t="s">
        <v>3</v>
      </c>
      <c r="D9" s="52"/>
      <c r="E9" s="52"/>
      <c r="F9" s="116">
        <v>172957</v>
      </c>
      <c r="G9" s="54">
        <f>F9/$F$27*100</f>
        <v>30.821663928262115</v>
      </c>
      <c r="H9" s="80">
        <v>164260</v>
      </c>
      <c r="I9" s="54">
        <f t="shared" ref="I9:I45" si="0">(F9/H9-1)*100</f>
        <v>5.2946548155363482</v>
      </c>
      <c r="K9" s="25"/>
    </row>
    <row r="10" spans="1:11" ht="18" customHeight="1">
      <c r="A10" s="156"/>
      <c r="B10" s="156"/>
      <c r="C10" s="61"/>
      <c r="D10" s="63" t="s">
        <v>22</v>
      </c>
      <c r="E10" s="52"/>
      <c r="F10" s="116">
        <v>47818</v>
      </c>
      <c r="G10" s="54">
        <f t="shared" ref="G10:G26" si="1">F10/$F$27*100</f>
        <v>8.5213684656974742</v>
      </c>
      <c r="H10" s="80">
        <v>42382</v>
      </c>
      <c r="I10" s="54">
        <f t="shared" si="0"/>
        <v>12.826199801802662</v>
      </c>
    </row>
    <row r="11" spans="1:11" ht="18" customHeight="1">
      <c r="A11" s="156"/>
      <c r="B11" s="156"/>
      <c r="C11" s="61"/>
      <c r="D11" s="61"/>
      <c r="E11" s="46" t="s">
        <v>23</v>
      </c>
      <c r="F11" s="116">
        <v>37643</v>
      </c>
      <c r="G11" s="54">
        <f t="shared" si="1"/>
        <v>6.7081407242931528</v>
      </c>
      <c r="H11" s="80">
        <v>34589</v>
      </c>
      <c r="I11" s="54">
        <f t="shared" si="0"/>
        <v>8.8293966289860961</v>
      </c>
    </row>
    <row r="12" spans="1:11" ht="18" customHeight="1">
      <c r="A12" s="156"/>
      <c r="B12" s="156"/>
      <c r="C12" s="61"/>
      <c r="D12" s="61"/>
      <c r="E12" s="46" t="s">
        <v>24</v>
      </c>
      <c r="F12" s="116">
        <v>2079</v>
      </c>
      <c r="G12" s="54">
        <f t="shared" si="1"/>
        <v>0.37048653310855839</v>
      </c>
      <c r="H12" s="80">
        <v>1767</v>
      </c>
      <c r="I12" s="54">
        <f t="shared" si="0"/>
        <v>17.657045840407459</v>
      </c>
    </row>
    <row r="13" spans="1:11" ht="18" customHeight="1">
      <c r="A13" s="156"/>
      <c r="B13" s="156"/>
      <c r="C13" s="61"/>
      <c r="D13" s="62"/>
      <c r="E13" s="46" t="s">
        <v>25</v>
      </c>
      <c r="F13" s="116">
        <v>192</v>
      </c>
      <c r="G13" s="54">
        <f t="shared" si="1"/>
        <v>3.4215206520848113E-2</v>
      </c>
      <c r="H13" s="80">
        <v>92</v>
      </c>
      <c r="I13" s="54">
        <f t="shared" si="0"/>
        <v>108.69565217391303</v>
      </c>
    </row>
    <row r="14" spans="1:11" ht="18" customHeight="1">
      <c r="A14" s="156"/>
      <c r="B14" s="156"/>
      <c r="C14" s="61"/>
      <c r="D14" s="59" t="s">
        <v>26</v>
      </c>
      <c r="E14" s="52"/>
      <c r="F14" s="116">
        <v>39669</v>
      </c>
      <c r="G14" s="54">
        <f t="shared" si="1"/>
        <v>7.0691824347683525</v>
      </c>
      <c r="H14" s="80">
        <v>38052</v>
      </c>
      <c r="I14" s="54">
        <f t="shared" si="0"/>
        <v>4.2494481236203141</v>
      </c>
    </row>
    <row r="15" spans="1:11" ht="18" customHeight="1">
      <c r="A15" s="156"/>
      <c r="B15" s="156"/>
      <c r="C15" s="61"/>
      <c r="D15" s="61"/>
      <c r="E15" s="46" t="s">
        <v>27</v>
      </c>
      <c r="F15" s="116">
        <v>1451</v>
      </c>
      <c r="G15" s="54">
        <f t="shared" si="1"/>
        <v>0.25857429511328439</v>
      </c>
      <c r="H15" s="80">
        <v>1402</v>
      </c>
      <c r="I15" s="54">
        <f t="shared" si="0"/>
        <v>3.4950071326676158</v>
      </c>
    </row>
    <row r="16" spans="1:11" ht="18" customHeight="1">
      <c r="A16" s="156"/>
      <c r="B16" s="156"/>
      <c r="C16" s="61"/>
      <c r="D16" s="62"/>
      <c r="E16" s="46" t="s">
        <v>28</v>
      </c>
      <c r="F16" s="116">
        <v>38218</v>
      </c>
      <c r="G16" s="54">
        <f t="shared" si="1"/>
        <v>6.8106081396550682</v>
      </c>
      <c r="H16" s="80">
        <v>36650</v>
      </c>
      <c r="I16" s="54">
        <f t="shared" si="0"/>
        <v>4.278308321964519</v>
      </c>
      <c r="K16" s="26"/>
    </row>
    <row r="17" spans="1:26" ht="18" customHeight="1">
      <c r="A17" s="156"/>
      <c r="B17" s="156"/>
      <c r="C17" s="61"/>
      <c r="D17" s="157" t="s">
        <v>29</v>
      </c>
      <c r="E17" s="158"/>
      <c r="F17" s="116">
        <v>53714</v>
      </c>
      <c r="G17" s="54">
        <f t="shared" si="1"/>
        <v>9.5720604326085166</v>
      </c>
      <c r="H17" s="80">
        <v>52308</v>
      </c>
      <c r="I17" s="54">
        <f t="shared" si="0"/>
        <v>2.6879253651449053</v>
      </c>
    </row>
    <row r="18" spans="1:26" ht="18" customHeight="1">
      <c r="A18" s="156"/>
      <c r="B18" s="156"/>
      <c r="C18" s="61"/>
      <c r="D18" s="157" t="s">
        <v>93</v>
      </c>
      <c r="E18" s="159"/>
      <c r="F18" s="116">
        <v>2499</v>
      </c>
      <c r="G18" s="54">
        <f t="shared" si="1"/>
        <v>0.44533229737291363</v>
      </c>
      <c r="H18" s="80">
        <v>2240</v>
      </c>
      <c r="I18" s="54">
        <f t="shared" si="0"/>
        <v>11.562500000000009</v>
      </c>
    </row>
    <row r="19" spans="1:26" ht="18" customHeight="1">
      <c r="A19" s="156"/>
      <c r="B19" s="156"/>
      <c r="C19" s="60"/>
      <c r="D19" s="157" t="s">
        <v>94</v>
      </c>
      <c r="E19" s="159"/>
      <c r="F19" s="129">
        <v>0</v>
      </c>
      <c r="G19" s="54">
        <f t="shared" si="1"/>
        <v>0</v>
      </c>
      <c r="H19" s="80">
        <v>0</v>
      </c>
      <c r="I19" s="54" t="e">
        <f t="shared" si="0"/>
        <v>#DIV/0!</v>
      </c>
      <c r="Z19" s="2" t="s">
        <v>95</v>
      </c>
    </row>
    <row r="20" spans="1:26" ht="18" customHeight="1">
      <c r="A20" s="156"/>
      <c r="B20" s="156"/>
      <c r="C20" s="52" t="s">
        <v>4</v>
      </c>
      <c r="D20" s="52"/>
      <c r="E20" s="52"/>
      <c r="F20" s="116">
        <v>23070</v>
      </c>
      <c r="G20" s="54">
        <f t="shared" si="1"/>
        <v>4.1111709085206556</v>
      </c>
      <c r="H20" s="80">
        <v>21042</v>
      </c>
      <c r="I20" s="54">
        <f t="shared" si="0"/>
        <v>9.6378671228970703</v>
      </c>
    </row>
    <row r="21" spans="1:26" ht="18" customHeight="1">
      <c r="A21" s="156"/>
      <c r="B21" s="156"/>
      <c r="C21" s="52" t="s">
        <v>5</v>
      </c>
      <c r="D21" s="52"/>
      <c r="E21" s="52"/>
      <c r="F21" s="116">
        <v>145700</v>
      </c>
      <c r="G21" s="54">
        <f t="shared" si="1"/>
        <v>25.964352031706088</v>
      </c>
      <c r="H21" s="80">
        <v>144200</v>
      </c>
      <c r="I21" s="54">
        <f t="shared" si="0"/>
        <v>1.0402219140083213</v>
      </c>
    </row>
    <row r="22" spans="1:26" ht="18" customHeight="1">
      <c r="A22" s="156"/>
      <c r="B22" s="156"/>
      <c r="C22" s="52" t="s">
        <v>30</v>
      </c>
      <c r="D22" s="52"/>
      <c r="E22" s="52"/>
      <c r="F22" s="116">
        <v>9126</v>
      </c>
      <c r="G22" s="54">
        <f t="shared" si="1"/>
        <v>1.6262915349440619</v>
      </c>
      <c r="H22" s="80">
        <v>9210</v>
      </c>
      <c r="I22" s="54">
        <f t="shared" si="0"/>
        <v>-0.91205211726383961</v>
      </c>
    </row>
    <row r="23" spans="1:26" ht="18" customHeight="1">
      <c r="A23" s="156"/>
      <c r="B23" s="156"/>
      <c r="C23" s="52" t="s">
        <v>6</v>
      </c>
      <c r="D23" s="52"/>
      <c r="E23" s="52"/>
      <c r="F23" s="116">
        <v>57891</v>
      </c>
      <c r="G23" s="54">
        <f t="shared" si="1"/>
        <v>10.316419378637594</v>
      </c>
      <c r="H23" s="80">
        <v>57509</v>
      </c>
      <c r="I23" s="54">
        <f t="shared" si="0"/>
        <v>0.66424385748318215</v>
      </c>
    </row>
    <row r="24" spans="1:26" ht="18" customHeight="1">
      <c r="A24" s="156"/>
      <c r="B24" s="156"/>
      <c r="C24" s="52" t="s">
        <v>31</v>
      </c>
      <c r="D24" s="52"/>
      <c r="E24" s="52"/>
      <c r="F24" s="116">
        <v>959</v>
      </c>
      <c r="G24" s="54">
        <f t="shared" si="1"/>
        <v>0.17089782840361115</v>
      </c>
      <c r="H24" s="80">
        <v>861</v>
      </c>
      <c r="I24" s="54">
        <f t="shared" si="0"/>
        <v>11.382113821138207</v>
      </c>
    </row>
    <row r="25" spans="1:26" ht="18" customHeight="1">
      <c r="A25" s="156"/>
      <c r="B25" s="156"/>
      <c r="C25" s="52" t="s">
        <v>7</v>
      </c>
      <c r="D25" s="52"/>
      <c r="E25" s="52"/>
      <c r="F25" s="116">
        <v>47564</v>
      </c>
      <c r="G25" s="54">
        <f t="shared" si="1"/>
        <v>8.4761045987376029</v>
      </c>
      <c r="H25" s="80">
        <v>45855</v>
      </c>
      <c r="I25" s="54">
        <f t="shared" si="0"/>
        <v>3.7269654345218672</v>
      </c>
    </row>
    <row r="26" spans="1:26" ht="18" customHeight="1">
      <c r="A26" s="156"/>
      <c r="B26" s="156"/>
      <c r="C26" s="52" t="s">
        <v>8</v>
      </c>
      <c r="D26" s="52"/>
      <c r="E26" s="52"/>
      <c r="F26" s="116">
        <v>103887</v>
      </c>
      <c r="G26" s="54">
        <f t="shared" si="1"/>
        <v>18.513099790788267</v>
      </c>
      <c r="H26" s="80">
        <v>136595</v>
      </c>
      <c r="I26" s="54">
        <f t="shared" si="0"/>
        <v>-23.945239576851275</v>
      </c>
    </row>
    <row r="27" spans="1:26" ht="18" customHeight="1">
      <c r="A27" s="156"/>
      <c r="B27" s="156"/>
      <c r="C27" s="52" t="s">
        <v>9</v>
      </c>
      <c r="D27" s="52"/>
      <c r="E27" s="52"/>
      <c r="F27" s="117">
        <f>SUM(F9,F20:F26)</f>
        <v>561154</v>
      </c>
      <c r="G27" s="54">
        <f>F27/$F$27*100</f>
        <v>100</v>
      </c>
      <c r="H27" s="80">
        <v>579532</v>
      </c>
      <c r="I27" s="54">
        <f t="shared" si="0"/>
        <v>-3.1711795034614187</v>
      </c>
    </row>
    <row r="28" spans="1:26" ht="18" customHeight="1">
      <c r="A28" s="156"/>
      <c r="B28" s="156" t="s">
        <v>88</v>
      </c>
      <c r="C28" s="59" t="s">
        <v>10</v>
      </c>
      <c r="D28" s="52"/>
      <c r="E28" s="52"/>
      <c r="F28" s="116">
        <v>227042</v>
      </c>
      <c r="G28" s="54">
        <f>F28/$F$45*100</f>
        <v>40.459838119304145</v>
      </c>
      <c r="H28" s="80">
        <v>229786</v>
      </c>
      <c r="I28" s="54">
        <f t="shared" si="0"/>
        <v>-1.1941545612004223</v>
      </c>
    </row>
    <row r="29" spans="1:26" ht="18" customHeight="1">
      <c r="A29" s="156"/>
      <c r="B29" s="156"/>
      <c r="C29" s="61"/>
      <c r="D29" s="52" t="s">
        <v>11</v>
      </c>
      <c r="E29" s="52"/>
      <c r="F29" s="116">
        <v>127765</v>
      </c>
      <c r="G29" s="54">
        <f t="shared" ref="G29:G44" si="2">F29/$F$45*100</f>
        <v>22.768259693417491</v>
      </c>
      <c r="H29" s="80">
        <v>131013</v>
      </c>
      <c r="I29" s="54">
        <f t="shared" si="0"/>
        <v>-2.4791432911237865</v>
      </c>
    </row>
    <row r="30" spans="1:26" ht="18" customHeight="1">
      <c r="A30" s="156"/>
      <c r="B30" s="156"/>
      <c r="C30" s="61"/>
      <c r="D30" s="52" t="s">
        <v>32</v>
      </c>
      <c r="E30" s="52"/>
      <c r="F30" s="116">
        <v>7135</v>
      </c>
      <c r="G30" s="54">
        <f t="shared" si="2"/>
        <v>1.2714869714908921</v>
      </c>
      <c r="H30" s="80">
        <v>6755</v>
      </c>
      <c r="I30" s="54">
        <f t="shared" si="0"/>
        <v>5.6254626202812741</v>
      </c>
    </row>
    <row r="31" spans="1:26" ht="18" customHeight="1">
      <c r="A31" s="156"/>
      <c r="B31" s="156"/>
      <c r="C31" s="60"/>
      <c r="D31" s="52" t="s">
        <v>12</v>
      </c>
      <c r="E31" s="52"/>
      <c r="F31" s="116">
        <v>92142</v>
      </c>
      <c r="G31" s="54">
        <f t="shared" si="2"/>
        <v>16.420091454395763</v>
      </c>
      <c r="H31" s="80">
        <v>92018</v>
      </c>
      <c r="I31" s="54">
        <f t="shared" si="0"/>
        <v>0.13475624334369218</v>
      </c>
    </row>
    <row r="32" spans="1:26" ht="18" customHeight="1">
      <c r="A32" s="156"/>
      <c r="B32" s="156"/>
      <c r="C32" s="59" t="s">
        <v>13</v>
      </c>
      <c r="D32" s="52"/>
      <c r="E32" s="52"/>
      <c r="F32" s="116">
        <v>250283</v>
      </c>
      <c r="G32" s="54">
        <f t="shared" si="2"/>
        <v>44.601481946132431</v>
      </c>
      <c r="H32" s="80">
        <v>265413</v>
      </c>
      <c r="I32" s="54">
        <f t="shared" si="0"/>
        <v>-5.7005497093209456</v>
      </c>
    </row>
    <row r="33" spans="1:9" ht="18" customHeight="1">
      <c r="A33" s="156"/>
      <c r="B33" s="156"/>
      <c r="C33" s="61"/>
      <c r="D33" s="52" t="s">
        <v>14</v>
      </c>
      <c r="E33" s="52"/>
      <c r="F33" s="116">
        <v>28593</v>
      </c>
      <c r="G33" s="54">
        <f t="shared" si="2"/>
        <v>5.0953927085969273</v>
      </c>
      <c r="H33" s="80">
        <v>27983</v>
      </c>
      <c r="I33" s="54">
        <f t="shared" si="0"/>
        <v>2.1798949362112685</v>
      </c>
    </row>
    <row r="34" spans="1:9" ht="18" customHeight="1">
      <c r="A34" s="156"/>
      <c r="B34" s="156"/>
      <c r="C34" s="61"/>
      <c r="D34" s="52" t="s">
        <v>33</v>
      </c>
      <c r="E34" s="52"/>
      <c r="F34" s="116">
        <v>7402</v>
      </c>
      <c r="G34" s="54">
        <f t="shared" si="2"/>
        <v>1.3190674930589463</v>
      </c>
      <c r="H34" s="80">
        <v>7314</v>
      </c>
      <c r="I34" s="54">
        <f t="shared" si="0"/>
        <v>1.2031719989062051</v>
      </c>
    </row>
    <row r="35" spans="1:9" ht="18" customHeight="1">
      <c r="A35" s="156"/>
      <c r="B35" s="156"/>
      <c r="C35" s="61"/>
      <c r="D35" s="52" t="s">
        <v>34</v>
      </c>
      <c r="E35" s="52"/>
      <c r="F35" s="116">
        <v>129279</v>
      </c>
      <c r="G35" s="54">
        <f t="shared" si="2"/>
        <v>23.038060853170432</v>
      </c>
      <c r="H35" s="80">
        <v>122081</v>
      </c>
      <c r="I35" s="54">
        <f t="shared" si="0"/>
        <v>5.8960853859322926</v>
      </c>
    </row>
    <row r="36" spans="1:9" ht="18" customHeight="1">
      <c r="A36" s="156"/>
      <c r="B36" s="156"/>
      <c r="C36" s="61"/>
      <c r="D36" s="52" t="s">
        <v>35</v>
      </c>
      <c r="E36" s="52"/>
      <c r="F36" s="116">
        <v>5685</v>
      </c>
      <c r="G36" s="54">
        <f t="shared" si="2"/>
        <v>1.013090880578237</v>
      </c>
      <c r="H36" s="80">
        <v>5893</v>
      </c>
      <c r="I36" s="54">
        <f t="shared" si="0"/>
        <v>-3.5296114033599224</v>
      </c>
    </row>
    <row r="37" spans="1:9" ht="18" customHeight="1">
      <c r="A37" s="156"/>
      <c r="B37" s="156"/>
      <c r="C37" s="61"/>
      <c r="D37" s="52" t="s">
        <v>15</v>
      </c>
      <c r="E37" s="52"/>
      <c r="F37" s="116">
        <v>5064</v>
      </c>
      <c r="G37" s="54">
        <f t="shared" si="2"/>
        <v>0.90242607198736891</v>
      </c>
      <c r="H37" s="80">
        <v>2535</v>
      </c>
      <c r="I37" s="54">
        <f t="shared" si="0"/>
        <v>99.76331360946746</v>
      </c>
    </row>
    <row r="38" spans="1:9" ht="18" customHeight="1">
      <c r="A38" s="156"/>
      <c r="B38" s="156"/>
      <c r="C38" s="60"/>
      <c r="D38" s="52" t="s">
        <v>36</v>
      </c>
      <c r="E38" s="52"/>
      <c r="F38" s="116">
        <v>74055</v>
      </c>
      <c r="G38" s="54">
        <f t="shared" si="2"/>
        <v>13.196912077611495</v>
      </c>
      <c r="H38" s="80">
        <v>99399</v>
      </c>
      <c r="I38" s="54">
        <f t="shared" si="0"/>
        <v>-25.497238402800836</v>
      </c>
    </row>
    <row r="39" spans="1:9" ht="18" customHeight="1">
      <c r="A39" s="156"/>
      <c r="B39" s="156"/>
      <c r="C39" s="59" t="s">
        <v>16</v>
      </c>
      <c r="D39" s="52"/>
      <c r="E39" s="52"/>
      <c r="F39" s="116">
        <v>83829</v>
      </c>
      <c r="G39" s="54">
        <f t="shared" si="2"/>
        <v>14.938679934563417</v>
      </c>
      <c r="H39" s="80">
        <v>84333</v>
      </c>
      <c r="I39" s="54">
        <f t="shared" si="0"/>
        <v>-0.59763082067517681</v>
      </c>
    </row>
    <row r="40" spans="1:9" ht="18" customHeight="1">
      <c r="A40" s="156"/>
      <c r="B40" s="156"/>
      <c r="C40" s="61"/>
      <c r="D40" s="59" t="s">
        <v>17</v>
      </c>
      <c r="E40" s="52"/>
      <c r="F40" s="116">
        <v>78064</v>
      </c>
      <c r="G40" s="54">
        <f t="shared" si="2"/>
        <v>13.911332717934826</v>
      </c>
      <c r="H40" s="80">
        <v>79324</v>
      </c>
      <c r="I40" s="54">
        <f t="shared" si="0"/>
        <v>-1.5884221673137966</v>
      </c>
    </row>
    <row r="41" spans="1:9" ht="18" customHeight="1">
      <c r="A41" s="156"/>
      <c r="B41" s="156"/>
      <c r="C41" s="61"/>
      <c r="D41" s="61"/>
      <c r="E41" s="55" t="s">
        <v>91</v>
      </c>
      <c r="F41" s="116">
        <v>58222</v>
      </c>
      <c r="G41" s="54">
        <f t="shared" si="2"/>
        <v>10.375404969045929</v>
      </c>
      <c r="H41" s="80">
        <v>58102</v>
      </c>
      <c r="I41" s="56">
        <f t="shared" si="0"/>
        <v>0.20653333792295392</v>
      </c>
    </row>
    <row r="42" spans="1:9" ht="18" customHeight="1">
      <c r="A42" s="156"/>
      <c r="B42" s="156"/>
      <c r="C42" s="61"/>
      <c r="D42" s="60"/>
      <c r="E42" s="46" t="s">
        <v>37</v>
      </c>
      <c r="F42" s="116">
        <v>19842</v>
      </c>
      <c r="G42" s="54">
        <f t="shared" si="2"/>
        <v>3.5359277488888967</v>
      </c>
      <c r="H42" s="80">
        <v>21222</v>
      </c>
      <c r="I42" s="56">
        <f t="shared" si="0"/>
        <v>-6.5026858919988717</v>
      </c>
    </row>
    <row r="43" spans="1:9" ht="18" customHeight="1">
      <c r="A43" s="156"/>
      <c r="B43" s="156"/>
      <c r="C43" s="61"/>
      <c r="D43" s="52" t="s">
        <v>38</v>
      </c>
      <c r="E43" s="52"/>
      <c r="F43" s="116">
        <v>5765</v>
      </c>
      <c r="G43" s="54">
        <f t="shared" si="2"/>
        <v>1.0273472166285904</v>
      </c>
      <c r="H43" s="80">
        <v>5009</v>
      </c>
      <c r="I43" s="56">
        <f t="shared" si="0"/>
        <v>15.092832900778607</v>
      </c>
    </row>
    <row r="44" spans="1:9" ht="18" customHeight="1">
      <c r="A44" s="156"/>
      <c r="B44" s="156"/>
      <c r="C44" s="60"/>
      <c r="D44" s="52" t="s">
        <v>39</v>
      </c>
      <c r="E44" s="52"/>
      <c r="F44" s="130">
        <v>0</v>
      </c>
      <c r="G44" s="54">
        <f t="shared" si="2"/>
        <v>0</v>
      </c>
      <c r="H44" s="80">
        <v>0</v>
      </c>
      <c r="I44" s="54" t="e">
        <f t="shared" si="0"/>
        <v>#DIV/0!</v>
      </c>
    </row>
    <row r="45" spans="1:9" ht="18" customHeight="1">
      <c r="A45" s="156"/>
      <c r="B45" s="156"/>
      <c r="C45" s="46" t="s">
        <v>18</v>
      </c>
      <c r="D45" s="46"/>
      <c r="E45" s="46"/>
      <c r="F45" s="117">
        <f>SUM(F28,F32,F39)</f>
        <v>561154</v>
      </c>
      <c r="G45" s="54">
        <f>F45/$F$45*100</f>
        <v>100</v>
      </c>
      <c r="H45" s="80">
        <f>SUM(H28,H32,H39)</f>
        <v>579532</v>
      </c>
      <c r="I45" s="54">
        <f t="shared" si="0"/>
        <v>-3.1711795034614187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F32" sqref="F32"/>
      <selection pane="topRight" activeCell="F32" sqref="F32"/>
      <selection pane="bottomLeft" activeCell="F32" sqref="F32"/>
      <selection pane="bottomRight" activeCell="Q1" sqref="Q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101" t="s">
        <v>260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Q5" s="15" t="s">
        <v>47</v>
      </c>
    </row>
    <row r="6" spans="1:25" ht="16" customHeight="1">
      <c r="A6" s="162" t="s">
        <v>48</v>
      </c>
      <c r="B6" s="163"/>
      <c r="C6" s="163"/>
      <c r="D6" s="163"/>
      <c r="E6" s="163"/>
      <c r="F6" s="167" t="s">
        <v>250</v>
      </c>
      <c r="G6" s="167"/>
      <c r="H6" s="167" t="s">
        <v>251</v>
      </c>
      <c r="I6" s="167"/>
      <c r="J6" s="167" t="s">
        <v>252</v>
      </c>
      <c r="K6" s="167"/>
      <c r="L6" s="167" t="s">
        <v>253</v>
      </c>
      <c r="M6" s="167"/>
      <c r="N6" s="167" t="s">
        <v>254</v>
      </c>
      <c r="O6" s="167"/>
      <c r="P6" s="174" t="s">
        <v>255</v>
      </c>
      <c r="Q6" s="175"/>
    </row>
    <row r="7" spans="1:25" ht="16" customHeight="1">
      <c r="A7" s="163"/>
      <c r="B7" s="163"/>
      <c r="C7" s="163"/>
      <c r="D7" s="163"/>
      <c r="E7" s="163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  <c r="P7" s="50" t="s">
        <v>243</v>
      </c>
      <c r="Q7" s="50" t="s">
        <v>238</v>
      </c>
    </row>
    <row r="8" spans="1:25" ht="16" customHeight="1">
      <c r="A8" s="160" t="s">
        <v>82</v>
      </c>
      <c r="B8" s="59" t="s">
        <v>49</v>
      </c>
      <c r="C8" s="52"/>
      <c r="D8" s="52"/>
      <c r="E8" s="64" t="s">
        <v>40</v>
      </c>
      <c r="F8" s="84">
        <v>5780.6469999999999</v>
      </c>
      <c r="G8" s="77">
        <v>5136.99</v>
      </c>
      <c r="H8" s="84">
        <v>1744.5219999999999</v>
      </c>
      <c r="I8" s="77">
        <v>1703.5440000000001</v>
      </c>
      <c r="J8" s="84">
        <v>2343.0810000000001</v>
      </c>
      <c r="K8" s="77">
        <v>2423.6579999999999</v>
      </c>
      <c r="L8" s="84">
        <v>67.16</v>
      </c>
      <c r="M8" s="77">
        <v>65.611999999999995</v>
      </c>
      <c r="N8" s="81">
        <v>33358</v>
      </c>
      <c r="O8" s="77">
        <f>32201+951</f>
        <v>33152</v>
      </c>
      <c r="P8" s="84">
        <v>7985</v>
      </c>
      <c r="Q8" s="77">
        <v>7773</v>
      </c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60"/>
      <c r="B9" s="61"/>
      <c r="C9" s="52" t="s">
        <v>50</v>
      </c>
      <c r="D9" s="52"/>
      <c r="E9" s="64" t="s">
        <v>41</v>
      </c>
      <c r="F9" s="84">
        <v>5780.6270000000004</v>
      </c>
      <c r="G9" s="77">
        <v>5136.97</v>
      </c>
      <c r="H9" s="84">
        <v>1744.502</v>
      </c>
      <c r="I9" s="77">
        <v>1703.5239999999999</v>
      </c>
      <c r="J9" s="84">
        <v>2343.0610000000001</v>
      </c>
      <c r="K9" s="77">
        <v>2423.6379999999999</v>
      </c>
      <c r="L9" s="84">
        <v>67.14</v>
      </c>
      <c r="M9" s="77">
        <v>65.591999999999999</v>
      </c>
      <c r="N9" s="81">
        <v>33335</v>
      </c>
      <c r="O9" s="77">
        <f>32201+927</f>
        <v>33128</v>
      </c>
      <c r="P9" s="84">
        <v>7985</v>
      </c>
      <c r="Q9" s="77">
        <v>7773</v>
      </c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60"/>
      <c r="B10" s="60"/>
      <c r="C10" s="52" t="s">
        <v>51</v>
      </c>
      <c r="D10" s="52"/>
      <c r="E10" s="64" t="s">
        <v>42</v>
      </c>
      <c r="F10" s="84">
        <v>0.02</v>
      </c>
      <c r="G10" s="77">
        <v>0.02</v>
      </c>
      <c r="H10" s="84">
        <v>0.02</v>
      </c>
      <c r="I10" s="77">
        <v>0.02</v>
      </c>
      <c r="J10" s="84">
        <v>0.02</v>
      </c>
      <c r="K10" s="86">
        <v>0.02</v>
      </c>
      <c r="L10" s="84">
        <v>0.02</v>
      </c>
      <c r="M10" s="77">
        <v>0.02</v>
      </c>
      <c r="N10" s="81">
        <v>23</v>
      </c>
      <c r="O10" s="77">
        <v>24</v>
      </c>
      <c r="P10" s="84">
        <v>0</v>
      </c>
      <c r="Q10" s="77">
        <v>0</v>
      </c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60"/>
      <c r="B11" s="59" t="s">
        <v>52</v>
      </c>
      <c r="C11" s="52"/>
      <c r="D11" s="52"/>
      <c r="E11" s="64" t="s">
        <v>43</v>
      </c>
      <c r="F11" s="84">
        <v>5259.6170000000002</v>
      </c>
      <c r="G11" s="77">
        <v>7024.5770000000002</v>
      </c>
      <c r="H11" s="84">
        <v>1669.1510000000001</v>
      </c>
      <c r="I11" s="77">
        <v>1613.135</v>
      </c>
      <c r="J11" s="84">
        <v>2209.4299999999998</v>
      </c>
      <c r="K11" s="77">
        <v>2170.2600000000002</v>
      </c>
      <c r="L11" s="84">
        <v>36.289000000000001</v>
      </c>
      <c r="M11" s="77">
        <v>50.243000000000002</v>
      </c>
      <c r="N11" s="81">
        <v>33997</v>
      </c>
      <c r="O11" s="77">
        <f>32111+974</f>
        <v>33085</v>
      </c>
      <c r="P11" s="84">
        <v>7786</v>
      </c>
      <c r="Q11" s="77">
        <v>7564</v>
      </c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60"/>
      <c r="B12" s="61"/>
      <c r="C12" s="52" t="s">
        <v>53</v>
      </c>
      <c r="D12" s="52"/>
      <c r="E12" s="64" t="s">
        <v>44</v>
      </c>
      <c r="F12" s="84">
        <f>F11-F13</f>
        <v>5015.2210000000005</v>
      </c>
      <c r="G12" s="77">
        <v>5108.2929999999997</v>
      </c>
      <c r="H12" s="84">
        <v>1669.1310000000001</v>
      </c>
      <c r="I12" s="77">
        <v>1613.115</v>
      </c>
      <c r="J12" s="84">
        <v>2209.41</v>
      </c>
      <c r="K12" s="77">
        <v>2170.2399999999998</v>
      </c>
      <c r="L12" s="84">
        <v>36.268999999999998</v>
      </c>
      <c r="M12" s="77">
        <v>50.222999999999999</v>
      </c>
      <c r="N12" s="81">
        <v>33996</v>
      </c>
      <c r="O12" s="77">
        <f>32110+974</f>
        <v>33084</v>
      </c>
      <c r="P12" s="84">
        <v>7786</v>
      </c>
      <c r="Q12" s="77">
        <v>7564</v>
      </c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60"/>
      <c r="B13" s="60"/>
      <c r="C13" s="52" t="s">
        <v>54</v>
      </c>
      <c r="D13" s="52"/>
      <c r="E13" s="64" t="s">
        <v>45</v>
      </c>
      <c r="F13" s="84">
        <v>244.39599999999999</v>
      </c>
      <c r="G13" s="77">
        <v>1916.2840000000001</v>
      </c>
      <c r="H13" s="84">
        <v>0.02</v>
      </c>
      <c r="I13" s="86">
        <v>0.02</v>
      </c>
      <c r="J13" s="84">
        <v>0.02</v>
      </c>
      <c r="K13" s="86">
        <v>0.02</v>
      </c>
      <c r="L13" s="84">
        <v>0.02</v>
      </c>
      <c r="M13" s="77">
        <v>0.02</v>
      </c>
      <c r="N13" s="81">
        <v>1</v>
      </c>
      <c r="O13" s="77">
        <v>1</v>
      </c>
      <c r="P13" s="84">
        <v>0</v>
      </c>
      <c r="Q13" s="77">
        <v>0</v>
      </c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60"/>
      <c r="B14" s="52" t="s">
        <v>55</v>
      </c>
      <c r="C14" s="52"/>
      <c r="D14" s="52"/>
      <c r="E14" s="64" t="s">
        <v>96</v>
      </c>
      <c r="F14" s="89">
        <f t="shared" ref="F14:F15" si="0">F9-F12</f>
        <v>765.40599999999995</v>
      </c>
      <c r="G14" s="77">
        <f>G9-G12</f>
        <v>28.677000000000589</v>
      </c>
      <c r="H14" s="89">
        <f t="shared" ref="H14:H15" si="1">H9-H12</f>
        <v>75.370999999999867</v>
      </c>
      <c r="I14" s="77">
        <f t="shared" ref="I14:N15" si="2">I9-I12</f>
        <v>90.408999999999878</v>
      </c>
      <c r="J14" s="89">
        <f t="shared" si="2"/>
        <v>133.65100000000029</v>
      </c>
      <c r="K14" s="77">
        <f t="shared" si="2"/>
        <v>253.39800000000014</v>
      </c>
      <c r="L14" s="89">
        <f t="shared" si="2"/>
        <v>30.871000000000002</v>
      </c>
      <c r="M14" s="77">
        <f t="shared" si="2"/>
        <v>15.369</v>
      </c>
      <c r="N14" s="77">
        <f t="shared" si="2"/>
        <v>-661</v>
      </c>
      <c r="O14" s="77">
        <f>O9-O12</f>
        <v>44</v>
      </c>
      <c r="P14" s="89">
        <f t="shared" ref="P14:P15" si="3">P9-P12</f>
        <v>199</v>
      </c>
      <c r="Q14" s="77">
        <f t="shared" ref="Q14:Q15" si="4">Q9-Q12</f>
        <v>209</v>
      </c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60"/>
      <c r="B15" s="52" t="s">
        <v>56</v>
      </c>
      <c r="C15" s="52"/>
      <c r="D15" s="52"/>
      <c r="E15" s="64" t="s">
        <v>97</v>
      </c>
      <c r="F15" s="89">
        <f t="shared" si="0"/>
        <v>-244.37599999999998</v>
      </c>
      <c r="G15" s="77">
        <f t="shared" ref="G15:N15" si="5">G10-G13</f>
        <v>-1916.2640000000001</v>
      </c>
      <c r="H15" s="89">
        <f t="shared" si="1"/>
        <v>0</v>
      </c>
      <c r="I15" s="77">
        <f>I10-I13</f>
        <v>0</v>
      </c>
      <c r="J15" s="89">
        <f t="shared" si="2"/>
        <v>0</v>
      </c>
      <c r="K15" s="77">
        <f t="shared" si="2"/>
        <v>0</v>
      </c>
      <c r="L15" s="89">
        <f t="shared" si="2"/>
        <v>0</v>
      </c>
      <c r="M15" s="77">
        <f t="shared" si="2"/>
        <v>0</v>
      </c>
      <c r="N15" s="77">
        <f t="shared" si="5"/>
        <v>22</v>
      </c>
      <c r="O15" s="77">
        <f>O10-O13</f>
        <v>23</v>
      </c>
      <c r="P15" s="89">
        <f t="shared" si="3"/>
        <v>0</v>
      </c>
      <c r="Q15" s="77">
        <f t="shared" si="4"/>
        <v>0</v>
      </c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60"/>
      <c r="B16" s="52" t="s">
        <v>57</v>
      </c>
      <c r="C16" s="52"/>
      <c r="D16" s="52"/>
      <c r="E16" s="64" t="s">
        <v>98</v>
      </c>
      <c r="F16" s="89">
        <f>F8-F11</f>
        <v>521.02999999999975</v>
      </c>
      <c r="G16" s="77">
        <f>G8-G11</f>
        <v>-1887.5870000000004</v>
      </c>
      <c r="H16" s="89">
        <f t="shared" ref="H16" si="6">H8-H11</f>
        <v>75.370999999999867</v>
      </c>
      <c r="I16" s="77">
        <f t="shared" ref="I16:N16" si="7">I8-I11</f>
        <v>90.409000000000106</v>
      </c>
      <c r="J16" s="89">
        <f t="shared" si="7"/>
        <v>133.65100000000029</v>
      </c>
      <c r="K16" s="77">
        <f t="shared" si="7"/>
        <v>253.39799999999968</v>
      </c>
      <c r="L16" s="89">
        <f t="shared" si="7"/>
        <v>30.870999999999995</v>
      </c>
      <c r="M16" s="77">
        <f t="shared" si="7"/>
        <v>15.368999999999993</v>
      </c>
      <c r="N16" s="77">
        <f t="shared" si="7"/>
        <v>-639</v>
      </c>
      <c r="O16" s="77">
        <f>O8-O11</f>
        <v>67</v>
      </c>
      <c r="P16" s="89">
        <f t="shared" ref="P16" si="8">P8-P11</f>
        <v>199</v>
      </c>
      <c r="Q16" s="77">
        <f t="shared" ref="Q16" si="9">Q8-Q11</f>
        <v>209</v>
      </c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60"/>
      <c r="B17" s="52" t="s">
        <v>58</v>
      </c>
      <c r="C17" s="52"/>
      <c r="D17" s="52"/>
      <c r="E17" s="50"/>
      <c r="F17" s="121">
        <v>2415.9859999999999</v>
      </c>
      <c r="G17" s="77">
        <v>0</v>
      </c>
      <c r="H17" s="84">
        <v>0</v>
      </c>
      <c r="I17" s="86">
        <v>0</v>
      </c>
      <c r="J17" s="84">
        <v>0</v>
      </c>
      <c r="K17" s="77">
        <v>0</v>
      </c>
      <c r="L17" s="84">
        <v>2914.1089999999999</v>
      </c>
      <c r="M17" s="77">
        <v>2976</v>
      </c>
      <c r="N17" s="81">
        <v>7360</v>
      </c>
      <c r="O17" s="86">
        <v>180</v>
      </c>
      <c r="P17" s="84">
        <v>0</v>
      </c>
      <c r="Q17" s="86">
        <v>0</v>
      </c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60"/>
      <c r="B18" s="52" t="s">
        <v>59</v>
      </c>
      <c r="C18" s="52"/>
      <c r="D18" s="52"/>
      <c r="E18" s="50"/>
      <c r="F18" s="83">
        <v>0</v>
      </c>
      <c r="G18" s="87">
        <v>0</v>
      </c>
      <c r="H18" s="83">
        <v>0</v>
      </c>
      <c r="I18" s="87">
        <v>0</v>
      </c>
      <c r="J18" s="83">
        <v>0</v>
      </c>
      <c r="K18" s="88">
        <v>0</v>
      </c>
      <c r="L18" s="83">
        <v>0</v>
      </c>
      <c r="M18" s="87">
        <v>0</v>
      </c>
      <c r="N18" s="83">
        <v>0</v>
      </c>
      <c r="O18" s="87">
        <v>0</v>
      </c>
      <c r="P18" s="83">
        <v>0</v>
      </c>
      <c r="Q18" s="87">
        <v>0</v>
      </c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60" t="s">
        <v>83</v>
      </c>
      <c r="B19" s="59" t="s">
        <v>60</v>
      </c>
      <c r="C19" s="52"/>
      <c r="D19" s="52"/>
      <c r="E19" s="64"/>
      <c r="F19" s="84">
        <v>6546.02</v>
      </c>
      <c r="G19" s="77">
        <v>2697.02</v>
      </c>
      <c r="H19" s="84">
        <v>949.30700000000002</v>
      </c>
      <c r="I19" s="77">
        <v>893.49699999999996</v>
      </c>
      <c r="J19" s="84">
        <v>1288.3789999999999</v>
      </c>
      <c r="K19" s="77">
        <v>2602.634</v>
      </c>
      <c r="L19" s="84">
        <v>0.01</v>
      </c>
      <c r="M19" s="77">
        <v>0.1</v>
      </c>
      <c r="N19" s="81">
        <v>5948</v>
      </c>
      <c r="O19" s="77">
        <f>2066+446</f>
        <v>2512</v>
      </c>
      <c r="P19" s="84">
        <v>2350</v>
      </c>
      <c r="Q19" s="77">
        <v>2372</v>
      </c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60"/>
      <c r="B20" s="60"/>
      <c r="C20" s="52" t="s">
        <v>61</v>
      </c>
      <c r="D20" s="52"/>
      <c r="E20" s="64"/>
      <c r="F20" s="84">
        <v>6546</v>
      </c>
      <c r="G20" s="77">
        <v>2697</v>
      </c>
      <c r="H20" s="84">
        <v>658</v>
      </c>
      <c r="I20" s="77">
        <v>568</v>
      </c>
      <c r="J20" s="84">
        <v>1185</v>
      </c>
      <c r="K20" s="77">
        <v>2520.4</v>
      </c>
      <c r="L20" s="84">
        <v>0</v>
      </c>
      <c r="M20" s="77">
        <v>0</v>
      </c>
      <c r="N20" s="81">
        <v>5345</v>
      </c>
      <c r="O20" s="77">
        <f>1760+118</f>
        <v>1878</v>
      </c>
      <c r="P20" s="84">
        <v>384</v>
      </c>
      <c r="Q20" s="77">
        <v>380</v>
      </c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60"/>
      <c r="B21" s="52" t="s">
        <v>62</v>
      </c>
      <c r="C21" s="52"/>
      <c r="D21" s="52"/>
      <c r="E21" s="64" t="s">
        <v>99</v>
      </c>
      <c r="F21" s="84">
        <v>6546.02</v>
      </c>
      <c r="G21" s="77">
        <v>2697.02</v>
      </c>
      <c r="H21" s="84">
        <v>949.30700000000002</v>
      </c>
      <c r="I21" s="77">
        <v>893.49699999999996</v>
      </c>
      <c r="J21" s="84">
        <v>1288.3789999999999</v>
      </c>
      <c r="K21" s="77">
        <v>2602.634</v>
      </c>
      <c r="L21" s="84">
        <v>0.01</v>
      </c>
      <c r="M21" s="77">
        <v>0.1</v>
      </c>
      <c r="N21" s="81">
        <v>5948</v>
      </c>
      <c r="O21" s="77">
        <f>2066+446</f>
        <v>2512</v>
      </c>
      <c r="P21" s="84">
        <v>2350</v>
      </c>
      <c r="Q21" s="77">
        <v>2372</v>
      </c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60"/>
      <c r="B22" s="59" t="s">
        <v>63</v>
      </c>
      <c r="C22" s="52"/>
      <c r="D22" s="52"/>
      <c r="E22" s="64" t="s">
        <v>100</v>
      </c>
      <c r="F22" s="84">
        <v>8276.6820000000007</v>
      </c>
      <c r="G22" s="77">
        <v>3450.4870000000001</v>
      </c>
      <c r="H22" s="84">
        <v>1399.88</v>
      </c>
      <c r="I22" s="77">
        <v>1407.894</v>
      </c>
      <c r="J22" s="84">
        <v>1619.136</v>
      </c>
      <c r="K22" s="77">
        <v>3403.0880000000002</v>
      </c>
      <c r="L22" s="84">
        <v>38.945</v>
      </c>
      <c r="M22" s="77">
        <v>38.747999999999998</v>
      </c>
      <c r="N22" s="81">
        <v>7390</v>
      </c>
      <c r="O22" s="77">
        <f>3795+446</f>
        <v>4241</v>
      </c>
      <c r="P22" s="84">
        <v>2573</v>
      </c>
      <c r="Q22" s="77">
        <v>2613</v>
      </c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60"/>
      <c r="B23" s="60" t="s">
        <v>64</v>
      </c>
      <c r="C23" s="52" t="s">
        <v>65</v>
      </c>
      <c r="D23" s="52"/>
      <c r="E23" s="64"/>
      <c r="F23" s="84">
        <v>225.648</v>
      </c>
      <c r="G23" s="77">
        <v>274.7</v>
      </c>
      <c r="H23" s="84">
        <v>296.59500000000003</v>
      </c>
      <c r="I23" s="77">
        <v>294.88099999999997</v>
      </c>
      <c r="J23" s="84">
        <v>202.34</v>
      </c>
      <c r="K23" s="77">
        <v>203.78899999999999</v>
      </c>
      <c r="L23" s="84">
        <v>0</v>
      </c>
      <c r="M23" s="77">
        <v>0</v>
      </c>
      <c r="N23" s="81">
        <v>6267</v>
      </c>
      <c r="O23" s="77">
        <f>1777+357</f>
        <v>2134</v>
      </c>
      <c r="P23" s="84">
        <v>948</v>
      </c>
      <c r="Q23" s="77">
        <v>982</v>
      </c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60"/>
      <c r="B24" s="52" t="s">
        <v>101</v>
      </c>
      <c r="C24" s="52"/>
      <c r="D24" s="52"/>
      <c r="E24" s="64" t="s">
        <v>102</v>
      </c>
      <c r="F24" s="89">
        <f t="shared" ref="F24" si="10">F21-F22</f>
        <v>-1730.6620000000003</v>
      </c>
      <c r="G24" s="77">
        <f>G21-G22</f>
        <v>-753.4670000000001</v>
      </c>
      <c r="H24" s="89">
        <f>H21-H22</f>
        <v>-450.57300000000009</v>
      </c>
      <c r="I24" s="77">
        <f>I21-I22</f>
        <v>-514.39700000000005</v>
      </c>
      <c r="J24" s="89">
        <f t="shared" ref="J24" si="11">J21-J22</f>
        <v>-330.75700000000006</v>
      </c>
      <c r="K24" s="77">
        <f>K21-K22</f>
        <v>-800.45400000000018</v>
      </c>
      <c r="L24" s="89">
        <f t="shared" ref="L24" si="12">L21-L22</f>
        <v>-38.935000000000002</v>
      </c>
      <c r="M24" s="77">
        <f t="shared" ref="M24:P24" si="13">M21-M22</f>
        <v>-38.647999999999996</v>
      </c>
      <c r="N24" s="77">
        <f t="shared" si="13"/>
        <v>-1442</v>
      </c>
      <c r="O24" s="77">
        <f t="shared" si="13"/>
        <v>-1729</v>
      </c>
      <c r="P24" s="89">
        <f t="shared" si="13"/>
        <v>-223</v>
      </c>
      <c r="Q24" s="77">
        <f t="shared" ref="Q24" si="14">Q21-Q22</f>
        <v>-241</v>
      </c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60"/>
      <c r="B25" s="59" t="s">
        <v>66</v>
      </c>
      <c r="C25" s="59"/>
      <c r="D25" s="59"/>
      <c r="E25" s="164" t="s">
        <v>103</v>
      </c>
      <c r="F25" s="168">
        <v>1730.662</v>
      </c>
      <c r="G25" s="170">
        <v>753.46699999999998</v>
      </c>
      <c r="H25" s="168">
        <v>450.57299999999998</v>
      </c>
      <c r="I25" s="170">
        <v>514.39700000000005</v>
      </c>
      <c r="J25" s="168">
        <v>330.75700000000001</v>
      </c>
      <c r="K25" s="170">
        <v>800.45399999999995</v>
      </c>
      <c r="L25" s="168">
        <v>38.935000000000002</v>
      </c>
      <c r="M25" s="170">
        <v>38.648000000000003</v>
      </c>
      <c r="N25" s="168">
        <v>1442</v>
      </c>
      <c r="O25" s="170">
        <v>1729</v>
      </c>
      <c r="P25" s="168">
        <v>223</v>
      </c>
      <c r="Q25" s="170">
        <v>241</v>
      </c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60"/>
      <c r="B26" s="73" t="s">
        <v>67</v>
      </c>
      <c r="C26" s="73"/>
      <c r="D26" s="73"/>
      <c r="E26" s="165"/>
      <c r="F26" s="169"/>
      <c r="G26" s="171"/>
      <c r="H26" s="169"/>
      <c r="I26" s="171"/>
      <c r="J26" s="169"/>
      <c r="K26" s="171"/>
      <c r="L26" s="169"/>
      <c r="M26" s="171"/>
      <c r="N26" s="169">
        <v>0</v>
      </c>
      <c r="O26" s="171"/>
      <c r="P26" s="169"/>
      <c r="Q26" s="171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60"/>
      <c r="B27" s="52" t="s">
        <v>104</v>
      </c>
      <c r="C27" s="52"/>
      <c r="D27" s="52"/>
      <c r="E27" s="64" t="s">
        <v>105</v>
      </c>
      <c r="F27" s="89">
        <f>F24+F25</f>
        <v>0</v>
      </c>
      <c r="G27" s="77">
        <f>G24+G25</f>
        <v>0</v>
      </c>
      <c r="H27" s="89">
        <f t="shared" ref="H27" si="15">H24+H25</f>
        <v>0</v>
      </c>
      <c r="I27" s="77">
        <f t="shared" ref="I27:P27" si="16">I24+I25</f>
        <v>0</v>
      </c>
      <c r="J27" s="89">
        <f t="shared" si="16"/>
        <v>0</v>
      </c>
      <c r="K27" s="77">
        <f t="shared" si="16"/>
        <v>0</v>
      </c>
      <c r="L27" s="89">
        <f t="shared" si="16"/>
        <v>0</v>
      </c>
      <c r="M27" s="77">
        <f>M24+M25</f>
        <v>0</v>
      </c>
      <c r="N27" s="77">
        <f t="shared" si="16"/>
        <v>0</v>
      </c>
      <c r="O27" s="77">
        <f t="shared" si="16"/>
        <v>0</v>
      </c>
      <c r="P27" s="89">
        <f t="shared" si="16"/>
        <v>0</v>
      </c>
      <c r="Q27" s="77">
        <f t="shared" ref="Q27" si="17">Q24+Q25</f>
        <v>0</v>
      </c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90"/>
      <c r="G29" s="90"/>
      <c r="H29" s="90"/>
      <c r="I29" s="90"/>
      <c r="J29" s="91"/>
      <c r="K29" s="91" t="s">
        <v>106</v>
      </c>
      <c r="L29" s="90"/>
      <c r="M29" s="90"/>
      <c r="N29" s="90"/>
      <c r="O29" s="92"/>
      <c r="P29" s="90"/>
      <c r="Q29" s="90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63" t="s">
        <v>68</v>
      </c>
      <c r="B30" s="163"/>
      <c r="C30" s="163"/>
      <c r="D30" s="163"/>
      <c r="E30" s="163"/>
      <c r="F30" s="172" t="s">
        <v>256</v>
      </c>
      <c r="G30" s="173"/>
      <c r="H30" s="172" t="s">
        <v>257</v>
      </c>
      <c r="I30" s="173"/>
      <c r="J30" s="172" t="s">
        <v>258</v>
      </c>
      <c r="K30" s="173"/>
      <c r="L30" s="93"/>
      <c r="M30" s="90"/>
      <c r="N30" s="93"/>
      <c r="O30" s="90"/>
      <c r="P30" s="93"/>
      <c r="Q30" s="90"/>
      <c r="R30" s="29"/>
      <c r="S30" s="27"/>
    </row>
    <row r="31" spans="1:25" ht="16" customHeight="1">
      <c r="A31" s="163"/>
      <c r="B31" s="163"/>
      <c r="C31" s="163"/>
      <c r="D31" s="163"/>
      <c r="E31" s="163"/>
      <c r="F31" s="94" t="s">
        <v>243</v>
      </c>
      <c r="G31" s="94" t="s">
        <v>238</v>
      </c>
      <c r="H31" s="94" t="s">
        <v>243</v>
      </c>
      <c r="I31" s="94" t="s">
        <v>238</v>
      </c>
      <c r="J31" s="94" t="s">
        <v>243</v>
      </c>
      <c r="K31" s="94" t="s">
        <v>238</v>
      </c>
      <c r="L31" s="95"/>
      <c r="M31" s="95"/>
      <c r="N31" s="95"/>
      <c r="O31" s="95"/>
      <c r="P31" s="95"/>
      <c r="Q31" s="95"/>
      <c r="R31" s="30"/>
      <c r="S31" s="30"/>
    </row>
    <row r="32" spans="1:25" ht="16" customHeight="1">
      <c r="A32" s="160" t="s">
        <v>84</v>
      </c>
      <c r="B32" s="59" t="s">
        <v>49</v>
      </c>
      <c r="C32" s="52"/>
      <c r="D32" s="52"/>
      <c r="E32" s="64" t="s">
        <v>40</v>
      </c>
      <c r="F32" s="84">
        <v>57</v>
      </c>
      <c r="G32" s="77">
        <v>82</v>
      </c>
      <c r="H32" s="82">
        <v>3</v>
      </c>
      <c r="I32" s="96">
        <v>3</v>
      </c>
      <c r="J32" s="84">
        <v>914</v>
      </c>
      <c r="K32" s="77">
        <v>2096</v>
      </c>
      <c r="L32" s="97"/>
      <c r="M32" s="97"/>
      <c r="N32" s="98"/>
      <c r="O32" s="98"/>
      <c r="P32" s="97"/>
      <c r="Q32" s="97"/>
      <c r="R32" s="32"/>
      <c r="S32" s="32"/>
    </row>
    <row r="33" spans="1:19" ht="16" customHeight="1">
      <c r="A33" s="166"/>
      <c r="B33" s="61"/>
      <c r="C33" s="59" t="s">
        <v>69</v>
      </c>
      <c r="D33" s="52"/>
      <c r="E33" s="64"/>
      <c r="F33" s="84">
        <v>22</v>
      </c>
      <c r="G33" s="77">
        <v>23</v>
      </c>
      <c r="H33" s="82">
        <v>3</v>
      </c>
      <c r="I33" s="96">
        <v>3</v>
      </c>
      <c r="J33" s="84">
        <v>547</v>
      </c>
      <c r="K33" s="77">
        <v>593</v>
      </c>
      <c r="L33" s="97"/>
      <c r="M33" s="97"/>
      <c r="N33" s="98"/>
      <c r="O33" s="98"/>
      <c r="P33" s="97"/>
      <c r="Q33" s="97"/>
      <c r="R33" s="32"/>
      <c r="S33" s="32"/>
    </row>
    <row r="34" spans="1:19" ht="16" customHeight="1">
      <c r="A34" s="166"/>
      <c r="B34" s="61"/>
      <c r="C34" s="60"/>
      <c r="D34" s="52" t="s">
        <v>70</v>
      </c>
      <c r="E34" s="64"/>
      <c r="F34" s="84">
        <v>0</v>
      </c>
      <c r="G34" s="77">
        <v>0</v>
      </c>
      <c r="H34" s="82">
        <v>3</v>
      </c>
      <c r="I34" s="96">
        <v>3</v>
      </c>
      <c r="J34" s="84">
        <v>398</v>
      </c>
      <c r="K34" s="77">
        <v>406</v>
      </c>
      <c r="L34" s="97"/>
      <c r="M34" s="97"/>
      <c r="N34" s="98"/>
      <c r="O34" s="98"/>
      <c r="P34" s="97"/>
      <c r="Q34" s="97"/>
      <c r="R34" s="32"/>
      <c r="S34" s="32"/>
    </row>
    <row r="35" spans="1:19" ht="16" customHeight="1">
      <c r="A35" s="166"/>
      <c r="B35" s="60"/>
      <c r="C35" s="52" t="s">
        <v>71</v>
      </c>
      <c r="D35" s="52"/>
      <c r="E35" s="64"/>
      <c r="F35" s="84">
        <v>35</v>
      </c>
      <c r="G35" s="77">
        <v>59</v>
      </c>
      <c r="H35" s="82">
        <v>0</v>
      </c>
      <c r="I35" s="96">
        <v>0</v>
      </c>
      <c r="J35" s="84">
        <v>367</v>
      </c>
      <c r="K35" s="87">
        <v>1503</v>
      </c>
      <c r="L35" s="97"/>
      <c r="M35" s="97"/>
      <c r="N35" s="98"/>
      <c r="O35" s="98"/>
      <c r="P35" s="97"/>
      <c r="Q35" s="97"/>
      <c r="R35" s="32"/>
      <c r="S35" s="32"/>
    </row>
    <row r="36" spans="1:19" ht="16" customHeight="1">
      <c r="A36" s="166"/>
      <c r="B36" s="59" t="s">
        <v>52</v>
      </c>
      <c r="C36" s="52"/>
      <c r="D36" s="52"/>
      <c r="E36" s="64" t="s">
        <v>41</v>
      </c>
      <c r="F36" s="84">
        <v>13</v>
      </c>
      <c r="G36" s="77">
        <v>14</v>
      </c>
      <c r="H36" s="82">
        <v>0</v>
      </c>
      <c r="I36" s="96">
        <v>0</v>
      </c>
      <c r="J36" s="84">
        <v>947</v>
      </c>
      <c r="K36" s="77">
        <v>3193</v>
      </c>
      <c r="L36" s="97"/>
      <c r="M36" s="97"/>
      <c r="N36" s="97"/>
      <c r="O36" s="97"/>
      <c r="P36" s="97"/>
      <c r="Q36" s="97"/>
      <c r="R36" s="32"/>
      <c r="S36" s="32"/>
    </row>
    <row r="37" spans="1:19" ht="16" customHeight="1">
      <c r="A37" s="166"/>
      <c r="B37" s="61"/>
      <c r="C37" s="52" t="s">
        <v>72</v>
      </c>
      <c r="D37" s="52"/>
      <c r="E37" s="64"/>
      <c r="F37" s="84">
        <v>4</v>
      </c>
      <c r="G37" s="77">
        <v>5</v>
      </c>
      <c r="H37" s="82">
        <v>0</v>
      </c>
      <c r="I37" s="96">
        <v>0</v>
      </c>
      <c r="J37" s="84">
        <v>854</v>
      </c>
      <c r="K37" s="77">
        <v>3112</v>
      </c>
      <c r="L37" s="97"/>
      <c r="M37" s="97"/>
      <c r="N37" s="97"/>
      <c r="O37" s="97"/>
      <c r="P37" s="97"/>
      <c r="Q37" s="97"/>
      <c r="R37" s="32"/>
      <c r="S37" s="32"/>
    </row>
    <row r="38" spans="1:19" ht="16" customHeight="1">
      <c r="A38" s="166"/>
      <c r="B38" s="60"/>
      <c r="C38" s="52" t="s">
        <v>73</v>
      </c>
      <c r="D38" s="52"/>
      <c r="E38" s="64"/>
      <c r="F38" s="84">
        <v>9</v>
      </c>
      <c r="G38" s="77">
        <v>9</v>
      </c>
      <c r="H38" s="82">
        <v>0</v>
      </c>
      <c r="I38" s="96">
        <v>0</v>
      </c>
      <c r="J38" s="84">
        <v>94</v>
      </c>
      <c r="K38" s="77">
        <v>81</v>
      </c>
      <c r="L38" s="98"/>
      <c r="M38" s="98"/>
      <c r="N38" s="97"/>
      <c r="O38" s="97"/>
      <c r="P38" s="97"/>
      <c r="Q38" s="97"/>
      <c r="R38" s="32"/>
      <c r="S38" s="32"/>
    </row>
    <row r="39" spans="1:19" ht="16" customHeight="1">
      <c r="A39" s="166"/>
      <c r="B39" s="46" t="s">
        <v>74</v>
      </c>
      <c r="C39" s="46"/>
      <c r="D39" s="46"/>
      <c r="E39" s="64" t="s">
        <v>107</v>
      </c>
      <c r="F39" s="89">
        <f>F32-F36</f>
        <v>44</v>
      </c>
      <c r="G39" s="77">
        <f>G32-G36</f>
        <v>68</v>
      </c>
      <c r="H39" s="96">
        <f>H32-H36</f>
        <v>3</v>
      </c>
      <c r="I39" s="96">
        <f t="shared" ref="I39:K39" si="18">I32-I36</f>
        <v>3</v>
      </c>
      <c r="J39" s="89">
        <f t="shared" si="18"/>
        <v>-33</v>
      </c>
      <c r="K39" s="77">
        <f t="shared" si="18"/>
        <v>-1097</v>
      </c>
      <c r="L39" s="97"/>
      <c r="M39" s="97"/>
      <c r="N39" s="97"/>
      <c r="O39" s="97"/>
      <c r="P39" s="97"/>
      <c r="Q39" s="97"/>
      <c r="R39" s="32"/>
      <c r="S39" s="32"/>
    </row>
    <row r="40" spans="1:19" ht="16" customHeight="1">
      <c r="A40" s="160" t="s">
        <v>85</v>
      </c>
      <c r="B40" s="59" t="s">
        <v>75</v>
      </c>
      <c r="C40" s="52"/>
      <c r="D40" s="52"/>
      <c r="E40" s="64" t="s">
        <v>43</v>
      </c>
      <c r="F40" s="84">
        <v>575</v>
      </c>
      <c r="G40" s="77">
        <v>439</v>
      </c>
      <c r="H40" s="82">
        <v>0</v>
      </c>
      <c r="I40" s="96">
        <v>0</v>
      </c>
      <c r="J40" s="84">
        <v>942</v>
      </c>
      <c r="K40" s="77">
        <v>2095</v>
      </c>
      <c r="L40" s="97"/>
      <c r="M40" s="97"/>
      <c r="N40" s="98"/>
      <c r="O40" s="98"/>
      <c r="P40" s="98"/>
      <c r="Q40" s="98"/>
      <c r="R40" s="31"/>
      <c r="S40" s="31"/>
    </row>
    <row r="41" spans="1:19" ht="16" customHeight="1">
      <c r="A41" s="161"/>
      <c r="B41" s="60"/>
      <c r="C41" s="52" t="s">
        <v>76</v>
      </c>
      <c r="D41" s="52"/>
      <c r="E41" s="64"/>
      <c r="F41" s="84">
        <v>575</v>
      </c>
      <c r="G41" s="87">
        <v>439</v>
      </c>
      <c r="H41" s="83">
        <v>0</v>
      </c>
      <c r="I41" s="87">
        <v>0</v>
      </c>
      <c r="J41" s="83">
        <v>942</v>
      </c>
      <c r="K41" s="77">
        <v>1680</v>
      </c>
      <c r="L41" s="98"/>
      <c r="M41" s="98"/>
      <c r="N41" s="98"/>
      <c r="O41" s="98"/>
      <c r="P41" s="98"/>
      <c r="Q41" s="98"/>
      <c r="R41" s="31"/>
      <c r="S41" s="31"/>
    </row>
    <row r="42" spans="1:19" ht="16" customHeight="1">
      <c r="A42" s="161"/>
      <c r="B42" s="59" t="s">
        <v>63</v>
      </c>
      <c r="C42" s="52"/>
      <c r="D42" s="52"/>
      <c r="E42" s="64" t="s">
        <v>44</v>
      </c>
      <c r="F42" s="84">
        <v>615</v>
      </c>
      <c r="G42" s="77">
        <v>507</v>
      </c>
      <c r="H42" s="82">
        <v>3</v>
      </c>
      <c r="I42" s="96">
        <v>3</v>
      </c>
      <c r="J42" s="84">
        <v>873</v>
      </c>
      <c r="K42" s="77">
        <v>992</v>
      </c>
      <c r="L42" s="97"/>
      <c r="M42" s="97"/>
      <c r="N42" s="98"/>
      <c r="O42" s="98"/>
      <c r="P42" s="97"/>
      <c r="Q42" s="97"/>
      <c r="R42" s="31"/>
      <c r="S42" s="31"/>
    </row>
    <row r="43" spans="1:19" ht="16" customHeight="1">
      <c r="A43" s="161"/>
      <c r="B43" s="60"/>
      <c r="C43" s="52" t="s">
        <v>77</v>
      </c>
      <c r="D43" s="52"/>
      <c r="E43" s="64"/>
      <c r="F43" s="84">
        <v>28</v>
      </c>
      <c r="G43" s="77">
        <v>58</v>
      </c>
      <c r="H43" s="82">
        <v>0</v>
      </c>
      <c r="I43" s="96">
        <v>0</v>
      </c>
      <c r="J43" s="84">
        <v>873</v>
      </c>
      <c r="K43" s="87">
        <v>882</v>
      </c>
      <c r="L43" s="98"/>
      <c r="M43" s="97"/>
      <c r="N43" s="98"/>
      <c r="O43" s="98"/>
      <c r="P43" s="97"/>
      <c r="Q43" s="97"/>
      <c r="R43" s="32"/>
      <c r="S43" s="32"/>
    </row>
    <row r="44" spans="1:19" ht="16" customHeight="1">
      <c r="A44" s="161"/>
      <c r="B44" s="52" t="s">
        <v>74</v>
      </c>
      <c r="C44" s="52"/>
      <c r="D44" s="52"/>
      <c r="E44" s="64" t="s">
        <v>108</v>
      </c>
      <c r="F44" s="87">
        <f>F40-F42</f>
        <v>-40</v>
      </c>
      <c r="G44" s="87">
        <f>G40-G42</f>
        <v>-68</v>
      </c>
      <c r="H44" s="87">
        <f t="shared" ref="H44" si="19">H40-H42</f>
        <v>-3</v>
      </c>
      <c r="I44" s="87">
        <f t="shared" ref="I44:K44" si="20">I40-I42</f>
        <v>-3</v>
      </c>
      <c r="J44" s="87">
        <f t="shared" si="20"/>
        <v>69</v>
      </c>
      <c r="K44" s="87">
        <f t="shared" si="20"/>
        <v>1103</v>
      </c>
      <c r="L44" s="97"/>
      <c r="M44" s="97"/>
      <c r="N44" s="98"/>
      <c r="O44" s="98"/>
      <c r="P44" s="97"/>
      <c r="Q44" s="97"/>
      <c r="R44" s="31"/>
      <c r="S44" s="31"/>
    </row>
    <row r="45" spans="1:19" ht="16" customHeight="1">
      <c r="A45" s="160" t="s">
        <v>86</v>
      </c>
      <c r="B45" s="46" t="s">
        <v>78</v>
      </c>
      <c r="C45" s="46"/>
      <c r="D45" s="46"/>
      <c r="E45" s="64" t="s">
        <v>109</v>
      </c>
      <c r="F45" s="89">
        <f>F39+F44</f>
        <v>4</v>
      </c>
      <c r="G45" s="77">
        <f>G39+G44</f>
        <v>0</v>
      </c>
      <c r="H45" s="96">
        <f t="shared" ref="H45" si="21">H39+H44</f>
        <v>0</v>
      </c>
      <c r="I45" s="96">
        <f t="shared" ref="I45:K45" si="22">I39+I44</f>
        <v>0</v>
      </c>
      <c r="J45" s="89">
        <f t="shared" si="22"/>
        <v>36</v>
      </c>
      <c r="K45" s="77">
        <f t="shared" si="22"/>
        <v>6</v>
      </c>
      <c r="L45" s="97"/>
      <c r="M45" s="97"/>
      <c r="N45" s="97"/>
      <c r="O45" s="97"/>
      <c r="P45" s="97"/>
      <c r="Q45" s="97"/>
      <c r="R45" s="31"/>
      <c r="S45" s="31"/>
    </row>
    <row r="46" spans="1:19" ht="16" customHeight="1">
      <c r="A46" s="161"/>
      <c r="B46" s="52" t="s">
        <v>79</v>
      </c>
      <c r="C46" s="52"/>
      <c r="D46" s="52"/>
      <c r="E46" s="52"/>
      <c r="F46" s="84">
        <v>0</v>
      </c>
      <c r="G46" s="87">
        <v>0</v>
      </c>
      <c r="H46" s="83">
        <v>0</v>
      </c>
      <c r="I46" s="87">
        <v>0</v>
      </c>
      <c r="J46" s="83"/>
      <c r="K46" s="87"/>
      <c r="L46" s="98"/>
      <c r="M46" s="98"/>
      <c r="N46" s="98"/>
      <c r="O46" s="98"/>
      <c r="P46" s="98"/>
      <c r="Q46" s="98"/>
      <c r="R46" s="32"/>
      <c r="S46" s="32"/>
    </row>
    <row r="47" spans="1:19" ht="16" customHeight="1">
      <c r="A47" s="161"/>
      <c r="B47" s="52" t="s">
        <v>80</v>
      </c>
      <c r="C47" s="52"/>
      <c r="D47" s="52"/>
      <c r="E47" s="52"/>
      <c r="F47" s="84">
        <v>1629</v>
      </c>
      <c r="G47" s="77">
        <v>1593</v>
      </c>
      <c r="H47" s="82">
        <v>87</v>
      </c>
      <c r="I47" s="96">
        <v>87</v>
      </c>
      <c r="J47" s="84">
        <v>252</v>
      </c>
      <c r="K47" s="77">
        <v>671</v>
      </c>
      <c r="L47" s="97"/>
      <c r="M47" s="97"/>
      <c r="N47" s="97"/>
      <c r="O47" s="97"/>
      <c r="P47" s="97"/>
      <c r="Q47" s="97"/>
      <c r="R47" s="31"/>
      <c r="S47" s="31"/>
    </row>
    <row r="48" spans="1:19" ht="16" customHeight="1">
      <c r="A48" s="161"/>
      <c r="B48" s="52" t="s">
        <v>81</v>
      </c>
      <c r="C48" s="52"/>
      <c r="D48" s="52"/>
      <c r="E48" s="52"/>
      <c r="F48" s="84">
        <v>1629</v>
      </c>
      <c r="G48" s="77">
        <v>1384</v>
      </c>
      <c r="H48" s="82">
        <v>0</v>
      </c>
      <c r="I48" s="96">
        <v>0</v>
      </c>
      <c r="J48" s="84">
        <v>172</v>
      </c>
      <c r="K48" s="77">
        <v>671</v>
      </c>
      <c r="L48" s="97"/>
      <c r="M48" s="97"/>
      <c r="N48" s="97"/>
      <c r="O48" s="97"/>
      <c r="P48" s="97"/>
      <c r="Q48" s="97"/>
      <c r="R48" s="31"/>
      <c r="S48" s="31"/>
    </row>
    <row r="49" spans="1:1" ht="16" customHeight="1">
      <c r="A49" s="8" t="s">
        <v>110</v>
      </c>
    </row>
    <row r="50" spans="1:1" ht="16" customHeight="1">
      <c r="A50" s="8"/>
    </row>
  </sheetData>
  <mergeCells count="29">
    <mergeCell ref="P6:Q6"/>
    <mergeCell ref="P25:P26"/>
    <mergeCell ref="Q25:Q26"/>
    <mergeCell ref="N25:N26"/>
    <mergeCell ref="O25:O26"/>
    <mergeCell ref="N6:O6"/>
    <mergeCell ref="L6:M6"/>
    <mergeCell ref="J6:K6"/>
    <mergeCell ref="L25:L26"/>
    <mergeCell ref="M25:M26"/>
    <mergeCell ref="F30:G30"/>
    <mergeCell ref="H30:I30"/>
    <mergeCell ref="J30:K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I1" sqref="I1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9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102" t="s">
        <v>261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99"/>
      <c r="I6" s="9" t="s">
        <v>1</v>
      </c>
    </row>
    <row r="7" spans="1:9" ht="27" customHeight="1">
      <c r="A7" s="5"/>
      <c r="B7" s="6"/>
      <c r="C7" s="6"/>
      <c r="D7" s="6"/>
      <c r="E7" s="57"/>
      <c r="F7" s="47" t="s">
        <v>235</v>
      </c>
      <c r="G7" s="47"/>
      <c r="H7" s="100" t="s">
        <v>245</v>
      </c>
      <c r="I7" s="65" t="s">
        <v>21</v>
      </c>
    </row>
    <row r="8" spans="1:9" ht="17.149999999999999" customHeight="1">
      <c r="A8" s="18"/>
      <c r="B8" s="19"/>
      <c r="C8" s="19"/>
      <c r="D8" s="19"/>
      <c r="E8" s="58"/>
      <c r="F8" s="50" t="s">
        <v>234</v>
      </c>
      <c r="G8" s="50" t="s">
        <v>2</v>
      </c>
      <c r="H8" s="94" t="s">
        <v>234</v>
      </c>
      <c r="I8" s="51"/>
    </row>
    <row r="9" spans="1:9" ht="18" customHeight="1">
      <c r="A9" s="156" t="s">
        <v>87</v>
      </c>
      <c r="B9" s="156" t="s">
        <v>89</v>
      </c>
      <c r="C9" s="59" t="s">
        <v>3</v>
      </c>
      <c r="D9" s="52"/>
      <c r="E9" s="52"/>
      <c r="F9" s="116">
        <v>171242</v>
      </c>
      <c r="G9" s="54">
        <f>F9/$F$27*100</f>
        <v>27.738191077685144</v>
      </c>
      <c r="H9" s="117">
        <v>170733</v>
      </c>
      <c r="I9" s="54">
        <f t="shared" ref="I9:I45" si="0">(F9/H9-1)*100</f>
        <v>0.2981263141864865</v>
      </c>
    </row>
    <row r="10" spans="1:9" ht="18" customHeight="1">
      <c r="A10" s="156"/>
      <c r="B10" s="156"/>
      <c r="C10" s="61"/>
      <c r="D10" s="59" t="s">
        <v>22</v>
      </c>
      <c r="E10" s="52"/>
      <c r="F10" s="116">
        <v>46103</v>
      </c>
      <c r="G10" s="54">
        <f t="shared" ref="G10:G27" si="1">F10/$F$27*100</f>
        <v>7.4678748394349403</v>
      </c>
      <c r="H10" s="117">
        <v>44607</v>
      </c>
      <c r="I10" s="54">
        <f t="shared" si="0"/>
        <v>3.3537337189230465</v>
      </c>
    </row>
    <row r="11" spans="1:9" ht="18" customHeight="1">
      <c r="A11" s="156"/>
      <c r="B11" s="156"/>
      <c r="C11" s="61"/>
      <c r="D11" s="61"/>
      <c r="E11" s="46" t="s">
        <v>23</v>
      </c>
      <c r="F11" s="116">
        <v>37718</v>
      </c>
      <c r="G11" s="54">
        <f t="shared" si="1"/>
        <v>6.1096523695596181</v>
      </c>
      <c r="H11" s="117">
        <v>37052</v>
      </c>
      <c r="I11" s="54">
        <f t="shared" si="0"/>
        <v>1.7974738205764895</v>
      </c>
    </row>
    <row r="12" spans="1:9" ht="18" customHeight="1">
      <c r="A12" s="156"/>
      <c r="B12" s="156"/>
      <c r="C12" s="61"/>
      <c r="D12" s="61"/>
      <c r="E12" s="46" t="s">
        <v>24</v>
      </c>
      <c r="F12" s="116">
        <v>1935</v>
      </c>
      <c r="G12" s="54">
        <f t="shared" si="1"/>
        <v>0.31343595458661283</v>
      </c>
      <c r="H12" s="117">
        <v>2141</v>
      </c>
      <c r="I12" s="54">
        <f t="shared" si="0"/>
        <v>-9.6216721158337233</v>
      </c>
    </row>
    <row r="13" spans="1:9" ht="18" customHeight="1">
      <c r="A13" s="156"/>
      <c r="B13" s="156"/>
      <c r="C13" s="61"/>
      <c r="D13" s="60"/>
      <c r="E13" s="46" t="s">
        <v>25</v>
      </c>
      <c r="F13" s="116">
        <v>95</v>
      </c>
      <c r="G13" s="54">
        <f t="shared" si="1"/>
        <v>1.5388328519756184E-2</v>
      </c>
      <c r="H13" s="117">
        <v>114</v>
      </c>
      <c r="I13" s="54">
        <f t="shared" si="0"/>
        <v>-16.666666666666664</v>
      </c>
    </row>
    <row r="14" spans="1:9" ht="18" customHeight="1">
      <c r="A14" s="156"/>
      <c r="B14" s="156"/>
      <c r="C14" s="61"/>
      <c r="D14" s="59" t="s">
        <v>26</v>
      </c>
      <c r="E14" s="52"/>
      <c r="F14" s="116">
        <v>38802</v>
      </c>
      <c r="G14" s="54">
        <f t="shared" si="1"/>
        <v>6.2852412970903107</v>
      </c>
      <c r="H14" s="117">
        <v>40025</v>
      </c>
      <c r="I14" s="54">
        <f t="shared" si="0"/>
        <v>-3.0555902560899462</v>
      </c>
    </row>
    <row r="15" spans="1:9" ht="18" customHeight="1">
      <c r="A15" s="156"/>
      <c r="B15" s="156"/>
      <c r="C15" s="61"/>
      <c r="D15" s="61"/>
      <c r="E15" s="46" t="s">
        <v>27</v>
      </c>
      <c r="F15" s="116">
        <v>1389</v>
      </c>
      <c r="G15" s="54">
        <f t="shared" si="1"/>
        <v>0.22499356119938252</v>
      </c>
      <c r="H15" s="117">
        <v>1329</v>
      </c>
      <c r="I15" s="54">
        <f t="shared" si="0"/>
        <v>4.5146726862302478</v>
      </c>
    </row>
    <row r="16" spans="1:9" ht="18" customHeight="1">
      <c r="A16" s="156"/>
      <c r="B16" s="156"/>
      <c r="C16" s="61"/>
      <c r="D16" s="60"/>
      <c r="E16" s="46" t="s">
        <v>28</v>
      </c>
      <c r="F16" s="116">
        <v>37413</v>
      </c>
      <c r="G16" s="54">
        <f t="shared" si="1"/>
        <v>6.0602477358909272</v>
      </c>
      <c r="H16" s="117">
        <v>38695</v>
      </c>
      <c r="I16" s="54">
        <f t="shared" si="0"/>
        <v>-3.3130895464530297</v>
      </c>
    </row>
    <row r="17" spans="1:9" ht="18" customHeight="1">
      <c r="A17" s="156"/>
      <c r="B17" s="156"/>
      <c r="C17" s="61"/>
      <c r="D17" s="157" t="s">
        <v>29</v>
      </c>
      <c r="E17" s="158"/>
      <c r="F17" s="116">
        <v>35071</v>
      </c>
      <c r="G17" s="54">
        <f t="shared" si="1"/>
        <v>5.6808849422775696</v>
      </c>
      <c r="H17" s="117">
        <v>39835</v>
      </c>
      <c r="I17" s="54">
        <f t="shared" si="0"/>
        <v>-11.959332245512744</v>
      </c>
    </row>
    <row r="18" spans="1:9" ht="18" customHeight="1">
      <c r="A18" s="156"/>
      <c r="B18" s="156"/>
      <c r="C18" s="61"/>
      <c r="D18" s="157" t="s">
        <v>93</v>
      </c>
      <c r="E18" s="159"/>
      <c r="F18" s="116">
        <v>2652</v>
      </c>
      <c r="G18" s="54">
        <f t="shared" si="1"/>
        <v>0.42957733930940417</v>
      </c>
      <c r="H18" s="117">
        <v>2287</v>
      </c>
      <c r="I18" s="54">
        <f t="shared" si="0"/>
        <v>15.959772627896808</v>
      </c>
    </row>
    <row r="19" spans="1:9" ht="18" customHeight="1">
      <c r="A19" s="156"/>
      <c r="B19" s="156"/>
      <c r="C19" s="60"/>
      <c r="D19" s="157" t="s">
        <v>94</v>
      </c>
      <c r="E19" s="159"/>
      <c r="F19" s="116">
        <v>0</v>
      </c>
      <c r="G19" s="54">
        <f t="shared" si="1"/>
        <v>0</v>
      </c>
      <c r="H19" s="117">
        <v>0</v>
      </c>
      <c r="I19" s="54" t="e">
        <f t="shared" si="0"/>
        <v>#DIV/0!</v>
      </c>
    </row>
    <row r="20" spans="1:9" ht="18" customHeight="1">
      <c r="A20" s="156"/>
      <c r="B20" s="156"/>
      <c r="C20" s="52" t="s">
        <v>4</v>
      </c>
      <c r="D20" s="52"/>
      <c r="E20" s="52"/>
      <c r="F20" s="116">
        <v>21648</v>
      </c>
      <c r="G20" s="54">
        <f t="shared" si="1"/>
        <v>3.5065951136387565</v>
      </c>
      <c r="H20" s="117">
        <v>21558</v>
      </c>
      <c r="I20" s="54">
        <f t="shared" si="0"/>
        <v>0.4174784302811041</v>
      </c>
    </row>
    <row r="21" spans="1:9" ht="18" customHeight="1">
      <c r="A21" s="156"/>
      <c r="B21" s="156"/>
      <c r="C21" s="52" t="s">
        <v>5</v>
      </c>
      <c r="D21" s="52"/>
      <c r="E21" s="52"/>
      <c r="F21" s="116">
        <v>151165</v>
      </c>
      <c r="G21" s="54">
        <f t="shared" si="1"/>
        <v>24.486070323041513</v>
      </c>
      <c r="H21" s="117">
        <v>148940</v>
      </c>
      <c r="I21" s="54">
        <f t="shared" si="0"/>
        <v>1.4938901571102559</v>
      </c>
    </row>
    <row r="22" spans="1:9" ht="18" customHeight="1">
      <c r="A22" s="156"/>
      <c r="B22" s="156"/>
      <c r="C22" s="52" t="s">
        <v>30</v>
      </c>
      <c r="D22" s="52"/>
      <c r="E22" s="52"/>
      <c r="F22" s="116">
        <v>8913</v>
      </c>
      <c r="G22" s="54">
        <f t="shared" si="1"/>
        <v>1.4437491799640723</v>
      </c>
      <c r="H22" s="117">
        <v>9096</v>
      </c>
      <c r="I22" s="54">
        <f t="shared" si="0"/>
        <v>-2.0118733509234876</v>
      </c>
    </row>
    <row r="23" spans="1:9" ht="18" customHeight="1">
      <c r="A23" s="156"/>
      <c r="B23" s="156"/>
      <c r="C23" s="52" t="s">
        <v>6</v>
      </c>
      <c r="D23" s="52"/>
      <c r="E23" s="52"/>
      <c r="F23" s="116">
        <v>78217</v>
      </c>
      <c r="G23" s="54">
        <f t="shared" si="1"/>
        <v>12.669777808734414</v>
      </c>
      <c r="H23" s="117">
        <v>110097</v>
      </c>
      <c r="I23" s="54">
        <f t="shared" si="0"/>
        <v>-28.95628400410547</v>
      </c>
    </row>
    <row r="24" spans="1:9" ht="18" customHeight="1">
      <c r="A24" s="156"/>
      <c r="B24" s="156"/>
      <c r="C24" s="52" t="s">
        <v>31</v>
      </c>
      <c r="D24" s="52"/>
      <c r="E24" s="52"/>
      <c r="F24" s="116">
        <v>1136</v>
      </c>
      <c r="G24" s="54">
        <f t="shared" si="1"/>
        <v>0.18401201261518974</v>
      </c>
      <c r="H24" s="117">
        <v>827</v>
      </c>
      <c r="I24" s="54">
        <f t="shared" si="0"/>
        <v>37.363966142684404</v>
      </c>
    </row>
    <row r="25" spans="1:9" ht="18" customHeight="1">
      <c r="A25" s="156"/>
      <c r="B25" s="156"/>
      <c r="C25" s="52" t="s">
        <v>7</v>
      </c>
      <c r="D25" s="52"/>
      <c r="E25" s="52"/>
      <c r="F25" s="116">
        <v>47762</v>
      </c>
      <c r="G25" s="54">
        <f t="shared" si="1"/>
        <v>7.7366036501115243</v>
      </c>
      <c r="H25" s="117">
        <v>54945</v>
      </c>
      <c r="I25" s="54">
        <f t="shared" si="0"/>
        <v>-13.073073073073072</v>
      </c>
    </row>
    <row r="26" spans="1:9" ht="18" customHeight="1">
      <c r="A26" s="156"/>
      <c r="B26" s="156"/>
      <c r="C26" s="52" t="s">
        <v>8</v>
      </c>
      <c r="D26" s="52"/>
      <c r="E26" s="52"/>
      <c r="F26" s="116">
        <v>137268</v>
      </c>
      <c r="G26" s="54">
        <f t="shared" si="1"/>
        <v>22.235000834209387</v>
      </c>
      <c r="H26" s="117">
        <v>126891</v>
      </c>
      <c r="I26" s="54">
        <f t="shared" si="0"/>
        <v>8.1778849563798772</v>
      </c>
    </row>
    <row r="27" spans="1:9" ht="18" customHeight="1">
      <c r="A27" s="156"/>
      <c r="B27" s="156"/>
      <c r="C27" s="52" t="s">
        <v>9</v>
      </c>
      <c r="D27" s="52"/>
      <c r="E27" s="52"/>
      <c r="F27" s="80">
        <f>SUM(F9,F20:F26)</f>
        <v>617351</v>
      </c>
      <c r="G27" s="54">
        <f t="shared" si="1"/>
        <v>100</v>
      </c>
      <c r="H27" s="117">
        <f>SUM(H9,H20:H26)</f>
        <v>643087</v>
      </c>
      <c r="I27" s="54">
        <f t="shared" si="0"/>
        <v>-4.0019468594451491</v>
      </c>
    </row>
    <row r="28" spans="1:9" ht="18" customHeight="1">
      <c r="A28" s="156"/>
      <c r="B28" s="156" t="s">
        <v>88</v>
      </c>
      <c r="C28" s="59" t="s">
        <v>10</v>
      </c>
      <c r="D28" s="52"/>
      <c r="E28" s="52"/>
      <c r="F28" s="116">
        <v>216430</v>
      </c>
      <c r="G28" s="54">
        <f t="shared" ref="G28:G45" si="2">F28/$F$45*100</f>
        <v>36.745954939812222</v>
      </c>
      <c r="H28" s="117">
        <v>223598</v>
      </c>
      <c r="I28" s="54">
        <f t="shared" si="0"/>
        <v>-3.2057531820499308</v>
      </c>
    </row>
    <row r="29" spans="1:9" ht="18" customHeight="1">
      <c r="A29" s="156"/>
      <c r="B29" s="156"/>
      <c r="C29" s="61"/>
      <c r="D29" s="52" t="s">
        <v>11</v>
      </c>
      <c r="E29" s="52"/>
      <c r="F29" s="116">
        <v>119380</v>
      </c>
      <c r="G29" s="54">
        <f t="shared" si="2"/>
        <v>20.268595392111919</v>
      </c>
      <c r="H29" s="117">
        <v>125954</v>
      </c>
      <c r="I29" s="54">
        <f t="shared" si="0"/>
        <v>-5.2193658002127723</v>
      </c>
    </row>
    <row r="30" spans="1:9" ht="18" customHeight="1">
      <c r="A30" s="156"/>
      <c r="B30" s="156"/>
      <c r="C30" s="61"/>
      <c r="D30" s="52" t="s">
        <v>32</v>
      </c>
      <c r="E30" s="52"/>
      <c r="F30" s="116">
        <v>6401</v>
      </c>
      <c r="G30" s="54">
        <f t="shared" si="2"/>
        <v>1.0867756668194706</v>
      </c>
      <c r="H30" s="117">
        <v>7066</v>
      </c>
      <c r="I30" s="54">
        <f t="shared" si="0"/>
        <v>-9.4112652136994051</v>
      </c>
    </row>
    <row r="31" spans="1:9" ht="18" customHeight="1">
      <c r="A31" s="156"/>
      <c r="B31" s="156"/>
      <c r="C31" s="60"/>
      <c r="D31" s="52" t="s">
        <v>12</v>
      </c>
      <c r="E31" s="52"/>
      <c r="F31" s="116">
        <v>90649</v>
      </c>
      <c r="G31" s="54">
        <f t="shared" si="2"/>
        <v>15.390583880880829</v>
      </c>
      <c r="H31" s="117">
        <v>90578</v>
      </c>
      <c r="I31" s="54">
        <f t="shared" si="0"/>
        <v>7.838547991785294E-2</v>
      </c>
    </row>
    <row r="32" spans="1:9" ht="18" customHeight="1">
      <c r="A32" s="156"/>
      <c r="B32" s="156"/>
      <c r="C32" s="59" t="s">
        <v>13</v>
      </c>
      <c r="D32" s="52"/>
      <c r="E32" s="52"/>
      <c r="F32" s="116">
        <v>273081</v>
      </c>
      <c r="G32" s="54">
        <f t="shared" si="2"/>
        <v>46.364284622828912</v>
      </c>
      <c r="H32" s="117">
        <v>285011</v>
      </c>
      <c r="I32" s="54">
        <f t="shared" si="0"/>
        <v>-4.1858033549582281</v>
      </c>
    </row>
    <row r="33" spans="1:9" ht="18" customHeight="1">
      <c r="A33" s="156"/>
      <c r="B33" s="156"/>
      <c r="C33" s="61"/>
      <c r="D33" s="52" t="s">
        <v>14</v>
      </c>
      <c r="E33" s="52"/>
      <c r="F33" s="116">
        <v>25433</v>
      </c>
      <c r="G33" s="54">
        <f t="shared" si="2"/>
        <v>4.3180699162973903</v>
      </c>
      <c r="H33" s="117">
        <v>31171</v>
      </c>
      <c r="I33" s="54">
        <f t="shared" si="0"/>
        <v>-18.408135767219534</v>
      </c>
    </row>
    <row r="34" spans="1:9" ht="18" customHeight="1">
      <c r="A34" s="156"/>
      <c r="B34" s="156"/>
      <c r="C34" s="61"/>
      <c r="D34" s="52" t="s">
        <v>33</v>
      </c>
      <c r="E34" s="52"/>
      <c r="F34" s="116">
        <v>8133</v>
      </c>
      <c r="G34" s="54">
        <f t="shared" si="2"/>
        <v>1.3808383843528753</v>
      </c>
      <c r="H34" s="117">
        <v>7578</v>
      </c>
      <c r="I34" s="54">
        <f t="shared" si="0"/>
        <v>7.3238321456848832</v>
      </c>
    </row>
    <row r="35" spans="1:9" ht="18" customHeight="1">
      <c r="A35" s="156"/>
      <c r="B35" s="156"/>
      <c r="C35" s="61"/>
      <c r="D35" s="52" t="s">
        <v>34</v>
      </c>
      <c r="E35" s="52"/>
      <c r="F35" s="116">
        <v>139272</v>
      </c>
      <c r="G35" s="54">
        <f t="shared" si="2"/>
        <v>23.645902307339682</v>
      </c>
      <c r="H35" s="117">
        <v>155134</v>
      </c>
      <c r="I35" s="54">
        <f t="shared" si="0"/>
        <v>-10.224708961285078</v>
      </c>
    </row>
    <row r="36" spans="1:9" ht="18" customHeight="1">
      <c r="A36" s="156"/>
      <c r="B36" s="156"/>
      <c r="C36" s="61"/>
      <c r="D36" s="52" t="s">
        <v>35</v>
      </c>
      <c r="E36" s="52"/>
      <c r="F36" s="116">
        <v>4872</v>
      </c>
      <c r="G36" s="54">
        <f t="shared" si="2"/>
        <v>0.82717872968980799</v>
      </c>
      <c r="H36" s="117">
        <v>5146</v>
      </c>
      <c r="I36" s="54">
        <f t="shared" si="0"/>
        <v>-5.3245239020598518</v>
      </c>
    </row>
    <row r="37" spans="1:9" ht="18" customHeight="1">
      <c r="A37" s="156"/>
      <c r="B37" s="156"/>
      <c r="C37" s="61"/>
      <c r="D37" s="52" t="s">
        <v>15</v>
      </c>
      <c r="E37" s="52"/>
      <c r="F37" s="116">
        <v>12218</v>
      </c>
      <c r="G37" s="54">
        <f t="shared" si="2"/>
        <v>2.0743985466646295</v>
      </c>
      <c r="H37" s="117">
        <v>10171</v>
      </c>
      <c r="I37" s="54">
        <f t="shared" si="0"/>
        <v>20.125847999213441</v>
      </c>
    </row>
    <row r="38" spans="1:9" ht="18" customHeight="1">
      <c r="A38" s="156"/>
      <c r="B38" s="156"/>
      <c r="C38" s="60"/>
      <c r="D38" s="52" t="s">
        <v>36</v>
      </c>
      <c r="E38" s="52"/>
      <c r="F38" s="116">
        <v>83153</v>
      </c>
      <c r="G38" s="54">
        <f t="shared" si="2"/>
        <v>14.117896738484525</v>
      </c>
      <c r="H38" s="117">
        <v>75812</v>
      </c>
      <c r="I38" s="54">
        <f t="shared" si="0"/>
        <v>9.6831636152588061</v>
      </c>
    </row>
    <row r="39" spans="1:9" ht="18" customHeight="1">
      <c r="A39" s="156"/>
      <c r="B39" s="156"/>
      <c r="C39" s="59" t="s">
        <v>16</v>
      </c>
      <c r="D39" s="52"/>
      <c r="E39" s="52"/>
      <c r="F39" s="116">
        <v>99479</v>
      </c>
      <c r="G39" s="54">
        <f t="shared" si="2"/>
        <v>16.88976043735887</v>
      </c>
      <c r="H39" s="117">
        <v>105604</v>
      </c>
      <c r="I39" s="54">
        <f t="shared" si="0"/>
        <v>-5.7999696981174909</v>
      </c>
    </row>
    <row r="40" spans="1:9" ht="18" customHeight="1">
      <c r="A40" s="156"/>
      <c r="B40" s="156"/>
      <c r="C40" s="61"/>
      <c r="D40" s="59" t="s">
        <v>17</v>
      </c>
      <c r="E40" s="52"/>
      <c r="F40" s="116">
        <v>95906</v>
      </c>
      <c r="G40" s="54">
        <f t="shared" si="2"/>
        <v>16.283128745819113</v>
      </c>
      <c r="H40" s="117">
        <v>105052</v>
      </c>
      <c r="I40" s="54">
        <f t="shared" si="0"/>
        <v>-8.7061645661196341</v>
      </c>
    </row>
    <row r="41" spans="1:9" ht="18" customHeight="1">
      <c r="A41" s="156"/>
      <c r="B41" s="156"/>
      <c r="C41" s="61"/>
      <c r="D41" s="61"/>
      <c r="E41" s="55" t="s">
        <v>91</v>
      </c>
      <c r="F41" s="116">
        <v>74144</v>
      </c>
      <c r="G41" s="54">
        <f t="shared" si="2"/>
        <v>12.588329173670182</v>
      </c>
      <c r="H41" s="117">
        <v>80794</v>
      </c>
      <c r="I41" s="56">
        <f t="shared" si="0"/>
        <v>-8.2308092185063302</v>
      </c>
    </row>
    <row r="42" spans="1:9" ht="18" customHeight="1">
      <c r="A42" s="156"/>
      <c r="B42" s="156"/>
      <c r="C42" s="61"/>
      <c r="D42" s="60"/>
      <c r="E42" s="46" t="s">
        <v>37</v>
      </c>
      <c r="F42" s="116">
        <v>21737</v>
      </c>
      <c r="G42" s="54">
        <f t="shared" si="2"/>
        <v>3.6905550179120188</v>
      </c>
      <c r="H42" s="117">
        <v>24220</v>
      </c>
      <c r="I42" s="56">
        <f t="shared" si="0"/>
        <v>-10.251857968620969</v>
      </c>
    </row>
    <row r="43" spans="1:9" ht="18" customHeight="1">
      <c r="A43" s="156"/>
      <c r="B43" s="156"/>
      <c r="C43" s="61"/>
      <c r="D43" s="52" t="s">
        <v>38</v>
      </c>
      <c r="E43" s="52"/>
      <c r="F43" s="116">
        <v>3573</v>
      </c>
      <c r="G43" s="54">
        <f t="shared" si="2"/>
        <v>0.60663169153975449</v>
      </c>
      <c r="H43" s="117">
        <v>552</v>
      </c>
      <c r="I43" s="56">
        <f t="shared" si="0"/>
        <v>547.28260869565213</v>
      </c>
    </row>
    <row r="44" spans="1:9" ht="18" customHeight="1">
      <c r="A44" s="156"/>
      <c r="B44" s="156"/>
      <c r="C44" s="60"/>
      <c r="D44" s="52" t="s">
        <v>39</v>
      </c>
      <c r="E44" s="52"/>
      <c r="F44" s="116">
        <v>0</v>
      </c>
      <c r="G44" s="54">
        <f t="shared" si="2"/>
        <v>0</v>
      </c>
      <c r="H44" s="117">
        <v>0</v>
      </c>
      <c r="I44" s="54" t="e">
        <f t="shared" si="0"/>
        <v>#DIV/0!</v>
      </c>
    </row>
    <row r="45" spans="1:9" ht="18" customHeight="1">
      <c r="A45" s="156"/>
      <c r="B45" s="156"/>
      <c r="C45" s="46" t="s">
        <v>18</v>
      </c>
      <c r="D45" s="46"/>
      <c r="E45" s="46"/>
      <c r="F45" s="80">
        <f>SUM(F28,F32,F39)</f>
        <v>588990</v>
      </c>
      <c r="G45" s="54">
        <f t="shared" si="2"/>
        <v>100</v>
      </c>
      <c r="H45" s="117">
        <f>SUM(H28,H32,H39)</f>
        <v>614213</v>
      </c>
      <c r="I45" s="54">
        <f t="shared" si="0"/>
        <v>-4.1065558690551951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1" sqref="I1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0" width="9" style="2"/>
    <col min="11" max="14" width="13" style="2" customWidth="1"/>
    <col min="15" max="15" width="9" style="2"/>
    <col min="16" max="20" width="11.7265625" style="2" customWidth="1"/>
    <col min="21" max="16384" width="9" style="2"/>
  </cols>
  <sheetData>
    <row r="1" spans="1:19" ht="34" customHeight="1">
      <c r="A1" s="33" t="s">
        <v>0</v>
      </c>
      <c r="B1" s="33"/>
      <c r="C1" s="21" t="s">
        <v>261</v>
      </c>
      <c r="D1" s="34"/>
      <c r="E1" s="34"/>
    </row>
    <row r="4" spans="1:19">
      <c r="A4" s="35" t="s">
        <v>112</v>
      </c>
      <c r="K4" s="132"/>
      <c r="L4" s="132"/>
      <c r="M4" s="132"/>
      <c r="N4" s="132"/>
      <c r="O4" s="132"/>
      <c r="P4" s="132"/>
      <c r="Q4" s="132"/>
      <c r="R4" s="132"/>
      <c r="S4" s="132"/>
    </row>
    <row r="5" spans="1:19">
      <c r="I5" s="9" t="s">
        <v>113</v>
      </c>
      <c r="K5" s="132"/>
      <c r="L5" s="132"/>
      <c r="M5" s="132"/>
      <c r="N5" s="132"/>
      <c r="O5" s="132"/>
      <c r="P5" s="132"/>
      <c r="Q5" s="132"/>
      <c r="R5" s="132"/>
      <c r="S5" s="132"/>
    </row>
    <row r="6" spans="1:19" s="37" customFormat="1" ht="29.25" customHeight="1">
      <c r="A6" s="49" t="s">
        <v>114</v>
      </c>
      <c r="B6" s="47"/>
      <c r="C6" s="47"/>
      <c r="D6" s="47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  <c r="K6" s="133"/>
      <c r="L6" s="133"/>
      <c r="M6" s="133"/>
      <c r="N6" s="133"/>
      <c r="O6" s="133"/>
      <c r="P6" s="133"/>
      <c r="Q6" s="133"/>
      <c r="R6" s="133"/>
      <c r="S6" s="133"/>
    </row>
    <row r="7" spans="1:19" ht="27" customHeight="1">
      <c r="A7" s="156" t="s">
        <v>115</v>
      </c>
      <c r="B7" s="59" t="s">
        <v>116</v>
      </c>
      <c r="C7" s="52"/>
      <c r="D7" s="64" t="s">
        <v>117</v>
      </c>
      <c r="E7" s="66">
        <v>503362</v>
      </c>
      <c r="F7" s="36">
        <v>616911</v>
      </c>
      <c r="G7" s="36">
        <v>645178</v>
      </c>
      <c r="H7" s="36">
        <v>643087</v>
      </c>
      <c r="I7" s="103">
        <v>617351</v>
      </c>
      <c r="K7" s="134"/>
      <c r="L7" s="134"/>
      <c r="M7" s="133"/>
      <c r="N7" s="135"/>
      <c r="O7" s="132"/>
      <c r="P7" s="132"/>
      <c r="Q7" s="132"/>
      <c r="R7" s="132"/>
      <c r="S7" s="132"/>
    </row>
    <row r="8" spans="1:19" ht="27" customHeight="1">
      <c r="A8" s="156"/>
      <c r="B8" s="73"/>
      <c r="C8" s="52" t="s">
        <v>118</v>
      </c>
      <c r="D8" s="64" t="s">
        <v>41</v>
      </c>
      <c r="E8" s="67">
        <v>302488</v>
      </c>
      <c r="F8" s="67">
        <v>308066</v>
      </c>
      <c r="G8" s="67">
        <v>339366</v>
      </c>
      <c r="H8" s="67">
        <v>341894</v>
      </c>
      <c r="I8" s="104">
        <v>344681</v>
      </c>
      <c r="K8" s="136"/>
      <c r="L8" s="137"/>
      <c r="M8" s="138"/>
      <c r="N8" s="139"/>
      <c r="O8" s="132"/>
      <c r="P8" s="132"/>
      <c r="Q8" s="132"/>
      <c r="R8" s="132"/>
      <c r="S8" s="132"/>
    </row>
    <row r="9" spans="1:19" ht="27" customHeight="1">
      <c r="A9" s="156"/>
      <c r="B9" s="52" t="s">
        <v>119</v>
      </c>
      <c r="C9" s="52"/>
      <c r="D9" s="64"/>
      <c r="E9" s="67">
        <v>487589</v>
      </c>
      <c r="F9" s="67">
        <v>594057</v>
      </c>
      <c r="G9" s="67">
        <v>619118</v>
      </c>
      <c r="H9" s="67">
        <v>614213</v>
      </c>
      <c r="I9" s="104">
        <v>588990</v>
      </c>
      <c r="K9" s="136"/>
      <c r="L9" s="140"/>
      <c r="M9" s="138"/>
      <c r="N9" s="139"/>
      <c r="O9" s="132"/>
      <c r="P9" s="132"/>
      <c r="Q9" s="132"/>
      <c r="R9" s="132"/>
      <c r="S9" s="132"/>
    </row>
    <row r="10" spans="1:19" ht="27" customHeight="1">
      <c r="A10" s="156"/>
      <c r="B10" s="52" t="s">
        <v>120</v>
      </c>
      <c r="C10" s="52"/>
      <c r="D10" s="64"/>
      <c r="E10" s="67">
        <v>15773</v>
      </c>
      <c r="F10" s="67">
        <v>22854</v>
      </c>
      <c r="G10" s="67">
        <v>26060</v>
      </c>
      <c r="H10" s="67">
        <v>28874</v>
      </c>
      <c r="I10" s="104">
        <v>28361</v>
      </c>
      <c r="K10" s="136"/>
      <c r="L10" s="140"/>
      <c r="M10" s="138"/>
      <c r="N10" s="139"/>
      <c r="O10" s="132"/>
      <c r="P10" s="132"/>
      <c r="Q10" s="132"/>
      <c r="R10" s="132"/>
      <c r="S10" s="132"/>
    </row>
    <row r="11" spans="1:19" ht="27" customHeight="1">
      <c r="A11" s="156"/>
      <c r="B11" s="52" t="s">
        <v>121</v>
      </c>
      <c r="C11" s="52"/>
      <c r="D11" s="64"/>
      <c r="E11" s="67">
        <v>14434</v>
      </c>
      <c r="F11" s="67">
        <v>21476</v>
      </c>
      <c r="G11" s="67">
        <v>24872</v>
      </c>
      <c r="H11" s="67">
        <v>27709</v>
      </c>
      <c r="I11" s="104">
        <v>26984</v>
      </c>
      <c r="K11" s="136"/>
      <c r="L11" s="140"/>
      <c r="M11" s="138"/>
      <c r="N11" s="139"/>
      <c r="O11" s="132"/>
      <c r="P11" s="132"/>
      <c r="Q11" s="132"/>
      <c r="R11" s="132"/>
      <c r="S11" s="132"/>
    </row>
    <row r="12" spans="1:19" ht="27" customHeight="1">
      <c r="A12" s="156"/>
      <c r="B12" s="52" t="s">
        <v>122</v>
      </c>
      <c r="C12" s="52"/>
      <c r="D12" s="64"/>
      <c r="E12" s="67">
        <v>1339</v>
      </c>
      <c r="F12" s="67">
        <v>1378</v>
      </c>
      <c r="G12" s="67">
        <v>1188</v>
      </c>
      <c r="H12" s="67">
        <v>1166</v>
      </c>
      <c r="I12" s="104">
        <v>1377</v>
      </c>
      <c r="K12" s="136"/>
      <c r="L12" s="140"/>
      <c r="M12" s="138"/>
      <c r="N12" s="139"/>
      <c r="O12" s="132"/>
      <c r="P12" s="132"/>
      <c r="Q12" s="132"/>
      <c r="R12" s="132"/>
      <c r="S12" s="132"/>
    </row>
    <row r="13" spans="1:19" ht="27" customHeight="1">
      <c r="A13" s="156"/>
      <c r="B13" s="52" t="s">
        <v>123</v>
      </c>
      <c r="C13" s="52"/>
      <c r="D13" s="64"/>
      <c r="E13" s="67">
        <v>35</v>
      </c>
      <c r="F13" s="67">
        <v>39</v>
      </c>
      <c r="G13" s="67">
        <v>-189</v>
      </c>
      <c r="H13" s="67">
        <v>-23</v>
      </c>
      <c r="I13" s="104">
        <v>212</v>
      </c>
      <c r="K13" s="136"/>
      <c r="L13" s="140"/>
      <c r="M13" s="138"/>
      <c r="N13" s="139"/>
      <c r="O13" s="132"/>
      <c r="P13" s="132"/>
      <c r="Q13" s="132"/>
      <c r="R13" s="132"/>
      <c r="S13" s="132"/>
    </row>
    <row r="14" spans="1:19" ht="27" customHeight="1">
      <c r="A14" s="156"/>
      <c r="B14" s="52" t="s">
        <v>124</v>
      </c>
      <c r="C14" s="52"/>
      <c r="D14" s="64"/>
      <c r="E14" s="67">
        <v>0</v>
      </c>
      <c r="F14" s="67">
        <v>0</v>
      </c>
      <c r="G14" s="67">
        <v>2074</v>
      </c>
      <c r="H14" s="67">
        <v>1797</v>
      </c>
      <c r="I14" s="104">
        <v>1597</v>
      </c>
      <c r="K14" s="136"/>
      <c r="L14" s="140"/>
      <c r="M14" s="138"/>
      <c r="N14" s="139"/>
      <c r="O14" s="132"/>
      <c r="P14" s="132"/>
      <c r="Q14" s="132"/>
      <c r="R14" s="132"/>
      <c r="S14" s="132"/>
    </row>
    <row r="15" spans="1:19" ht="27" customHeight="1">
      <c r="A15" s="156"/>
      <c r="B15" s="52" t="s">
        <v>125</v>
      </c>
      <c r="C15" s="52"/>
      <c r="D15" s="64"/>
      <c r="E15" s="67">
        <v>216</v>
      </c>
      <c r="F15" s="67">
        <v>215</v>
      </c>
      <c r="G15" s="67">
        <v>2051</v>
      </c>
      <c r="H15" s="67">
        <v>1950</v>
      </c>
      <c r="I15" s="104">
        <v>924</v>
      </c>
      <c r="K15" s="136"/>
      <c r="L15" s="140"/>
      <c r="M15" s="138"/>
      <c r="N15" s="139"/>
      <c r="O15" s="132"/>
      <c r="P15" s="132"/>
      <c r="Q15" s="132"/>
      <c r="R15" s="132"/>
      <c r="S15" s="132"/>
    </row>
    <row r="16" spans="1:19" ht="27" customHeight="1">
      <c r="A16" s="156"/>
      <c r="B16" s="52" t="s">
        <v>126</v>
      </c>
      <c r="C16" s="52"/>
      <c r="D16" s="64" t="s">
        <v>42</v>
      </c>
      <c r="E16" s="67">
        <v>40516</v>
      </c>
      <c r="F16" s="67">
        <v>41313</v>
      </c>
      <c r="G16" s="67">
        <v>58871</v>
      </c>
      <c r="H16" s="67">
        <v>60667</v>
      </c>
      <c r="I16" s="104">
        <v>61416</v>
      </c>
      <c r="K16" s="136"/>
      <c r="L16" s="140"/>
      <c r="M16" s="138"/>
      <c r="N16" s="139"/>
      <c r="O16" s="132"/>
      <c r="P16" s="132"/>
      <c r="Q16" s="132"/>
      <c r="R16" s="132"/>
      <c r="S16" s="132"/>
    </row>
    <row r="17" spans="1:19" ht="27" customHeight="1">
      <c r="A17" s="156"/>
      <c r="B17" s="52" t="s">
        <v>127</v>
      </c>
      <c r="C17" s="52"/>
      <c r="D17" s="64" t="s">
        <v>43</v>
      </c>
      <c r="E17" s="67">
        <v>40514</v>
      </c>
      <c r="F17" s="67">
        <v>43508</v>
      </c>
      <c r="G17" s="67">
        <v>46935</v>
      </c>
      <c r="H17" s="67">
        <v>48132</v>
      </c>
      <c r="I17" s="104">
        <v>56628</v>
      </c>
      <c r="K17" s="136"/>
      <c r="L17" s="140"/>
      <c r="M17" s="138"/>
      <c r="N17" s="139"/>
      <c r="O17" s="132"/>
      <c r="P17" s="132"/>
      <c r="Q17" s="132"/>
      <c r="R17" s="132"/>
      <c r="S17" s="132"/>
    </row>
    <row r="18" spans="1:19" ht="27" customHeight="1">
      <c r="A18" s="156"/>
      <c r="B18" s="52" t="s">
        <v>128</v>
      </c>
      <c r="C18" s="52"/>
      <c r="D18" s="64" t="s">
        <v>44</v>
      </c>
      <c r="E18" s="67">
        <v>1182985</v>
      </c>
      <c r="F18" s="67">
        <v>1183411</v>
      </c>
      <c r="G18" s="67">
        <v>1171116</v>
      </c>
      <c r="H18" s="67">
        <v>1139488</v>
      </c>
      <c r="I18" s="104">
        <v>1100306</v>
      </c>
      <c r="K18" s="136"/>
      <c r="L18" s="140"/>
      <c r="M18" s="138"/>
      <c r="N18" s="139"/>
      <c r="O18" s="132"/>
      <c r="P18" s="132"/>
      <c r="Q18" s="132"/>
      <c r="R18" s="132"/>
      <c r="S18" s="132"/>
    </row>
    <row r="19" spans="1:19" ht="27" customHeight="1">
      <c r="A19" s="156"/>
      <c r="B19" s="52" t="s">
        <v>129</v>
      </c>
      <c r="C19" s="52"/>
      <c r="D19" s="64" t="s">
        <v>130</v>
      </c>
      <c r="E19" s="67">
        <f>E17+E18-E16</f>
        <v>1182983</v>
      </c>
      <c r="F19" s="67">
        <f>F17+F18-F16</f>
        <v>1185606</v>
      </c>
      <c r="G19" s="67">
        <f>G17+G18-G16</f>
        <v>1159180</v>
      </c>
      <c r="H19" s="67">
        <f>H17+H18-H16</f>
        <v>1126953</v>
      </c>
      <c r="I19" s="67">
        <f>I17+I18-I16</f>
        <v>1095518</v>
      </c>
      <c r="K19" s="136"/>
      <c r="L19" s="136"/>
      <c r="M19" s="141"/>
      <c r="N19" s="142"/>
      <c r="O19" s="132"/>
      <c r="P19" s="132"/>
      <c r="Q19" s="132"/>
      <c r="R19" s="132"/>
      <c r="S19" s="132"/>
    </row>
    <row r="20" spans="1:19" ht="27" customHeight="1">
      <c r="A20" s="156"/>
      <c r="B20" s="52" t="s">
        <v>131</v>
      </c>
      <c r="C20" s="52"/>
      <c r="D20" s="64" t="s">
        <v>132</v>
      </c>
      <c r="E20" s="69">
        <f>E18/E8</f>
        <v>3.9108493560075108</v>
      </c>
      <c r="F20" s="69">
        <f>F18/F8</f>
        <v>3.8414203449910085</v>
      </c>
      <c r="G20" s="69">
        <f>G18/G8</f>
        <v>3.4508937253584624</v>
      </c>
      <c r="H20" s="69">
        <f>H18/H8</f>
        <v>3.3328692518733876</v>
      </c>
      <c r="I20" s="69">
        <f>I18/I8</f>
        <v>3.1922444231042615</v>
      </c>
      <c r="K20" s="143"/>
      <c r="L20" s="143"/>
      <c r="M20" s="144"/>
      <c r="N20" s="145"/>
      <c r="O20" s="132"/>
      <c r="P20" s="132"/>
      <c r="Q20" s="132"/>
      <c r="R20" s="132"/>
      <c r="S20" s="132"/>
    </row>
    <row r="21" spans="1:19" ht="27" customHeight="1">
      <c r="A21" s="156"/>
      <c r="B21" s="52" t="s">
        <v>133</v>
      </c>
      <c r="C21" s="52"/>
      <c r="D21" s="64" t="s">
        <v>134</v>
      </c>
      <c r="E21" s="69">
        <f>E19/E8</f>
        <v>3.9108427441749756</v>
      </c>
      <c r="F21" s="69">
        <f>F19/F8</f>
        <v>3.8485454415612237</v>
      </c>
      <c r="G21" s="69">
        <f>G19/G8</f>
        <v>3.4157222585644997</v>
      </c>
      <c r="H21" s="69">
        <f>H19/H8</f>
        <v>3.2962058415766289</v>
      </c>
      <c r="I21" s="69">
        <f>I19/I8</f>
        <v>3.1783533179954797</v>
      </c>
      <c r="K21" s="143"/>
      <c r="L21" s="143"/>
      <c r="M21" s="144"/>
      <c r="N21" s="145"/>
      <c r="O21" s="132"/>
      <c r="P21" s="132"/>
      <c r="Q21" s="132"/>
      <c r="R21" s="132"/>
      <c r="S21" s="132"/>
    </row>
    <row r="22" spans="1:19" ht="27" customHeight="1">
      <c r="A22" s="156"/>
      <c r="B22" s="52" t="s">
        <v>135</v>
      </c>
      <c r="C22" s="52"/>
      <c r="D22" s="64" t="s">
        <v>136</v>
      </c>
      <c r="E22" s="67">
        <f>E18/E24*1000000</f>
        <v>1109400.6722134277</v>
      </c>
      <c r="F22" s="67">
        <f>F18/F24*1000000</f>
        <v>1143597.7866553797</v>
      </c>
      <c r="G22" s="67">
        <f>G18/G24*1000000</f>
        <v>1131716.4244009068</v>
      </c>
      <c r="H22" s="67">
        <f>H18/H24*1000000</f>
        <v>1101152.4776433252</v>
      </c>
      <c r="I22" s="67">
        <f>I18/I24*1000000</f>
        <v>1063288.668301743</v>
      </c>
      <c r="K22" s="136"/>
      <c r="L22" s="136"/>
      <c r="M22" s="141"/>
      <c r="N22" s="142"/>
      <c r="O22" s="132"/>
      <c r="P22" s="132"/>
      <c r="Q22" s="132"/>
      <c r="R22" s="132"/>
      <c r="S22" s="132"/>
    </row>
    <row r="23" spans="1:19" ht="27" customHeight="1">
      <c r="A23" s="156"/>
      <c r="B23" s="52" t="s">
        <v>137</v>
      </c>
      <c r="C23" s="52"/>
      <c r="D23" s="64" t="s">
        <v>138</v>
      </c>
      <c r="E23" s="67">
        <f>E19/E24*1000000</f>
        <v>1109398.7966179261</v>
      </c>
      <c r="F23" s="67">
        <f>F19/F24*1000000</f>
        <v>1145718.9407951573</v>
      </c>
      <c r="G23" s="67">
        <f>G19/G24*1000000</f>
        <v>1120181.9843952635</v>
      </c>
      <c r="H23" s="67">
        <f>H19/H24*1000000</f>
        <v>1089039.1896514734</v>
      </c>
      <c r="I23" s="67">
        <f>I19/I24*1000000</f>
        <v>1058661.7498410342</v>
      </c>
      <c r="K23" s="136"/>
      <c r="L23" s="136"/>
      <c r="M23" s="141"/>
      <c r="N23" s="142"/>
      <c r="O23" s="132"/>
      <c r="P23" s="132"/>
      <c r="Q23" s="132"/>
      <c r="R23" s="132"/>
      <c r="S23" s="132"/>
    </row>
    <row r="24" spans="1:19" ht="27" customHeight="1">
      <c r="A24" s="156"/>
      <c r="B24" s="70" t="s">
        <v>139</v>
      </c>
      <c r="C24" s="71"/>
      <c r="D24" s="64" t="s">
        <v>140</v>
      </c>
      <c r="E24" s="67">
        <v>1066328</v>
      </c>
      <c r="F24" s="67">
        <v>1034814</v>
      </c>
      <c r="G24" s="67">
        <v>1034814</v>
      </c>
      <c r="H24" s="68">
        <v>1034814</v>
      </c>
      <c r="I24" s="104">
        <v>1034814</v>
      </c>
      <c r="K24" s="140"/>
      <c r="L24" s="140"/>
      <c r="M24" s="138"/>
      <c r="N24" s="139"/>
      <c r="O24" s="132"/>
      <c r="P24" s="132"/>
      <c r="Q24" s="132"/>
      <c r="R24" s="132"/>
      <c r="S24" s="132"/>
    </row>
    <row r="25" spans="1:19" ht="27" customHeight="1">
      <c r="A25" s="156"/>
      <c r="B25" s="46" t="s">
        <v>141</v>
      </c>
      <c r="C25" s="46"/>
      <c r="D25" s="46"/>
      <c r="E25" s="67">
        <v>296833</v>
      </c>
      <c r="F25" s="67">
        <v>300783</v>
      </c>
      <c r="G25" s="67">
        <v>315831</v>
      </c>
      <c r="H25" s="67">
        <v>307388</v>
      </c>
      <c r="I25" s="81">
        <v>309874</v>
      </c>
      <c r="K25" s="136"/>
      <c r="L25" s="146"/>
      <c r="M25" s="97"/>
      <c r="N25" s="147"/>
      <c r="O25" s="132"/>
      <c r="P25" s="132"/>
      <c r="Q25" s="132"/>
      <c r="R25" s="132"/>
      <c r="S25" s="132"/>
    </row>
    <row r="26" spans="1:19" ht="27" customHeight="1">
      <c r="A26" s="156"/>
      <c r="B26" s="46" t="s">
        <v>142</v>
      </c>
      <c r="C26" s="46"/>
      <c r="D26" s="46"/>
      <c r="E26" s="72">
        <v>0.48283999999999999</v>
      </c>
      <c r="F26" s="72">
        <v>0.48499999999999999</v>
      </c>
      <c r="G26" s="72">
        <v>0.46200000000000002</v>
      </c>
      <c r="H26" s="72">
        <v>0.45300000000000001</v>
      </c>
      <c r="I26" s="105">
        <v>0.44900000000000001</v>
      </c>
      <c r="K26" s="148"/>
      <c r="L26" s="149"/>
      <c r="M26" s="150"/>
      <c r="N26" s="151"/>
      <c r="O26" s="132"/>
      <c r="P26" s="132"/>
      <c r="Q26" s="132"/>
      <c r="R26" s="132"/>
      <c r="S26" s="132"/>
    </row>
    <row r="27" spans="1:19" ht="27" customHeight="1">
      <c r="A27" s="156"/>
      <c r="B27" s="46" t="s">
        <v>143</v>
      </c>
      <c r="C27" s="46"/>
      <c r="D27" s="46"/>
      <c r="E27" s="56">
        <v>0.5</v>
      </c>
      <c r="F27" s="56">
        <v>0.5</v>
      </c>
      <c r="G27" s="56">
        <v>0.4</v>
      </c>
      <c r="H27" s="56">
        <v>0.4</v>
      </c>
      <c r="I27" s="106">
        <v>0.4</v>
      </c>
      <c r="K27" s="152"/>
      <c r="L27" s="153"/>
      <c r="M27" s="39"/>
      <c r="N27" s="154"/>
      <c r="O27" s="132"/>
      <c r="P27" s="132"/>
      <c r="Q27" s="132"/>
      <c r="R27" s="132"/>
      <c r="S27" s="132"/>
    </row>
    <row r="28" spans="1:19" ht="27" customHeight="1">
      <c r="A28" s="156"/>
      <c r="B28" s="46" t="s">
        <v>144</v>
      </c>
      <c r="C28" s="46"/>
      <c r="D28" s="46"/>
      <c r="E28" s="56">
        <v>96.9</v>
      </c>
      <c r="F28" s="56">
        <v>95.3</v>
      </c>
      <c r="G28" s="56">
        <v>88.6</v>
      </c>
      <c r="H28" s="56">
        <v>93.8</v>
      </c>
      <c r="I28" s="106">
        <v>93.2</v>
      </c>
      <c r="K28" s="152"/>
      <c r="L28" s="153"/>
      <c r="M28" s="39"/>
      <c r="N28" s="154"/>
      <c r="O28" s="132"/>
      <c r="P28" s="132"/>
      <c r="Q28" s="132"/>
      <c r="R28" s="132"/>
      <c r="S28" s="132"/>
    </row>
    <row r="29" spans="1:19" ht="27" customHeight="1">
      <c r="A29" s="156"/>
      <c r="B29" s="46" t="s">
        <v>145</v>
      </c>
      <c r="C29" s="46"/>
      <c r="D29" s="46"/>
      <c r="E29" s="56">
        <v>42.1</v>
      </c>
      <c r="F29" s="56">
        <v>43.5</v>
      </c>
      <c r="G29" s="56">
        <v>44.4</v>
      </c>
      <c r="H29" s="56">
        <v>47.6</v>
      </c>
      <c r="I29" s="106">
        <v>51.5</v>
      </c>
      <c r="K29" s="152"/>
      <c r="L29" s="153"/>
      <c r="M29" s="39"/>
      <c r="N29" s="154"/>
      <c r="O29" s="132"/>
      <c r="P29" s="132"/>
      <c r="Q29" s="132"/>
      <c r="R29" s="132"/>
      <c r="S29" s="132"/>
    </row>
    <row r="30" spans="1:19" ht="27" customHeight="1">
      <c r="A30" s="156"/>
      <c r="B30" s="156" t="s">
        <v>146</v>
      </c>
      <c r="C30" s="46" t="s">
        <v>147</v>
      </c>
      <c r="D30" s="46"/>
      <c r="E30" s="56">
        <v>0</v>
      </c>
      <c r="F30" s="56">
        <v>0</v>
      </c>
      <c r="G30" s="56">
        <v>0</v>
      </c>
      <c r="H30" s="56">
        <v>0</v>
      </c>
      <c r="I30" s="106">
        <v>0</v>
      </c>
      <c r="K30" s="152"/>
      <c r="L30" s="152"/>
      <c r="M30" s="39"/>
      <c r="N30" s="154"/>
      <c r="O30" s="132"/>
      <c r="P30" s="132"/>
      <c r="Q30" s="132"/>
      <c r="R30" s="132"/>
      <c r="S30" s="132"/>
    </row>
    <row r="31" spans="1:19" ht="27" customHeight="1">
      <c r="A31" s="156"/>
      <c r="B31" s="156"/>
      <c r="C31" s="46" t="s">
        <v>148</v>
      </c>
      <c r="D31" s="46"/>
      <c r="E31" s="56">
        <v>0</v>
      </c>
      <c r="F31" s="56">
        <v>0</v>
      </c>
      <c r="G31" s="56">
        <v>0</v>
      </c>
      <c r="H31" s="56">
        <v>0</v>
      </c>
      <c r="I31" s="106">
        <v>0</v>
      </c>
      <c r="K31" s="152"/>
      <c r="L31" s="152"/>
      <c r="M31" s="39"/>
      <c r="N31" s="154"/>
      <c r="O31" s="132"/>
      <c r="P31" s="132"/>
      <c r="Q31" s="132"/>
      <c r="R31" s="132"/>
      <c r="S31" s="132"/>
    </row>
    <row r="32" spans="1:19" ht="27" customHeight="1">
      <c r="A32" s="156"/>
      <c r="B32" s="156"/>
      <c r="C32" s="46" t="s">
        <v>149</v>
      </c>
      <c r="D32" s="46"/>
      <c r="E32" s="56">
        <v>13.1</v>
      </c>
      <c r="F32" s="56">
        <v>13.3</v>
      </c>
      <c r="G32" s="56">
        <v>13.4</v>
      </c>
      <c r="H32" s="56">
        <v>13.8</v>
      </c>
      <c r="I32" s="106">
        <v>13.8</v>
      </c>
      <c r="K32" s="152"/>
      <c r="L32" s="153"/>
      <c r="M32" s="39"/>
      <c r="N32" s="154"/>
      <c r="O32" s="132"/>
      <c r="P32" s="132"/>
      <c r="Q32" s="132"/>
      <c r="R32" s="132"/>
      <c r="S32" s="132"/>
    </row>
    <row r="33" spans="1:19" ht="27" customHeight="1">
      <c r="A33" s="156"/>
      <c r="B33" s="156"/>
      <c r="C33" s="46" t="s">
        <v>150</v>
      </c>
      <c r="D33" s="46"/>
      <c r="E33" s="56">
        <v>253.5</v>
      </c>
      <c r="F33" s="56">
        <v>247.2</v>
      </c>
      <c r="G33" s="56">
        <v>222.1</v>
      </c>
      <c r="H33" s="56">
        <v>223.7</v>
      </c>
      <c r="I33" s="106">
        <v>217.7</v>
      </c>
      <c r="K33" s="152"/>
      <c r="L33" s="155"/>
      <c r="M33" s="39"/>
      <c r="N33" s="154"/>
      <c r="O33" s="132"/>
      <c r="P33" s="132"/>
      <c r="Q33" s="132"/>
      <c r="R33" s="132"/>
      <c r="S33" s="132"/>
    </row>
    <row r="34" spans="1:19" ht="27" customHeight="1">
      <c r="A34" s="2" t="s">
        <v>248</v>
      </c>
      <c r="E34" s="38"/>
      <c r="F34" s="38"/>
      <c r="G34" s="38"/>
      <c r="H34" s="38"/>
      <c r="I34" s="39"/>
    </row>
    <row r="35" spans="1:19" ht="27" customHeight="1">
      <c r="A35" s="8" t="s">
        <v>110</v>
      </c>
    </row>
    <row r="36" spans="1:19">
      <c r="A36" s="40"/>
    </row>
  </sheetData>
  <mergeCells count="2">
    <mergeCell ref="A7:A33"/>
    <mergeCell ref="B30:B33"/>
  </mergeCells>
  <phoneticPr fontId="16"/>
  <conditionalFormatting sqref="P7:S33">
    <cfRule type="cellIs" dxfId="0" priority="1" operator="equal">
      <formula>FALSE</formula>
    </cfRule>
  </conditionalFormatting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M37" sqref="M37"/>
      <selection pane="topRight" activeCell="M37" sqref="M37"/>
      <selection pane="bottomLeft" activeCell="M37" sqref="M37"/>
      <selection pane="bottomRight" activeCell="Q1" sqref="Q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17" width="13.6328125" style="92" customWidth="1"/>
    <col min="18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261</v>
      </c>
      <c r="E1" s="13"/>
      <c r="F1" s="107"/>
      <c r="G1" s="107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08"/>
      <c r="Q5" s="108" t="s">
        <v>47</v>
      </c>
    </row>
    <row r="6" spans="1:25" ht="16" customHeight="1">
      <c r="A6" s="162" t="s">
        <v>48</v>
      </c>
      <c r="B6" s="163"/>
      <c r="C6" s="163"/>
      <c r="D6" s="163"/>
      <c r="E6" s="163"/>
      <c r="F6" s="176" t="s">
        <v>250</v>
      </c>
      <c r="G6" s="176"/>
      <c r="H6" s="176" t="s">
        <v>251</v>
      </c>
      <c r="I6" s="176"/>
      <c r="J6" s="176" t="s">
        <v>252</v>
      </c>
      <c r="K6" s="176"/>
      <c r="L6" s="176" t="s">
        <v>253</v>
      </c>
      <c r="M6" s="176"/>
      <c r="N6" s="176" t="s">
        <v>254</v>
      </c>
      <c r="O6" s="176"/>
      <c r="P6" s="181" t="s">
        <v>262</v>
      </c>
      <c r="Q6" s="176"/>
    </row>
    <row r="7" spans="1:25" ht="16" customHeight="1">
      <c r="A7" s="163"/>
      <c r="B7" s="163"/>
      <c r="C7" s="163"/>
      <c r="D7" s="163"/>
      <c r="E7" s="163"/>
      <c r="F7" s="94" t="s">
        <v>235</v>
      </c>
      <c r="G7" s="94" t="s">
        <v>236</v>
      </c>
      <c r="H7" s="94" t="s">
        <v>235</v>
      </c>
      <c r="I7" s="94" t="s">
        <v>236</v>
      </c>
      <c r="J7" s="94" t="s">
        <v>235</v>
      </c>
      <c r="K7" s="94" t="s">
        <v>236</v>
      </c>
      <c r="L7" s="94" t="s">
        <v>235</v>
      </c>
      <c r="M7" s="94" t="s">
        <v>236</v>
      </c>
      <c r="N7" s="94" t="s">
        <v>235</v>
      </c>
      <c r="O7" s="94" t="s">
        <v>236</v>
      </c>
      <c r="P7" s="94" t="s">
        <v>235</v>
      </c>
      <c r="Q7" s="94" t="s">
        <v>236</v>
      </c>
    </row>
    <row r="8" spans="1:25" ht="16" customHeight="1">
      <c r="A8" s="160" t="s">
        <v>82</v>
      </c>
      <c r="B8" s="59" t="s">
        <v>49</v>
      </c>
      <c r="C8" s="52"/>
      <c r="D8" s="52"/>
      <c r="E8" s="64" t="s">
        <v>40</v>
      </c>
      <c r="F8" s="122">
        <v>4607.829127</v>
      </c>
      <c r="G8" s="77">
        <v>4918.8205340000004</v>
      </c>
      <c r="H8" s="84">
        <v>1466.974866</v>
      </c>
      <c r="I8" s="131">
        <v>1512.6852670000001</v>
      </c>
      <c r="J8" s="84">
        <v>2061.6317319999998</v>
      </c>
      <c r="K8" s="77">
        <v>2111.0412419999998</v>
      </c>
      <c r="L8" s="84">
        <v>60.844410000000003</v>
      </c>
      <c r="M8" s="77">
        <v>59.771236999999999</v>
      </c>
      <c r="N8" s="81">
        <v>30784</v>
      </c>
      <c r="O8" s="77">
        <f>30279+1085</f>
        <v>31364</v>
      </c>
      <c r="P8" s="84">
        <v>7365</v>
      </c>
      <c r="Q8" s="77">
        <v>7449</v>
      </c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60"/>
      <c r="B9" s="61"/>
      <c r="C9" s="52" t="s">
        <v>50</v>
      </c>
      <c r="D9" s="52"/>
      <c r="E9" s="64" t="s">
        <v>41</v>
      </c>
      <c r="F9" s="122">
        <f>F8-F10</f>
        <v>4605.0771759999998</v>
      </c>
      <c r="G9" s="77">
        <v>4917.5349560000004</v>
      </c>
      <c r="H9" s="82">
        <v>1466.974866</v>
      </c>
      <c r="I9" s="77">
        <v>1512.6852670000001</v>
      </c>
      <c r="J9" s="84">
        <v>2061.6317319999998</v>
      </c>
      <c r="K9" s="77">
        <v>2104.7907660000001</v>
      </c>
      <c r="L9" s="84">
        <v>60.844410000000003</v>
      </c>
      <c r="M9" s="77">
        <v>59.771236999999999</v>
      </c>
      <c r="N9" s="81">
        <v>30705</v>
      </c>
      <c r="O9" s="77">
        <f>30279+1009</f>
        <v>31288</v>
      </c>
      <c r="P9" s="84">
        <v>7365</v>
      </c>
      <c r="Q9" s="77">
        <v>7449</v>
      </c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60"/>
      <c r="B10" s="60"/>
      <c r="C10" s="52" t="s">
        <v>51</v>
      </c>
      <c r="D10" s="52"/>
      <c r="E10" s="64" t="s">
        <v>42</v>
      </c>
      <c r="F10" s="122">
        <v>2.751951</v>
      </c>
      <c r="G10" s="77">
        <v>1.2855780000000001</v>
      </c>
      <c r="H10" s="84">
        <v>0</v>
      </c>
      <c r="I10" s="77">
        <v>0</v>
      </c>
      <c r="J10" s="84">
        <v>0</v>
      </c>
      <c r="K10" s="86">
        <v>6.2504759999999999</v>
      </c>
      <c r="L10" s="84">
        <v>0</v>
      </c>
      <c r="M10" s="77">
        <v>0</v>
      </c>
      <c r="N10" s="81">
        <v>79</v>
      </c>
      <c r="O10" s="77">
        <v>76</v>
      </c>
      <c r="P10" s="84">
        <v>0</v>
      </c>
      <c r="Q10" s="77">
        <v>0</v>
      </c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60"/>
      <c r="B11" s="59" t="s">
        <v>52</v>
      </c>
      <c r="C11" s="52"/>
      <c r="D11" s="52"/>
      <c r="E11" s="64" t="s">
        <v>43</v>
      </c>
      <c r="F11" s="122">
        <v>5229.8540469999998</v>
      </c>
      <c r="G11" s="128">
        <v>3814.2603469999999</v>
      </c>
      <c r="H11" s="84">
        <v>1380.7053800000001</v>
      </c>
      <c r="I11" s="77">
        <v>1410.8805870000001</v>
      </c>
      <c r="J11" s="84">
        <v>1773.1856049999999</v>
      </c>
      <c r="K11" s="77">
        <v>1539.9793549999999</v>
      </c>
      <c r="L11" s="84">
        <v>36.694934000000003</v>
      </c>
      <c r="M11" s="77">
        <v>34.884889999999999</v>
      </c>
      <c r="N11" s="81">
        <v>31262</v>
      </c>
      <c r="O11" s="77">
        <f>29768+1030</f>
        <v>30798</v>
      </c>
      <c r="P11" s="84">
        <v>7144</v>
      </c>
      <c r="Q11" s="77">
        <v>7240</v>
      </c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60"/>
      <c r="B12" s="61"/>
      <c r="C12" s="52" t="s">
        <v>53</v>
      </c>
      <c r="D12" s="52"/>
      <c r="E12" s="64" t="s">
        <v>44</v>
      </c>
      <c r="F12" s="122">
        <f>F11-F13</f>
        <v>3894.2802379999998</v>
      </c>
      <c r="G12" s="77">
        <v>3784.1054859999999</v>
      </c>
      <c r="H12" s="84">
        <v>1380.7053800000001</v>
      </c>
      <c r="I12" s="77">
        <v>1410.8805870000001</v>
      </c>
      <c r="J12" s="84">
        <f>J11-J13</f>
        <v>1763.0556049999998</v>
      </c>
      <c r="K12" s="77">
        <v>1539.9793549999999</v>
      </c>
      <c r="L12" s="84">
        <v>36.694934000000003</v>
      </c>
      <c r="M12" s="77">
        <v>34.884889999999999</v>
      </c>
      <c r="N12" s="81">
        <v>31251</v>
      </c>
      <c r="O12" s="77">
        <f>29768+1030</f>
        <v>30798</v>
      </c>
      <c r="P12" s="84">
        <v>7144</v>
      </c>
      <c r="Q12" s="77">
        <v>7240</v>
      </c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60"/>
      <c r="B13" s="60"/>
      <c r="C13" s="52" t="s">
        <v>54</v>
      </c>
      <c r="D13" s="52"/>
      <c r="E13" s="64" t="s">
        <v>45</v>
      </c>
      <c r="F13" s="122">
        <v>1335.573809</v>
      </c>
      <c r="G13" s="77">
        <v>30.154861</v>
      </c>
      <c r="H13" s="84">
        <v>0</v>
      </c>
      <c r="I13" s="86">
        <v>0</v>
      </c>
      <c r="J13" s="84">
        <v>10.130000000000001</v>
      </c>
      <c r="K13" s="86">
        <v>0</v>
      </c>
      <c r="L13" s="84">
        <v>0</v>
      </c>
      <c r="M13" s="77">
        <v>0</v>
      </c>
      <c r="N13" s="81">
        <v>11</v>
      </c>
      <c r="O13" s="77">
        <v>23</v>
      </c>
      <c r="P13" s="84">
        <v>0</v>
      </c>
      <c r="Q13" s="77">
        <v>0</v>
      </c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60"/>
      <c r="B14" s="52" t="s">
        <v>55</v>
      </c>
      <c r="C14" s="52"/>
      <c r="D14" s="52"/>
      <c r="E14" s="64" t="s">
        <v>152</v>
      </c>
      <c r="F14" s="123">
        <f t="shared" ref="F14" si="0">F9-F12</f>
        <v>710.79693799999995</v>
      </c>
      <c r="G14" s="77">
        <f t="shared" ref="G14:O15" si="1">G9-G12</f>
        <v>1133.4294700000005</v>
      </c>
      <c r="H14" s="89">
        <f>H9-H12</f>
        <v>86.269485999999915</v>
      </c>
      <c r="I14" s="77">
        <f t="shared" si="1"/>
        <v>101.80467999999996</v>
      </c>
      <c r="J14" s="89">
        <f t="shared" si="1"/>
        <v>298.57612700000004</v>
      </c>
      <c r="K14" s="77">
        <f>K9-K12</f>
        <v>564.81141100000013</v>
      </c>
      <c r="L14" s="89">
        <f t="shared" ref="L14:L15" si="2">L9-L12</f>
        <v>24.149476</v>
      </c>
      <c r="M14" s="77">
        <f t="shared" si="1"/>
        <v>24.886347000000001</v>
      </c>
      <c r="N14" s="77">
        <f t="shared" ref="N14" si="3">N9-N12</f>
        <v>-546</v>
      </c>
      <c r="O14" s="77">
        <f t="shared" si="1"/>
        <v>490</v>
      </c>
      <c r="P14" s="89">
        <f>P9-P12</f>
        <v>221</v>
      </c>
      <c r="Q14" s="77">
        <f t="shared" ref="Q14:Q15" si="4">Q9-Q12</f>
        <v>209</v>
      </c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60"/>
      <c r="B15" s="52" t="s">
        <v>56</v>
      </c>
      <c r="C15" s="52"/>
      <c r="D15" s="52"/>
      <c r="E15" s="64" t="s">
        <v>153</v>
      </c>
      <c r="F15" s="89">
        <f>F10-F13</f>
        <v>-1332.821858</v>
      </c>
      <c r="G15" s="77">
        <f t="shared" si="1"/>
        <v>-28.869282999999999</v>
      </c>
      <c r="H15" s="89">
        <f t="shared" si="1"/>
        <v>0</v>
      </c>
      <c r="I15" s="77">
        <f t="shared" si="1"/>
        <v>0</v>
      </c>
      <c r="J15" s="89">
        <f t="shared" si="1"/>
        <v>-10.130000000000001</v>
      </c>
      <c r="K15" s="77">
        <f t="shared" si="1"/>
        <v>6.2504759999999999</v>
      </c>
      <c r="L15" s="89">
        <f t="shared" si="2"/>
        <v>0</v>
      </c>
      <c r="M15" s="77">
        <f t="shared" si="1"/>
        <v>0</v>
      </c>
      <c r="N15" s="77">
        <f t="shared" ref="N15" si="5">N10-N13</f>
        <v>68</v>
      </c>
      <c r="O15" s="77">
        <f t="shared" si="1"/>
        <v>53</v>
      </c>
      <c r="P15" s="89">
        <f>P10-P13</f>
        <v>0</v>
      </c>
      <c r="Q15" s="77">
        <f t="shared" si="4"/>
        <v>0</v>
      </c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60"/>
      <c r="B16" s="52" t="s">
        <v>57</v>
      </c>
      <c r="C16" s="52"/>
      <c r="D16" s="52"/>
      <c r="E16" s="64" t="s">
        <v>154</v>
      </c>
      <c r="F16" s="89">
        <f t="shared" ref="F16" si="6">F8-F11</f>
        <v>-622.02491999999984</v>
      </c>
      <c r="G16" s="77">
        <f t="shared" ref="G16:P16" si="7">G8-G11</f>
        <v>1104.5601870000005</v>
      </c>
      <c r="H16" s="89">
        <f t="shared" si="7"/>
        <v>86.269485999999915</v>
      </c>
      <c r="I16" s="77">
        <f t="shared" si="7"/>
        <v>101.80467999999996</v>
      </c>
      <c r="J16" s="89">
        <f t="shared" si="7"/>
        <v>288.44612699999993</v>
      </c>
      <c r="K16" s="77">
        <f t="shared" si="7"/>
        <v>571.06188699999984</v>
      </c>
      <c r="L16" s="89">
        <f t="shared" si="7"/>
        <v>24.149476</v>
      </c>
      <c r="M16" s="77">
        <f t="shared" si="7"/>
        <v>24.886347000000001</v>
      </c>
      <c r="N16" s="77">
        <f t="shared" ref="N16" si="8">N8-N11</f>
        <v>-478</v>
      </c>
      <c r="O16" s="77">
        <f t="shared" si="7"/>
        <v>566</v>
      </c>
      <c r="P16" s="89">
        <f t="shared" si="7"/>
        <v>221</v>
      </c>
      <c r="Q16" s="77">
        <f t="shared" ref="Q16" si="9">Q8-Q11</f>
        <v>209</v>
      </c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60"/>
      <c r="B17" s="52" t="s">
        <v>58</v>
      </c>
      <c r="C17" s="52"/>
      <c r="D17" s="52"/>
      <c r="E17" s="50"/>
      <c r="F17" s="124">
        <v>621.09788800000001</v>
      </c>
      <c r="G17" s="86">
        <v>0</v>
      </c>
      <c r="H17" s="85">
        <v>0</v>
      </c>
      <c r="I17" s="86">
        <v>0</v>
      </c>
      <c r="J17" s="85">
        <v>0</v>
      </c>
      <c r="K17" s="77">
        <v>0</v>
      </c>
      <c r="L17" s="85">
        <v>2968.2525310000001</v>
      </c>
      <c r="M17" s="77">
        <v>2992.4020070000001</v>
      </c>
      <c r="N17" s="85">
        <v>6333</v>
      </c>
      <c r="O17" s="77">
        <f>5670+184</f>
        <v>5854</v>
      </c>
      <c r="P17" s="85">
        <v>0</v>
      </c>
      <c r="Q17" s="86">
        <v>0</v>
      </c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60"/>
      <c r="B18" s="52" t="s">
        <v>59</v>
      </c>
      <c r="C18" s="52"/>
      <c r="D18" s="52"/>
      <c r="E18" s="50"/>
      <c r="F18" s="125">
        <v>0</v>
      </c>
      <c r="G18" s="87">
        <v>0</v>
      </c>
      <c r="H18" s="83">
        <v>0</v>
      </c>
      <c r="I18" s="87">
        <v>0</v>
      </c>
      <c r="J18" s="83">
        <v>0</v>
      </c>
      <c r="K18" s="87">
        <v>0</v>
      </c>
      <c r="L18" s="83">
        <v>0</v>
      </c>
      <c r="M18" s="87">
        <v>0</v>
      </c>
      <c r="N18" s="83">
        <v>0</v>
      </c>
      <c r="O18" s="87">
        <v>0</v>
      </c>
      <c r="P18" s="83">
        <v>0</v>
      </c>
      <c r="Q18" s="87">
        <v>0</v>
      </c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60" t="s">
        <v>83</v>
      </c>
      <c r="B19" s="59" t="s">
        <v>60</v>
      </c>
      <c r="C19" s="52"/>
      <c r="D19" s="52"/>
      <c r="E19" s="64"/>
      <c r="F19" s="122">
        <v>1441</v>
      </c>
      <c r="G19" s="77">
        <v>768.08249999999998</v>
      </c>
      <c r="H19" s="84">
        <v>130.50299999999999</v>
      </c>
      <c r="I19" s="77">
        <v>478.60700000000003</v>
      </c>
      <c r="J19" s="84">
        <v>2033.394534</v>
      </c>
      <c r="K19" s="77">
        <v>343.58383400000002</v>
      </c>
      <c r="L19" s="84">
        <v>0</v>
      </c>
      <c r="M19" s="77">
        <v>0</v>
      </c>
      <c r="N19" s="81">
        <v>1701</v>
      </c>
      <c r="O19" s="77">
        <f>832+309</f>
        <v>1141</v>
      </c>
      <c r="P19" s="84">
        <v>2567</v>
      </c>
      <c r="Q19" s="77">
        <v>2424</v>
      </c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60"/>
      <c r="B20" s="60"/>
      <c r="C20" s="52" t="s">
        <v>61</v>
      </c>
      <c r="D20" s="52"/>
      <c r="E20" s="64"/>
      <c r="F20" s="122">
        <v>1351</v>
      </c>
      <c r="G20" s="77">
        <v>678</v>
      </c>
      <c r="H20" s="84">
        <v>86</v>
      </c>
      <c r="I20" s="77">
        <v>436</v>
      </c>
      <c r="J20" s="84">
        <v>252</v>
      </c>
      <c r="K20" s="77">
        <v>228</v>
      </c>
      <c r="L20" s="84">
        <v>0</v>
      </c>
      <c r="M20" s="77">
        <v>0</v>
      </c>
      <c r="N20" s="81">
        <v>1095</v>
      </c>
      <c r="O20" s="77">
        <f>543+34</f>
        <v>577</v>
      </c>
      <c r="P20" s="84">
        <v>492</v>
      </c>
      <c r="Q20" s="77">
        <v>264</v>
      </c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60"/>
      <c r="B21" s="73" t="s">
        <v>62</v>
      </c>
      <c r="C21" s="52"/>
      <c r="D21" s="52"/>
      <c r="E21" s="64" t="s">
        <v>155</v>
      </c>
      <c r="F21" s="122">
        <v>1441</v>
      </c>
      <c r="G21" s="77">
        <v>768.08249999999998</v>
      </c>
      <c r="H21" s="84">
        <v>130.50299999999999</v>
      </c>
      <c r="I21" s="77">
        <v>478.60700000000003</v>
      </c>
      <c r="J21" s="84">
        <v>2033.394534</v>
      </c>
      <c r="K21" s="77">
        <v>343.58383400000002</v>
      </c>
      <c r="L21" s="84">
        <v>0</v>
      </c>
      <c r="M21" s="77">
        <v>0</v>
      </c>
      <c r="N21" s="81">
        <v>1701</v>
      </c>
      <c r="O21" s="77">
        <f>832+309</f>
        <v>1141</v>
      </c>
      <c r="P21" s="84">
        <v>2567</v>
      </c>
      <c r="Q21" s="77">
        <v>2424</v>
      </c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60"/>
      <c r="B22" s="59" t="s">
        <v>63</v>
      </c>
      <c r="C22" s="52"/>
      <c r="D22" s="52"/>
      <c r="E22" s="64" t="s">
        <v>156</v>
      </c>
      <c r="F22" s="122">
        <v>2263.832116</v>
      </c>
      <c r="G22" s="77">
        <v>2132.9371310000001</v>
      </c>
      <c r="H22" s="84">
        <v>569.71421599999996</v>
      </c>
      <c r="I22" s="77">
        <v>1190.339862</v>
      </c>
      <c r="J22" s="84">
        <v>2528.806568</v>
      </c>
      <c r="K22" s="77">
        <v>2624.2063579999999</v>
      </c>
      <c r="L22" s="84">
        <v>40.751308999999999</v>
      </c>
      <c r="M22" s="77">
        <v>44.662999999999997</v>
      </c>
      <c r="N22" s="81">
        <v>3687</v>
      </c>
      <c r="O22" s="77">
        <f>2979+310</f>
        <v>3289</v>
      </c>
      <c r="P22" s="84">
        <v>2741</v>
      </c>
      <c r="Q22" s="77">
        <v>2983</v>
      </c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60"/>
      <c r="B23" s="60" t="s">
        <v>64</v>
      </c>
      <c r="C23" s="52" t="s">
        <v>65</v>
      </c>
      <c r="D23" s="52"/>
      <c r="E23" s="64"/>
      <c r="F23" s="126">
        <v>269.76752499999998</v>
      </c>
      <c r="G23" s="77">
        <v>264.92478299999999</v>
      </c>
      <c r="H23" s="84">
        <v>310.84184599999998</v>
      </c>
      <c r="I23" s="77">
        <v>329.40389800000003</v>
      </c>
      <c r="J23" s="84">
        <v>168.56365</v>
      </c>
      <c r="K23" s="77">
        <v>151.9811</v>
      </c>
      <c r="L23" s="84">
        <v>0</v>
      </c>
      <c r="M23" s="77">
        <v>0</v>
      </c>
      <c r="N23" s="81">
        <v>2245</v>
      </c>
      <c r="O23" s="77">
        <f>2223+276</f>
        <v>2499</v>
      </c>
      <c r="P23" s="84">
        <v>1051</v>
      </c>
      <c r="Q23" s="77">
        <v>1041</v>
      </c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60"/>
      <c r="B24" s="52" t="s">
        <v>157</v>
      </c>
      <c r="C24" s="52"/>
      <c r="D24" s="52"/>
      <c r="E24" s="64" t="s">
        <v>158</v>
      </c>
      <c r="F24" s="89">
        <f t="shared" ref="F24" si="10">F21-F22</f>
        <v>-822.83211600000004</v>
      </c>
      <c r="G24" s="77">
        <f>G21-G22</f>
        <v>-1364.8546310000002</v>
      </c>
      <c r="H24" s="89">
        <f t="shared" ref="H24" si="11">H21-H22</f>
        <v>-439.21121599999998</v>
      </c>
      <c r="I24" s="77">
        <f t="shared" ref="I24:P24" si="12">I21-I22</f>
        <v>-711.73286200000007</v>
      </c>
      <c r="J24" s="89">
        <f t="shared" si="12"/>
        <v>-495.41203399999995</v>
      </c>
      <c r="K24" s="77">
        <f t="shared" si="12"/>
        <v>-2280.6225239999999</v>
      </c>
      <c r="L24" s="89">
        <f t="shared" si="12"/>
        <v>-40.751308999999999</v>
      </c>
      <c r="M24" s="77">
        <f t="shared" si="12"/>
        <v>-44.662999999999997</v>
      </c>
      <c r="N24" s="77">
        <f t="shared" ref="N24" si="13">N21-N22</f>
        <v>-1986</v>
      </c>
      <c r="O24" s="77">
        <f t="shared" si="12"/>
        <v>-2148</v>
      </c>
      <c r="P24" s="89">
        <f t="shared" si="12"/>
        <v>-174</v>
      </c>
      <c r="Q24" s="77">
        <f t="shared" ref="Q24" si="14">Q21-Q22</f>
        <v>-559</v>
      </c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60"/>
      <c r="B25" s="59" t="s">
        <v>66</v>
      </c>
      <c r="C25" s="59"/>
      <c r="D25" s="59"/>
      <c r="E25" s="164" t="s">
        <v>159</v>
      </c>
      <c r="F25" s="177">
        <v>822.83211600000004</v>
      </c>
      <c r="G25" s="179">
        <v>1364.8546309999999</v>
      </c>
      <c r="H25" s="168">
        <v>439.21121599999998</v>
      </c>
      <c r="I25" s="170">
        <v>711.73286199999995</v>
      </c>
      <c r="J25" s="168">
        <v>495.41203400000001</v>
      </c>
      <c r="K25" s="170">
        <v>2280.6225239999999</v>
      </c>
      <c r="L25" s="168">
        <v>40.751308999999999</v>
      </c>
      <c r="M25" s="170">
        <v>44.662999999999997</v>
      </c>
      <c r="N25" s="168">
        <v>1986</v>
      </c>
      <c r="O25" s="170">
        <v>2148</v>
      </c>
      <c r="P25" s="168">
        <v>174</v>
      </c>
      <c r="Q25" s="170">
        <v>559</v>
      </c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60"/>
      <c r="B26" s="73" t="s">
        <v>67</v>
      </c>
      <c r="C26" s="73"/>
      <c r="D26" s="73"/>
      <c r="E26" s="165"/>
      <c r="F26" s="178"/>
      <c r="G26" s="180"/>
      <c r="H26" s="169"/>
      <c r="I26" s="171"/>
      <c r="J26" s="169"/>
      <c r="K26" s="171"/>
      <c r="L26" s="169"/>
      <c r="M26" s="171"/>
      <c r="N26" s="169">
        <v>0</v>
      </c>
      <c r="O26" s="171"/>
      <c r="P26" s="169"/>
      <c r="Q26" s="171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60"/>
      <c r="B27" s="52" t="s">
        <v>160</v>
      </c>
      <c r="C27" s="52"/>
      <c r="D27" s="52"/>
      <c r="E27" s="64" t="s">
        <v>161</v>
      </c>
      <c r="F27" s="123">
        <f t="shared" ref="F27" si="15">F24+F25</f>
        <v>0</v>
      </c>
      <c r="G27" s="77">
        <f t="shared" ref="G27:P27" si="16">G24+G25</f>
        <v>0</v>
      </c>
      <c r="H27" s="89">
        <f t="shared" si="16"/>
        <v>0</v>
      </c>
      <c r="I27" s="77">
        <f t="shared" si="16"/>
        <v>0</v>
      </c>
      <c r="J27" s="89">
        <f t="shared" si="16"/>
        <v>0</v>
      </c>
      <c r="K27" s="77">
        <f t="shared" si="16"/>
        <v>0</v>
      </c>
      <c r="L27" s="89">
        <f t="shared" si="16"/>
        <v>0</v>
      </c>
      <c r="M27" s="77">
        <f t="shared" si="16"/>
        <v>0</v>
      </c>
      <c r="N27" s="77">
        <f t="shared" ref="N27" si="17">N24+N25</f>
        <v>0</v>
      </c>
      <c r="O27" s="77">
        <f t="shared" si="16"/>
        <v>0</v>
      </c>
      <c r="P27" s="89">
        <f t="shared" si="16"/>
        <v>0</v>
      </c>
      <c r="Q27" s="77">
        <f t="shared" ref="Q27" si="18">Q24+Q25</f>
        <v>0</v>
      </c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90"/>
      <c r="G29" s="90"/>
      <c r="H29" s="90"/>
      <c r="I29" s="90"/>
      <c r="J29" s="91"/>
      <c r="K29" s="91" t="s">
        <v>162</v>
      </c>
      <c r="L29" s="90"/>
      <c r="M29" s="90"/>
      <c r="N29" s="90"/>
      <c r="P29" s="90"/>
      <c r="Q29" s="90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63" t="s">
        <v>68</v>
      </c>
      <c r="B30" s="163"/>
      <c r="C30" s="163"/>
      <c r="D30" s="163"/>
      <c r="E30" s="163"/>
      <c r="F30" s="182" t="s">
        <v>256</v>
      </c>
      <c r="G30" s="182"/>
      <c r="H30" s="182" t="s">
        <v>257</v>
      </c>
      <c r="I30" s="182"/>
      <c r="J30" s="182" t="s">
        <v>258</v>
      </c>
      <c r="K30" s="182"/>
      <c r="L30" s="183"/>
      <c r="M30" s="183"/>
      <c r="N30" s="183"/>
      <c r="O30" s="183"/>
      <c r="P30" s="93"/>
      <c r="Q30" s="90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63"/>
      <c r="B31" s="163"/>
      <c r="C31" s="163"/>
      <c r="D31" s="163"/>
      <c r="E31" s="163"/>
      <c r="F31" s="94" t="s">
        <v>235</v>
      </c>
      <c r="G31" s="94" t="s">
        <v>236</v>
      </c>
      <c r="H31" s="94" t="s">
        <v>235</v>
      </c>
      <c r="I31" s="94" t="s">
        <v>236</v>
      </c>
      <c r="J31" s="94" t="s">
        <v>235</v>
      </c>
      <c r="K31" s="94" t="s">
        <v>236</v>
      </c>
      <c r="L31" s="109"/>
      <c r="M31" s="109"/>
      <c r="N31" s="109"/>
      <c r="O31" s="109"/>
      <c r="P31" s="95"/>
      <c r="Q31" s="95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60" t="s">
        <v>84</v>
      </c>
      <c r="B32" s="59" t="s">
        <v>49</v>
      </c>
      <c r="C32" s="52"/>
      <c r="D32" s="52"/>
      <c r="E32" s="64" t="s">
        <v>40</v>
      </c>
      <c r="F32" s="84">
        <v>157</v>
      </c>
      <c r="G32" s="77">
        <v>746</v>
      </c>
      <c r="H32" s="82">
        <v>0.3</v>
      </c>
      <c r="I32" s="96">
        <v>2</v>
      </c>
      <c r="J32" s="84">
        <v>907</v>
      </c>
      <c r="K32" s="77">
        <v>870</v>
      </c>
      <c r="L32" s="97"/>
      <c r="M32" s="97"/>
      <c r="N32" s="97"/>
      <c r="O32" s="97"/>
      <c r="P32" s="97"/>
      <c r="Q32" s="97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66"/>
      <c r="B33" s="61"/>
      <c r="C33" s="59" t="s">
        <v>69</v>
      </c>
      <c r="D33" s="52"/>
      <c r="E33" s="64"/>
      <c r="F33" s="84">
        <v>75</v>
      </c>
      <c r="G33" s="77">
        <v>641</v>
      </c>
      <c r="H33" s="82">
        <v>0.3</v>
      </c>
      <c r="I33" s="96">
        <v>2</v>
      </c>
      <c r="J33" s="84">
        <v>545</v>
      </c>
      <c r="K33" s="77">
        <v>564</v>
      </c>
      <c r="L33" s="97"/>
      <c r="M33" s="97"/>
      <c r="N33" s="97"/>
      <c r="O33" s="97"/>
      <c r="P33" s="97"/>
      <c r="Q33" s="97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66"/>
      <c r="B34" s="61"/>
      <c r="C34" s="60"/>
      <c r="D34" s="52" t="s">
        <v>70</v>
      </c>
      <c r="E34" s="64"/>
      <c r="F34" s="84">
        <v>0</v>
      </c>
      <c r="G34" s="77">
        <v>564</v>
      </c>
      <c r="H34" s="82">
        <v>0.3</v>
      </c>
      <c r="I34" s="96">
        <v>2</v>
      </c>
      <c r="J34" s="84">
        <v>545</v>
      </c>
      <c r="K34" s="77">
        <v>564</v>
      </c>
      <c r="L34" s="97"/>
      <c r="M34" s="97"/>
      <c r="N34" s="97"/>
      <c r="O34" s="97"/>
      <c r="P34" s="97"/>
      <c r="Q34" s="97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66"/>
      <c r="B35" s="60"/>
      <c r="C35" s="73" t="s">
        <v>71</v>
      </c>
      <c r="D35" s="52"/>
      <c r="E35" s="64"/>
      <c r="F35" s="84">
        <v>81</v>
      </c>
      <c r="G35" s="77">
        <v>105</v>
      </c>
      <c r="H35" s="82">
        <v>0</v>
      </c>
      <c r="I35" s="96">
        <v>0</v>
      </c>
      <c r="J35" s="84">
        <v>362</v>
      </c>
      <c r="K35" s="87">
        <v>306</v>
      </c>
      <c r="L35" s="97"/>
      <c r="M35" s="97"/>
      <c r="N35" s="97"/>
      <c r="O35" s="97"/>
      <c r="P35" s="97"/>
      <c r="Q35" s="97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66"/>
      <c r="B36" s="59" t="s">
        <v>52</v>
      </c>
      <c r="C36" s="52"/>
      <c r="D36" s="52"/>
      <c r="E36" s="64" t="s">
        <v>41</v>
      </c>
      <c r="F36" s="84">
        <v>2</v>
      </c>
      <c r="G36" s="77">
        <v>2</v>
      </c>
      <c r="H36" s="82">
        <v>0</v>
      </c>
      <c r="I36" s="96">
        <v>0</v>
      </c>
      <c r="J36" s="84">
        <v>355</v>
      </c>
      <c r="K36" s="77">
        <v>324</v>
      </c>
      <c r="L36" s="97"/>
      <c r="M36" s="97"/>
      <c r="N36" s="97"/>
      <c r="O36" s="97"/>
      <c r="P36" s="97"/>
      <c r="Q36" s="97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66"/>
      <c r="B37" s="61"/>
      <c r="C37" s="52" t="s">
        <v>72</v>
      </c>
      <c r="D37" s="52"/>
      <c r="E37" s="64"/>
      <c r="F37" s="84">
        <v>2</v>
      </c>
      <c r="G37" s="77">
        <v>2</v>
      </c>
      <c r="H37" s="82">
        <v>0</v>
      </c>
      <c r="I37" s="96">
        <v>0</v>
      </c>
      <c r="J37" s="84">
        <v>279</v>
      </c>
      <c r="K37" s="77">
        <v>246</v>
      </c>
      <c r="L37" s="97"/>
      <c r="M37" s="97"/>
      <c r="N37" s="97"/>
      <c r="O37" s="97"/>
      <c r="P37" s="97"/>
      <c r="Q37" s="97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66"/>
      <c r="B38" s="60"/>
      <c r="C38" s="52" t="s">
        <v>73</v>
      </c>
      <c r="D38" s="52"/>
      <c r="E38" s="64"/>
      <c r="F38" s="84">
        <v>0</v>
      </c>
      <c r="G38" s="77">
        <v>0</v>
      </c>
      <c r="H38" s="82">
        <v>0</v>
      </c>
      <c r="I38" s="96">
        <v>0</v>
      </c>
      <c r="J38" s="84">
        <v>75</v>
      </c>
      <c r="K38" s="77">
        <v>78</v>
      </c>
      <c r="L38" s="97"/>
      <c r="M38" s="97"/>
      <c r="N38" s="97"/>
      <c r="O38" s="97"/>
      <c r="P38" s="97"/>
      <c r="Q38" s="97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66"/>
      <c r="B39" s="46" t="s">
        <v>74</v>
      </c>
      <c r="C39" s="46"/>
      <c r="D39" s="46"/>
      <c r="E39" s="64" t="s">
        <v>163</v>
      </c>
      <c r="F39" s="89">
        <f>F32-F36</f>
        <v>155</v>
      </c>
      <c r="G39" s="77">
        <f t="shared" ref="G39:K39" si="19">G32-G36</f>
        <v>744</v>
      </c>
      <c r="H39" s="96">
        <f t="shared" si="19"/>
        <v>0.3</v>
      </c>
      <c r="I39" s="96">
        <f t="shared" si="19"/>
        <v>2</v>
      </c>
      <c r="J39" s="89">
        <f>J32-J36</f>
        <v>552</v>
      </c>
      <c r="K39" s="77">
        <f t="shared" si="19"/>
        <v>546</v>
      </c>
      <c r="L39" s="97"/>
      <c r="M39" s="97"/>
      <c r="N39" s="97"/>
      <c r="O39" s="97"/>
      <c r="P39" s="97"/>
      <c r="Q39" s="97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60" t="s">
        <v>85</v>
      </c>
      <c r="B40" s="59" t="s">
        <v>75</v>
      </c>
      <c r="C40" s="52"/>
      <c r="D40" s="52"/>
      <c r="E40" s="64" t="s">
        <v>43</v>
      </c>
      <c r="F40" s="84">
        <v>0</v>
      </c>
      <c r="G40" s="77">
        <v>0</v>
      </c>
      <c r="H40" s="82">
        <v>0</v>
      </c>
      <c r="I40" s="96">
        <v>0</v>
      </c>
      <c r="J40" s="84">
        <v>1744</v>
      </c>
      <c r="K40" s="77">
        <v>1212</v>
      </c>
      <c r="L40" s="97"/>
      <c r="M40" s="97"/>
      <c r="N40" s="97"/>
      <c r="O40" s="97"/>
      <c r="P40" s="97"/>
      <c r="Q40" s="97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61"/>
      <c r="B41" s="60"/>
      <c r="C41" s="52" t="s">
        <v>76</v>
      </c>
      <c r="D41" s="52"/>
      <c r="E41" s="64"/>
      <c r="F41" s="84">
        <v>0</v>
      </c>
      <c r="G41" s="87">
        <v>0</v>
      </c>
      <c r="H41" s="83">
        <v>0</v>
      </c>
      <c r="I41" s="87">
        <v>0</v>
      </c>
      <c r="J41" s="83">
        <v>1744</v>
      </c>
      <c r="K41" s="77">
        <v>1212</v>
      </c>
      <c r="L41" s="97"/>
      <c r="M41" s="97"/>
      <c r="N41" s="97"/>
      <c r="O41" s="97"/>
      <c r="P41" s="98"/>
      <c r="Q41" s="98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61"/>
      <c r="B42" s="59" t="s">
        <v>63</v>
      </c>
      <c r="C42" s="52"/>
      <c r="D42" s="52"/>
      <c r="E42" s="64" t="s">
        <v>44</v>
      </c>
      <c r="F42" s="84">
        <v>655</v>
      </c>
      <c r="G42" s="77">
        <v>115</v>
      </c>
      <c r="H42" s="82">
        <v>0.3</v>
      </c>
      <c r="I42" s="96">
        <v>2</v>
      </c>
      <c r="J42" s="84">
        <v>2282</v>
      </c>
      <c r="K42" s="77">
        <v>1786</v>
      </c>
      <c r="L42" s="97"/>
      <c r="M42" s="97"/>
      <c r="N42" s="97"/>
      <c r="O42" s="97"/>
      <c r="P42" s="97"/>
      <c r="Q42" s="97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61"/>
      <c r="B43" s="60"/>
      <c r="C43" s="52" t="s">
        <v>77</v>
      </c>
      <c r="D43" s="52"/>
      <c r="E43" s="64"/>
      <c r="F43" s="84">
        <v>645</v>
      </c>
      <c r="G43" s="77">
        <v>103</v>
      </c>
      <c r="H43" s="82">
        <v>0</v>
      </c>
      <c r="I43" s="96">
        <v>0</v>
      </c>
      <c r="J43" s="84">
        <v>1003</v>
      </c>
      <c r="K43" s="87">
        <v>1075</v>
      </c>
      <c r="L43" s="97"/>
      <c r="M43" s="97"/>
      <c r="N43" s="97"/>
      <c r="O43" s="97"/>
      <c r="P43" s="97"/>
      <c r="Q43" s="97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61"/>
      <c r="B44" s="52" t="s">
        <v>74</v>
      </c>
      <c r="C44" s="52"/>
      <c r="D44" s="52"/>
      <c r="E44" s="64" t="s">
        <v>164</v>
      </c>
      <c r="F44" s="87">
        <f>F40-F42</f>
        <v>-655</v>
      </c>
      <c r="G44" s="87">
        <f t="shared" ref="G44:K44" si="20">G40-G42</f>
        <v>-115</v>
      </c>
      <c r="H44" s="87">
        <f t="shared" si="20"/>
        <v>-0.3</v>
      </c>
      <c r="I44" s="87">
        <f t="shared" si="20"/>
        <v>-2</v>
      </c>
      <c r="J44" s="87">
        <f>J40-J42</f>
        <v>-538</v>
      </c>
      <c r="K44" s="87">
        <f t="shared" si="20"/>
        <v>-574</v>
      </c>
      <c r="L44" s="98"/>
      <c r="M44" s="98"/>
      <c r="N44" s="98"/>
      <c r="O44" s="98"/>
      <c r="P44" s="98"/>
      <c r="Q44" s="98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60" t="s">
        <v>86</v>
      </c>
      <c r="B45" s="46" t="s">
        <v>78</v>
      </c>
      <c r="C45" s="46"/>
      <c r="D45" s="46"/>
      <c r="E45" s="64" t="s">
        <v>165</v>
      </c>
      <c r="F45" s="89">
        <f>F39+F44</f>
        <v>-500</v>
      </c>
      <c r="G45" s="77">
        <f t="shared" ref="G45:K45" si="21">G39+G44</f>
        <v>629</v>
      </c>
      <c r="H45" s="96">
        <f t="shared" si="21"/>
        <v>0</v>
      </c>
      <c r="I45" s="96">
        <f t="shared" si="21"/>
        <v>0</v>
      </c>
      <c r="J45" s="89">
        <f t="shared" si="21"/>
        <v>14</v>
      </c>
      <c r="K45" s="77">
        <f t="shared" si="21"/>
        <v>-28</v>
      </c>
      <c r="L45" s="97"/>
      <c r="M45" s="97"/>
      <c r="N45" s="97"/>
      <c r="O45" s="97"/>
      <c r="P45" s="97"/>
      <c r="Q45" s="97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61"/>
      <c r="B46" s="52" t="s">
        <v>79</v>
      </c>
      <c r="C46" s="52"/>
      <c r="D46" s="52"/>
      <c r="E46" s="52"/>
      <c r="F46" s="84">
        <v>0</v>
      </c>
      <c r="G46" s="87">
        <v>0</v>
      </c>
      <c r="H46" s="83">
        <v>0</v>
      </c>
      <c r="I46" s="87">
        <v>0</v>
      </c>
      <c r="J46" s="83">
        <v>0</v>
      </c>
      <c r="K46" s="87">
        <v>0</v>
      </c>
      <c r="L46" s="97"/>
      <c r="M46" s="97"/>
      <c r="N46" s="98"/>
      <c r="O46" s="98"/>
      <c r="P46" s="98"/>
      <c r="Q46" s="98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61"/>
      <c r="B47" s="52" t="s">
        <v>80</v>
      </c>
      <c r="C47" s="52"/>
      <c r="D47" s="52"/>
      <c r="E47" s="52"/>
      <c r="F47" s="84">
        <v>1594</v>
      </c>
      <c r="G47" s="77">
        <v>2094</v>
      </c>
      <c r="H47" s="82">
        <v>90</v>
      </c>
      <c r="I47" s="96">
        <v>90</v>
      </c>
      <c r="J47" s="84">
        <v>664</v>
      </c>
      <c r="K47" s="77">
        <v>651</v>
      </c>
      <c r="L47" s="97"/>
      <c r="M47" s="97"/>
      <c r="N47" s="97"/>
      <c r="O47" s="97"/>
      <c r="P47" s="97"/>
      <c r="Q47" s="97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61"/>
      <c r="B48" s="52" t="s">
        <v>81</v>
      </c>
      <c r="C48" s="52"/>
      <c r="D48" s="52"/>
      <c r="E48" s="52"/>
      <c r="F48" s="84">
        <v>1385</v>
      </c>
      <c r="G48" s="77">
        <v>2094</v>
      </c>
      <c r="H48" s="82">
        <v>0</v>
      </c>
      <c r="I48" s="96">
        <v>0</v>
      </c>
      <c r="J48" s="84">
        <v>650</v>
      </c>
      <c r="K48" s="77">
        <v>607</v>
      </c>
      <c r="L48" s="97"/>
      <c r="M48" s="97"/>
      <c r="N48" s="97"/>
      <c r="O48" s="97"/>
      <c r="P48" s="97"/>
      <c r="Q48" s="97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H49" s="127"/>
      <c r="L49" s="110"/>
      <c r="M49" s="110"/>
      <c r="N49" s="110"/>
      <c r="O49" s="110"/>
    </row>
    <row r="50" spans="1:15" ht="16" customHeight="1">
      <c r="A50" s="8"/>
    </row>
  </sheetData>
  <mergeCells count="31">
    <mergeCell ref="P6:Q6"/>
    <mergeCell ref="P25:P26"/>
    <mergeCell ref="Q25:Q26"/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N6:O6"/>
    <mergeCell ref="N25:N26"/>
    <mergeCell ref="A6:E7"/>
    <mergeCell ref="A32:A39"/>
    <mergeCell ref="A40:A44"/>
    <mergeCell ref="A45:A48"/>
    <mergeCell ref="J6:K6"/>
    <mergeCell ref="L6:M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7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N1" sqref="N1"/>
    </sheetView>
  </sheetViews>
  <sheetFormatPr defaultColWidth="9" defaultRowHeight="13" outlineLevelCol="1"/>
  <cols>
    <col min="1" max="2" width="3.6328125" style="2" customWidth="1"/>
    <col min="3" max="3" width="21.90625" style="2" customWidth="1"/>
    <col min="4" max="4" width="20" style="2" customWidth="1"/>
    <col min="5" max="5" width="12.6328125" style="2" customWidth="1"/>
    <col min="6" max="8" width="12.6328125" style="92" customWidth="1"/>
    <col min="9" max="10" width="12.6328125" style="2" customWidth="1"/>
    <col min="11" max="12" width="12.6328125" style="2" hidden="1" customWidth="1" outlineLevel="1"/>
    <col min="13" max="13" width="12.6328125" style="2" customWidth="1" collapsed="1"/>
    <col min="14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115" t="s">
        <v>261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12"/>
      <c r="I3" s="14"/>
      <c r="J3" s="14"/>
    </row>
    <row r="4" spans="1:14" ht="15" customHeight="1">
      <c r="A4" s="14"/>
      <c r="B4" s="14"/>
      <c r="C4" s="14"/>
      <c r="D4" s="14"/>
      <c r="E4" s="14"/>
      <c r="F4" s="112"/>
      <c r="I4" s="14"/>
      <c r="J4" s="14"/>
    </row>
    <row r="5" spans="1:14" ht="15" customHeight="1">
      <c r="A5" s="42"/>
      <c r="B5" s="42" t="s">
        <v>247</v>
      </c>
      <c r="C5" s="42"/>
      <c r="D5" s="42"/>
      <c r="H5" s="108"/>
      <c r="L5" s="15"/>
      <c r="N5" s="15" t="s">
        <v>168</v>
      </c>
    </row>
    <row r="6" spans="1:14" ht="15" customHeight="1">
      <c r="A6" s="43"/>
      <c r="B6" s="44"/>
      <c r="C6" s="44"/>
      <c r="D6" s="79"/>
      <c r="E6" s="187" t="s">
        <v>263</v>
      </c>
      <c r="F6" s="188"/>
      <c r="G6" s="189" t="s">
        <v>264</v>
      </c>
      <c r="H6" s="190"/>
      <c r="I6" s="184"/>
      <c r="J6" s="185"/>
      <c r="K6" s="184"/>
      <c r="L6" s="185"/>
      <c r="M6" s="184"/>
      <c r="N6" s="185"/>
    </row>
    <row r="7" spans="1:14" ht="15" customHeight="1">
      <c r="A7" s="18"/>
      <c r="B7" s="19"/>
      <c r="C7" s="19"/>
      <c r="D7" s="58"/>
      <c r="E7" s="36" t="s">
        <v>235</v>
      </c>
      <c r="F7" s="113" t="s">
        <v>236</v>
      </c>
      <c r="G7" s="113" t="s">
        <v>235</v>
      </c>
      <c r="H7" s="113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156" t="s">
        <v>169</v>
      </c>
      <c r="B8" s="74" t="s">
        <v>170</v>
      </c>
      <c r="C8" s="75"/>
      <c r="D8" s="75"/>
      <c r="E8" s="111">
        <v>1</v>
      </c>
      <c r="F8" s="114">
        <v>1</v>
      </c>
      <c r="G8" s="111">
        <v>41</v>
      </c>
      <c r="H8" s="114">
        <v>41</v>
      </c>
      <c r="I8" s="76"/>
      <c r="J8" s="76"/>
      <c r="K8" s="76"/>
      <c r="L8" s="76"/>
      <c r="M8" s="76"/>
      <c r="N8" s="76"/>
    </row>
    <row r="9" spans="1:14" ht="18" customHeight="1">
      <c r="A9" s="156"/>
      <c r="B9" s="156" t="s">
        <v>171</v>
      </c>
      <c r="C9" s="52" t="s">
        <v>172</v>
      </c>
      <c r="D9" s="52"/>
      <c r="E9" s="111">
        <v>5745</v>
      </c>
      <c r="F9" s="114">
        <v>5745</v>
      </c>
      <c r="G9" s="111">
        <v>4000</v>
      </c>
      <c r="H9" s="114">
        <v>4000</v>
      </c>
      <c r="I9" s="76"/>
      <c r="J9" s="76"/>
      <c r="K9" s="76"/>
      <c r="L9" s="76"/>
      <c r="M9" s="76"/>
      <c r="N9" s="76"/>
    </row>
    <row r="10" spans="1:14" ht="18" customHeight="1">
      <c r="A10" s="156"/>
      <c r="B10" s="156"/>
      <c r="C10" s="52" t="s">
        <v>173</v>
      </c>
      <c r="D10" s="52"/>
      <c r="E10" s="111">
        <v>5745</v>
      </c>
      <c r="F10" s="114">
        <v>5745</v>
      </c>
      <c r="G10" s="111">
        <v>2520</v>
      </c>
      <c r="H10" s="114">
        <v>2520</v>
      </c>
      <c r="I10" s="76"/>
      <c r="J10" s="76"/>
      <c r="K10" s="76"/>
      <c r="L10" s="76"/>
      <c r="M10" s="76"/>
      <c r="N10" s="76"/>
    </row>
    <row r="11" spans="1:14" ht="18" customHeight="1">
      <c r="A11" s="156"/>
      <c r="B11" s="156"/>
      <c r="C11" s="52" t="s">
        <v>174</v>
      </c>
      <c r="D11" s="52"/>
      <c r="E11" s="111">
        <v>0</v>
      </c>
      <c r="F11" s="114">
        <v>0</v>
      </c>
      <c r="G11" s="111">
        <v>1080</v>
      </c>
      <c r="H11" s="114">
        <v>1080</v>
      </c>
      <c r="I11" s="76"/>
      <c r="J11" s="76"/>
      <c r="K11" s="76"/>
      <c r="L11" s="76"/>
      <c r="M11" s="76"/>
      <c r="N11" s="76"/>
    </row>
    <row r="12" spans="1:14" ht="18" customHeight="1">
      <c r="A12" s="156"/>
      <c r="B12" s="156"/>
      <c r="C12" s="52" t="s">
        <v>175</v>
      </c>
      <c r="D12" s="52"/>
      <c r="E12" s="111">
        <v>0</v>
      </c>
      <c r="F12" s="114">
        <v>0</v>
      </c>
      <c r="G12" s="111">
        <v>400</v>
      </c>
      <c r="H12" s="114">
        <v>400</v>
      </c>
      <c r="I12" s="76"/>
      <c r="J12" s="76"/>
      <c r="K12" s="76"/>
      <c r="L12" s="76"/>
      <c r="M12" s="76"/>
      <c r="N12" s="76"/>
    </row>
    <row r="13" spans="1:14" ht="18" customHeight="1">
      <c r="A13" s="156"/>
      <c r="B13" s="156"/>
      <c r="C13" s="52" t="s">
        <v>176</v>
      </c>
      <c r="D13" s="52"/>
      <c r="E13" s="111">
        <v>0</v>
      </c>
      <c r="F13" s="114">
        <v>0</v>
      </c>
      <c r="G13" s="118">
        <v>0</v>
      </c>
      <c r="H13" s="114">
        <v>0</v>
      </c>
      <c r="I13" s="76"/>
      <c r="J13" s="76"/>
      <c r="K13" s="76"/>
      <c r="L13" s="76"/>
      <c r="M13" s="76"/>
      <c r="N13" s="76"/>
    </row>
    <row r="14" spans="1:14" ht="18" customHeight="1">
      <c r="A14" s="156"/>
      <c r="B14" s="156"/>
      <c r="C14" s="52" t="s">
        <v>177</v>
      </c>
      <c r="D14" s="52"/>
      <c r="E14" s="111">
        <v>0</v>
      </c>
      <c r="F14" s="114">
        <v>0</v>
      </c>
      <c r="G14" s="119">
        <v>0</v>
      </c>
      <c r="H14" s="114">
        <v>0</v>
      </c>
      <c r="I14" s="76"/>
      <c r="J14" s="76"/>
      <c r="K14" s="76"/>
      <c r="L14" s="76"/>
      <c r="M14" s="76"/>
      <c r="N14" s="76"/>
    </row>
    <row r="15" spans="1:14" ht="18" customHeight="1">
      <c r="A15" s="156" t="s">
        <v>178</v>
      </c>
      <c r="B15" s="156" t="s">
        <v>179</v>
      </c>
      <c r="C15" s="52" t="s">
        <v>180</v>
      </c>
      <c r="D15" s="52"/>
      <c r="E15" s="81">
        <v>667</v>
      </c>
      <c r="F15" s="77">
        <v>685</v>
      </c>
      <c r="G15" s="84">
        <v>4994</v>
      </c>
      <c r="H15" s="77">
        <v>2984</v>
      </c>
      <c r="I15" s="53"/>
      <c r="J15" s="53"/>
      <c r="K15" s="53"/>
      <c r="L15" s="53"/>
      <c r="M15" s="53"/>
      <c r="N15" s="53"/>
    </row>
    <row r="16" spans="1:14" ht="18" customHeight="1">
      <c r="A16" s="156"/>
      <c r="B16" s="156"/>
      <c r="C16" s="52" t="s">
        <v>181</v>
      </c>
      <c r="D16" s="52"/>
      <c r="E16" s="81">
        <v>21745</v>
      </c>
      <c r="F16" s="77">
        <v>21680</v>
      </c>
      <c r="G16" s="84">
        <v>4719</v>
      </c>
      <c r="H16" s="77">
        <v>4327</v>
      </c>
      <c r="I16" s="53"/>
      <c r="J16" s="53"/>
      <c r="K16" s="53"/>
      <c r="L16" s="53"/>
      <c r="M16" s="53"/>
      <c r="N16" s="53"/>
    </row>
    <row r="17" spans="1:15" ht="18" customHeight="1">
      <c r="A17" s="156"/>
      <c r="B17" s="156"/>
      <c r="C17" s="52" t="s">
        <v>182</v>
      </c>
      <c r="D17" s="52"/>
      <c r="E17" s="81">
        <v>0</v>
      </c>
      <c r="F17" s="77">
        <v>0</v>
      </c>
      <c r="G17" s="120">
        <v>0</v>
      </c>
      <c r="H17" s="77">
        <v>0</v>
      </c>
      <c r="I17" s="53"/>
      <c r="J17" s="53"/>
      <c r="K17" s="53"/>
      <c r="L17" s="53"/>
      <c r="M17" s="53"/>
      <c r="N17" s="53"/>
    </row>
    <row r="18" spans="1:15" ht="18" customHeight="1">
      <c r="A18" s="156"/>
      <c r="B18" s="156"/>
      <c r="C18" s="52" t="s">
        <v>183</v>
      </c>
      <c r="D18" s="52"/>
      <c r="E18" s="81">
        <v>22412</v>
      </c>
      <c r="F18" s="77">
        <v>22365</v>
      </c>
      <c r="G18" s="84">
        <v>9713</v>
      </c>
      <c r="H18" s="77">
        <v>7311</v>
      </c>
      <c r="I18" s="53"/>
      <c r="J18" s="53"/>
      <c r="K18" s="53"/>
      <c r="L18" s="53"/>
      <c r="M18" s="53"/>
      <c r="N18" s="53"/>
    </row>
    <row r="19" spans="1:15" ht="18" customHeight="1">
      <c r="A19" s="156"/>
      <c r="B19" s="156" t="s">
        <v>184</v>
      </c>
      <c r="C19" s="52" t="s">
        <v>185</v>
      </c>
      <c r="D19" s="52"/>
      <c r="E19" s="81">
        <v>1036</v>
      </c>
      <c r="F19" s="77">
        <v>1043</v>
      </c>
      <c r="G19" s="84">
        <v>4472</v>
      </c>
      <c r="H19" s="77">
        <v>2475</v>
      </c>
      <c r="I19" s="53"/>
      <c r="J19" s="53"/>
      <c r="K19" s="53"/>
      <c r="L19" s="53"/>
      <c r="M19" s="53"/>
      <c r="N19" s="53"/>
    </row>
    <row r="20" spans="1:15" ht="18" customHeight="1">
      <c r="A20" s="156"/>
      <c r="B20" s="156"/>
      <c r="C20" s="52" t="s">
        <v>186</v>
      </c>
      <c r="D20" s="52"/>
      <c r="E20" s="81">
        <v>6807</v>
      </c>
      <c r="F20" s="77">
        <v>7043</v>
      </c>
      <c r="G20" s="84">
        <v>1162</v>
      </c>
      <c r="H20" s="77">
        <v>958</v>
      </c>
      <c r="I20" s="53"/>
      <c r="J20" s="53"/>
      <c r="K20" s="53"/>
      <c r="L20" s="53"/>
      <c r="M20" s="53"/>
      <c r="N20" s="53"/>
    </row>
    <row r="21" spans="1:15" ht="18" customHeight="1">
      <c r="A21" s="156"/>
      <c r="B21" s="156"/>
      <c r="C21" s="52" t="s">
        <v>187</v>
      </c>
      <c r="D21" s="52"/>
      <c r="E21" s="81">
        <v>8824</v>
      </c>
      <c r="F21" s="77">
        <v>8534</v>
      </c>
      <c r="G21" s="84">
        <v>0</v>
      </c>
      <c r="H21" s="77">
        <v>0</v>
      </c>
      <c r="I21" s="77"/>
      <c r="J21" s="77"/>
      <c r="K21" s="77"/>
      <c r="L21" s="77"/>
      <c r="M21" s="77"/>
      <c r="N21" s="77"/>
    </row>
    <row r="22" spans="1:15" ht="18" customHeight="1">
      <c r="A22" s="156"/>
      <c r="B22" s="156"/>
      <c r="C22" s="46" t="s">
        <v>188</v>
      </c>
      <c r="D22" s="46"/>
      <c r="E22" s="81">
        <v>16667</v>
      </c>
      <c r="F22" s="77">
        <v>16620</v>
      </c>
      <c r="G22" s="84">
        <v>5634</v>
      </c>
      <c r="H22" s="77">
        <v>3433</v>
      </c>
      <c r="I22" s="53"/>
      <c r="J22" s="53"/>
      <c r="K22" s="53"/>
      <c r="L22" s="53"/>
      <c r="M22" s="53"/>
      <c r="N22" s="53"/>
    </row>
    <row r="23" spans="1:15" ht="18" customHeight="1">
      <c r="A23" s="156"/>
      <c r="B23" s="156" t="s">
        <v>189</v>
      </c>
      <c r="C23" s="52" t="s">
        <v>190</v>
      </c>
      <c r="D23" s="52"/>
      <c r="E23" s="81">
        <v>5745</v>
      </c>
      <c r="F23" s="77">
        <v>5745</v>
      </c>
      <c r="G23" s="84">
        <v>4000</v>
      </c>
      <c r="H23" s="77">
        <v>4000</v>
      </c>
      <c r="I23" s="53"/>
      <c r="J23" s="53"/>
      <c r="K23" s="53"/>
      <c r="L23" s="53"/>
      <c r="M23" s="53"/>
      <c r="N23" s="53"/>
    </row>
    <row r="24" spans="1:15" ht="18" customHeight="1">
      <c r="A24" s="156"/>
      <c r="B24" s="156"/>
      <c r="C24" s="52" t="s">
        <v>191</v>
      </c>
      <c r="D24" s="52"/>
      <c r="E24" s="81">
        <v>0</v>
      </c>
      <c r="F24" s="77">
        <v>0</v>
      </c>
      <c r="G24" s="84">
        <v>79</v>
      </c>
      <c r="H24" s="77">
        <v>-122</v>
      </c>
      <c r="I24" s="53"/>
      <c r="J24" s="53"/>
      <c r="K24" s="53"/>
      <c r="L24" s="53"/>
      <c r="M24" s="53"/>
      <c r="N24" s="53"/>
    </row>
    <row r="25" spans="1:15" ht="18" customHeight="1">
      <c r="A25" s="156"/>
      <c r="B25" s="156"/>
      <c r="C25" s="52" t="s">
        <v>192</v>
      </c>
      <c r="D25" s="52"/>
      <c r="E25" s="81">
        <v>0</v>
      </c>
      <c r="F25" s="77">
        <v>0</v>
      </c>
      <c r="G25" s="84">
        <v>0</v>
      </c>
      <c r="H25" s="77">
        <v>0</v>
      </c>
      <c r="I25" s="53"/>
      <c r="J25" s="53"/>
      <c r="K25" s="53"/>
      <c r="L25" s="53"/>
      <c r="M25" s="53"/>
      <c r="N25" s="53"/>
    </row>
    <row r="26" spans="1:15" ht="18" customHeight="1">
      <c r="A26" s="156"/>
      <c r="B26" s="156"/>
      <c r="C26" s="52" t="s">
        <v>193</v>
      </c>
      <c r="D26" s="52"/>
      <c r="E26" s="81">
        <v>5745</v>
      </c>
      <c r="F26" s="77">
        <v>5745</v>
      </c>
      <c r="G26" s="84">
        <v>4079</v>
      </c>
      <c r="H26" s="77">
        <v>3878</v>
      </c>
      <c r="I26" s="53"/>
      <c r="J26" s="53"/>
      <c r="K26" s="53"/>
      <c r="L26" s="53"/>
      <c r="M26" s="53"/>
      <c r="N26" s="53"/>
    </row>
    <row r="27" spans="1:15" ht="18" customHeight="1">
      <c r="A27" s="156"/>
      <c r="B27" s="52" t="s">
        <v>194</v>
      </c>
      <c r="C27" s="52"/>
      <c r="D27" s="52"/>
      <c r="E27" s="81">
        <v>22412</v>
      </c>
      <c r="F27" s="77">
        <v>22365</v>
      </c>
      <c r="G27" s="84">
        <v>9713</v>
      </c>
      <c r="H27" s="77">
        <v>7311</v>
      </c>
      <c r="I27" s="53"/>
      <c r="J27" s="53"/>
      <c r="K27" s="53"/>
      <c r="L27" s="53"/>
      <c r="M27" s="53"/>
      <c r="N27" s="53"/>
    </row>
    <row r="28" spans="1:15" ht="18" customHeight="1">
      <c r="A28" s="156" t="s">
        <v>195</v>
      </c>
      <c r="B28" s="156" t="s">
        <v>196</v>
      </c>
      <c r="C28" s="52" t="s">
        <v>197</v>
      </c>
      <c r="D28" s="78" t="s">
        <v>40</v>
      </c>
      <c r="E28" s="81">
        <v>1069</v>
      </c>
      <c r="F28" s="77">
        <v>979</v>
      </c>
      <c r="G28" s="84">
        <v>5884</v>
      </c>
      <c r="H28" s="77">
        <v>5402</v>
      </c>
      <c r="I28" s="53"/>
      <c r="J28" s="53"/>
      <c r="K28" s="53"/>
      <c r="L28" s="53"/>
      <c r="M28" s="53"/>
      <c r="N28" s="53"/>
    </row>
    <row r="29" spans="1:15" ht="18" customHeight="1">
      <c r="A29" s="156"/>
      <c r="B29" s="156"/>
      <c r="C29" s="52" t="s">
        <v>198</v>
      </c>
      <c r="D29" s="78" t="s">
        <v>41</v>
      </c>
      <c r="E29" s="81">
        <v>916</v>
      </c>
      <c r="F29" s="77">
        <v>978</v>
      </c>
      <c r="G29" s="84">
        <v>5918</v>
      </c>
      <c r="H29" s="77">
        <v>5634</v>
      </c>
      <c r="I29" s="53"/>
      <c r="J29" s="53"/>
      <c r="K29" s="53"/>
      <c r="L29" s="53"/>
      <c r="M29" s="53"/>
      <c r="N29" s="53"/>
    </row>
    <row r="30" spans="1:15" ht="18" customHeight="1">
      <c r="A30" s="156"/>
      <c r="B30" s="156"/>
      <c r="C30" s="52" t="s">
        <v>199</v>
      </c>
      <c r="D30" s="78" t="s">
        <v>200</v>
      </c>
      <c r="E30" s="81">
        <v>0</v>
      </c>
      <c r="F30" s="77">
        <v>0</v>
      </c>
      <c r="G30" s="84">
        <v>0</v>
      </c>
      <c r="H30" s="77">
        <v>0</v>
      </c>
      <c r="I30" s="53"/>
      <c r="J30" s="53"/>
      <c r="K30" s="53"/>
      <c r="L30" s="53"/>
      <c r="M30" s="53"/>
      <c r="N30" s="53"/>
    </row>
    <row r="31" spans="1:15" ht="18" customHeight="1">
      <c r="A31" s="156"/>
      <c r="B31" s="156"/>
      <c r="C31" s="46" t="s">
        <v>201</v>
      </c>
      <c r="D31" s="78" t="s">
        <v>202</v>
      </c>
      <c r="E31" s="53">
        <f t="shared" ref="E31:N31" si="0">E28-E29-E30</f>
        <v>153</v>
      </c>
      <c r="F31" s="77">
        <f t="shared" si="0"/>
        <v>1</v>
      </c>
      <c r="G31" s="80">
        <f>G28-G29-G30</f>
        <v>-34</v>
      </c>
      <c r="H31" s="77">
        <f t="shared" si="0"/>
        <v>-232</v>
      </c>
      <c r="I31" s="53">
        <f t="shared" si="0"/>
        <v>0</v>
      </c>
      <c r="J31" s="53">
        <f t="shared" si="0"/>
        <v>0</v>
      </c>
      <c r="K31" s="53">
        <f t="shared" si="0"/>
        <v>0</v>
      </c>
      <c r="L31" s="53">
        <f t="shared" si="0"/>
        <v>0</v>
      </c>
      <c r="M31" s="53">
        <f t="shared" si="0"/>
        <v>0</v>
      </c>
      <c r="N31" s="53">
        <f t="shared" si="0"/>
        <v>0</v>
      </c>
      <c r="O31" s="7"/>
    </row>
    <row r="32" spans="1:15" ht="18" customHeight="1">
      <c r="A32" s="156"/>
      <c r="B32" s="156"/>
      <c r="C32" s="52" t="s">
        <v>203</v>
      </c>
      <c r="D32" s="78" t="s">
        <v>204</v>
      </c>
      <c r="E32" s="81">
        <v>157</v>
      </c>
      <c r="F32" s="77">
        <v>232</v>
      </c>
      <c r="G32" s="84">
        <v>894</v>
      </c>
      <c r="H32" s="77">
        <v>332</v>
      </c>
      <c r="I32" s="53"/>
      <c r="J32" s="53"/>
      <c r="K32" s="53"/>
      <c r="L32" s="53"/>
      <c r="M32" s="53"/>
      <c r="N32" s="53"/>
    </row>
    <row r="33" spans="1:14" ht="18" customHeight="1">
      <c r="A33" s="156"/>
      <c r="B33" s="156"/>
      <c r="C33" s="52" t="s">
        <v>205</v>
      </c>
      <c r="D33" s="78" t="s">
        <v>206</v>
      </c>
      <c r="E33" s="81">
        <v>310</v>
      </c>
      <c r="F33" s="77">
        <v>233</v>
      </c>
      <c r="G33" s="84">
        <v>762</v>
      </c>
      <c r="H33" s="77">
        <v>276</v>
      </c>
      <c r="I33" s="53"/>
      <c r="J33" s="53"/>
      <c r="K33" s="53"/>
      <c r="L33" s="53"/>
      <c r="M33" s="53"/>
      <c r="N33" s="53"/>
    </row>
    <row r="34" spans="1:14" ht="18" customHeight="1">
      <c r="A34" s="156"/>
      <c r="B34" s="156"/>
      <c r="C34" s="46" t="s">
        <v>207</v>
      </c>
      <c r="D34" s="78" t="s">
        <v>208</v>
      </c>
      <c r="E34" s="53">
        <f t="shared" ref="E34:N34" si="1">E31+E32-E33</f>
        <v>0</v>
      </c>
      <c r="F34" s="77">
        <f t="shared" si="1"/>
        <v>0</v>
      </c>
      <c r="G34" s="80">
        <f>G31+G32-G33</f>
        <v>98</v>
      </c>
      <c r="H34" s="77">
        <f t="shared" si="1"/>
        <v>-176</v>
      </c>
      <c r="I34" s="53">
        <f t="shared" si="1"/>
        <v>0</v>
      </c>
      <c r="J34" s="53">
        <f t="shared" si="1"/>
        <v>0</v>
      </c>
      <c r="K34" s="53">
        <f t="shared" si="1"/>
        <v>0</v>
      </c>
      <c r="L34" s="53">
        <f t="shared" si="1"/>
        <v>0</v>
      </c>
      <c r="M34" s="53">
        <f t="shared" si="1"/>
        <v>0</v>
      </c>
      <c r="N34" s="53">
        <f t="shared" si="1"/>
        <v>0</v>
      </c>
    </row>
    <row r="35" spans="1:14" ht="18" customHeight="1">
      <c r="A35" s="156"/>
      <c r="B35" s="156" t="s">
        <v>209</v>
      </c>
      <c r="C35" s="52" t="s">
        <v>210</v>
      </c>
      <c r="D35" s="78" t="s">
        <v>211</v>
      </c>
      <c r="E35" s="81">
        <v>0</v>
      </c>
      <c r="F35" s="77">
        <v>0</v>
      </c>
      <c r="G35" s="84">
        <v>1915</v>
      </c>
      <c r="H35" s="77">
        <v>1927</v>
      </c>
      <c r="I35" s="53"/>
      <c r="J35" s="53"/>
      <c r="K35" s="53"/>
      <c r="L35" s="53"/>
      <c r="M35" s="53"/>
      <c r="N35" s="53"/>
    </row>
    <row r="36" spans="1:14" ht="18" customHeight="1">
      <c r="A36" s="156"/>
      <c r="B36" s="156"/>
      <c r="C36" s="52" t="s">
        <v>212</v>
      </c>
      <c r="D36" s="78" t="s">
        <v>213</v>
      </c>
      <c r="E36" s="81">
        <v>0</v>
      </c>
      <c r="F36" s="77">
        <v>0</v>
      </c>
      <c r="G36" s="84">
        <v>1666</v>
      </c>
      <c r="H36" s="77">
        <v>1706</v>
      </c>
      <c r="I36" s="53"/>
      <c r="J36" s="53"/>
      <c r="K36" s="53"/>
      <c r="L36" s="53"/>
      <c r="M36" s="53"/>
      <c r="N36" s="53"/>
    </row>
    <row r="37" spans="1:14" ht="18" customHeight="1">
      <c r="A37" s="156"/>
      <c r="B37" s="156"/>
      <c r="C37" s="52" t="s">
        <v>214</v>
      </c>
      <c r="D37" s="78" t="s">
        <v>215</v>
      </c>
      <c r="E37" s="53">
        <f t="shared" ref="E37:N37" si="2">E34+E35-E36</f>
        <v>0</v>
      </c>
      <c r="F37" s="77">
        <f t="shared" si="2"/>
        <v>0</v>
      </c>
      <c r="G37" s="80">
        <f t="shared" si="2"/>
        <v>347</v>
      </c>
      <c r="H37" s="77">
        <f t="shared" si="2"/>
        <v>45</v>
      </c>
      <c r="I37" s="53">
        <f t="shared" si="2"/>
        <v>0</v>
      </c>
      <c r="J37" s="53">
        <f t="shared" si="2"/>
        <v>0</v>
      </c>
      <c r="K37" s="53">
        <f t="shared" si="2"/>
        <v>0</v>
      </c>
      <c r="L37" s="53">
        <f t="shared" si="2"/>
        <v>0</v>
      </c>
      <c r="M37" s="53">
        <f t="shared" si="2"/>
        <v>0</v>
      </c>
      <c r="N37" s="53">
        <f t="shared" si="2"/>
        <v>0</v>
      </c>
    </row>
    <row r="38" spans="1:14" ht="18" customHeight="1">
      <c r="A38" s="156"/>
      <c r="B38" s="156"/>
      <c r="C38" s="52" t="s">
        <v>216</v>
      </c>
      <c r="D38" s="78" t="s">
        <v>217</v>
      </c>
      <c r="E38" s="81">
        <v>0</v>
      </c>
      <c r="F38" s="77">
        <v>0</v>
      </c>
      <c r="G38" s="84">
        <v>0</v>
      </c>
      <c r="H38" s="77">
        <v>0</v>
      </c>
      <c r="I38" s="53"/>
      <c r="J38" s="53"/>
      <c r="K38" s="53"/>
      <c r="L38" s="53"/>
      <c r="M38" s="53"/>
      <c r="N38" s="53"/>
    </row>
    <row r="39" spans="1:14" ht="18" customHeight="1">
      <c r="A39" s="156"/>
      <c r="B39" s="156"/>
      <c r="C39" s="52" t="s">
        <v>218</v>
      </c>
      <c r="D39" s="78" t="s">
        <v>219</v>
      </c>
      <c r="E39" s="81">
        <v>0</v>
      </c>
      <c r="F39" s="77">
        <v>0</v>
      </c>
      <c r="G39" s="84">
        <v>0</v>
      </c>
      <c r="H39" s="77">
        <v>0</v>
      </c>
      <c r="I39" s="53"/>
      <c r="J39" s="53"/>
      <c r="K39" s="53"/>
      <c r="L39" s="53"/>
      <c r="M39" s="53"/>
      <c r="N39" s="53"/>
    </row>
    <row r="40" spans="1:14" ht="18" customHeight="1">
      <c r="A40" s="156"/>
      <c r="B40" s="156"/>
      <c r="C40" s="52" t="s">
        <v>220</v>
      </c>
      <c r="D40" s="78" t="s">
        <v>221</v>
      </c>
      <c r="E40" s="81">
        <v>0</v>
      </c>
      <c r="F40" s="77">
        <v>0</v>
      </c>
      <c r="G40" s="84">
        <v>146</v>
      </c>
      <c r="H40" s="77">
        <v>33</v>
      </c>
      <c r="I40" s="53"/>
      <c r="J40" s="53"/>
      <c r="K40" s="53"/>
      <c r="L40" s="53"/>
      <c r="M40" s="53"/>
      <c r="N40" s="53"/>
    </row>
    <row r="41" spans="1:14" ht="18" customHeight="1">
      <c r="A41" s="156"/>
      <c r="B41" s="156"/>
      <c r="C41" s="46" t="s">
        <v>222</v>
      </c>
      <c r="D41" s="78" t="s">
        <v>223</v>
      </c>
      <c r="E41" s="53">
        <f t="shared" ref="E41:N41" si="3">E34+E35-E36-E40</f>
        <v>0</v>
      </c>
      <c r="F41" s="77">
        <f t="shared" si="3"/>
        <v>0</v>
      </c>
      <c r="G41" s="80">
        <f t="shared" si="3"/>
        <v>201</v>
      </c>
      <c r="H41" s="77">
        <f t="shared" si="3"/>
        <v>12</v>
      </c>
      <c r="I41" s="53">
        <f t="shared" si="3"/>
        <v>0</v>
      </c>
      <c r="J41" s="53">
        <f t="shared" si="3"/>
        <v>0</v>
      </c>
      <c r="K41" s="53">
        <f t="shared" si="3"/>
        <v>0</v>
      </c>
      <c r="L41" s="53">
        <f t="shared" si="3"/>
        <v>0</v>
      </c>
      <c r="M41" s="53">
        <f t="shared" si="3"/>
        <v>0</v>
      </c>
      <c r="N41" s="53">
        <f t="shared" si="3"/>
        <v>0</v>
      </c>
    </row>
    <row r="42" spans="1:14" ht="18" customHeight="1">
      <c r="A42" s="156"/>
      <c r="B42" s="156"/>
      <c r="C42" s="186" t="s">
        <v>224</v>
      </c>
      <c r="D42" s="186"/>
      <c r="E42" s="53">
        <f t="shared" ref="E42:N42" si="4">E37+E38-E39-E40</f>
        <v>0</v>
      </c>
      <c r="F42" s="77">
        <f t="shared" si="4"/>
        <v>0</v>
      </c>
      <c r="G42" s="80">
        <f t="shared" si="4"/>
        <v>201</v>
      </c>
      <c r="H42" s="77">
        <f t="shared" si="4"/>
        <v>12</v>
      </c>
      <c r="I42" s="53">
        <f t="shared" si="4"/>
        <v>0</v>
      </c>
      <c r="J42" s="53">
        <f t="shared" si="4"/>
        <v>0</v>
      </c>
      <c r="K42" s="53">
        <f t="shared" si="4"/>
        <v>0</v>
      </c>
      <c r="L42" s="53">
        <f t="shared" si="4"/>
        <v>0</v>
      </c>
      <c r="M42" s="53">
        <f t="shared" si="4"/>
        <v>0</v>
      </c>
      <c r="N42" s="53">
        <f t="shared" si="4"/>
        <v>0</v>
      </c>
    </row>
    <row r="43" spans="1:14" ht="18" customHeight="1">
      <c r="A43" s="156"/>
      <c r="B43" s="156"/>
      <c r="C43" s="52" t="s">
        <v>225</v>
      </c>
      <c r="D43" s="78" t="s">
        <v>226</v>
      </c>
      <c r="E43" s="81">
        <v>0</v>
      </c>
      <c r="F43" s="77">
        <v>0</v>
      </c>
      <c r="G43" s="84">
        <v>0</v>
      </c>
      <c r="H43" s="77">
        <v>0</v>
      </c>
      <c r="I43" s="53"/>
      <c r="J43" s="53"/>
      <c r="K43" s="53"/>
      <c r="L43" s="53"/>
      <c r="M43" s="53"/>
      <c r="N43" s="53"/>
    </row>
    <row r="44" spans="1:14" ht="18" customHeight="1">
      <c r="A44" s="156"/>
      <c r="B44" s="156"/>
      <c r="C44" s="46" t="s">
        <v>227</v>
      </c>
      <c r="D44" s="64" t="s">
        <v>228</v>
      </c>
      <c r="E44" s="53">
        <f t="shared" ref="E44:N44" si="5">E41+E43</f>
        <v>0</v>
      </c>
      <c r="F44" s="77">
        <f t="shared" si="5"/>
        <v>0</v>
      </c>
      <c r="G44" s="80">
        <f>G41+G43</f>
        <v>201</v>
      </c>
      <c r="H44" s="77">
        <f t="shared" si="5"/>
        <v>12</v>
      </c>
      <c r="I44" s="53">
        <f t="shared" si="5"/>
        <v>0</v>
      </c>
      <c r="J44" s="53">
        <f t="shared" si="5"/>
        <v>0</v>
      </c>
      <c r="K44" s="53">
        <f t="shared" si="5"/>
        <v>0</v>
      </c>
      <c r="L44" s="53">
        <f t="shared" si="5"/>
        <v>0</v>
      </c>
      <c r="M44" s="53">
        <f t="shared" si="5"/>
        <v>0</v>
      </c>
      <c r="N44" s="53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I6:J6"/>
    <mergeCell ref="M6:N6"/>
    <mergeCell ref="K6:L6"/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A8:A14"/>
    <mergeCell ref="B9:B1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布野　泰裕</cp:lastModifiedBy>
  <cp:lastPrinted>2025-08-20T00:55:03Z</cp:lastPrinted>
  <dcterms:modified xsi:type="dcterms:W3CDTF">2025-08-25T01:00:47Z</dcterms:modified>
</cp:coreProperties>
</file>