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zaisei_pref_fukui_lg_jp/Documents/財政課共有/起債係/★照会通知/R07/★地方債協会/20250707_【地方債協会】都道府県及び指定都市の財政状況について（照会）/03_回答/"/>
    </mc:Choice>
  </mc:AlternateContent>
  <xr:revisionPtr revIDLastSave="572" documentId="13_ncr:1_{6CDD0903-7BE8-4507-8AFB-7D82A0237815}" xr6:coauthVersionLast="47" xr6:coauthVersionMax="47" xr10:uidLastSave="{7903D952-03D9-4E9C-8660-5AE21B7A5E71}"/>
  <bookViews>
    <workbookView xWindow="-108" yWindow="-108" windowWidth="23256" windowHeight="13896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F32" i="2"/>
  <c r="E26" i="8"/>
  <c r="E27" i="8" s="1"/>
  <c r="E22" i="8"/>
  <c r="E18" i="8"/>
  <c r="F31" i="8"/>
  <c r="F34" i="8" s="1"/>
  <c r="G24" i="7"/>
  <c r="N24" i="7"/>
  <c r="I11" i="6"/>
  <c r="E10" i="6"/>
  <c r="H10" i="6"/>
  <c r="I10" i="6"/>
  <c r="I24" i="6"/>
  <c r="F10" i="6"/>
  <c r="G10" i="6"/>
  <c r="F41" i="8" l="1"/>
  <c r="F44" i="8" s="1"/>
  <c r="F37" i="8"/>
  <c r="F42" i="8" s="1"/>
  <c r="K44" i="7"/>
  <c r="K39" i="7"/>
  <c r="K45" i="7" s="1"/>
  <c r="I44" i="7"/>
  <c r="I39" i="7"/>
  <c r="I45" i="7" s="1"/>
  <c r="G44" i="7"/>
  <c r="G39" i="7"/>
  <c r="G45" i="7" s="1"/>
  <c r="O24" i="7"/>
  <c r="O27" i="7" s="1"/>
  <c r="O16" i="7"/>
  <c r="O15" i="7"/>
  <c r="O14" i="7"/>
  <c r="Q24" i="7"/>
  <c r="Q27" i="7" s="1"/>
  <c r="Q16" i="7"/>
  <c r="Q15" i="7"/>
  <c r="Q14" i="7"/>
  <c r="M27" i="7"/>
  <c r="M24" i="7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F28" i="5" l="1"/>
  <c r="F32" i="5"/>
  <c r="F40" i="5"/>
  <c r="F41" i="5"/>
  <c r="F39" i="5"/>
  <c r="F38" i="5"/>
  <c r="H39" i="5"/>
  <c r="H28" i="5"/>
  <c r="H27" i="5"/>
  <c r="H32" i="5" l="1"/>
  <c r="H45" i="5" s="1"/>
  <c r="M44" i="4" l="1"/>
  <c r="M39" i="4"/>
  <c r="M45" i="4" s="1"/>
  <c r="K44" i="4"/>
  <c r="K39" i="4"/>
  <c r="K45" i="4" s="1"/>
  <c r="I44" i="4"/>
  <c r="I39" i="4"/>
  <c r="I45" i="4" s="1"/>
  <c r="G44" i="4"/>
  <c r="G39" i="4"/>
  <c r="G45" i="4" s="1"/>
  <c r="Q24" i="4"/>
  <c r="Q27" i="4" s="1"/>
  <c r="Q16" i="4"/>
  <c r="Q15" i="4"/>
  <c r="Q14" i="4"/>
  <c r="P14" i="4"/>
  <c r="P15" i="4"/>
  <c r="P16" i="4"/>
  <c r="P24" i="4"/>
  <c r="P27" i="4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F39" i="2"/>
  <c r="F41" i="2"/>
  <c r="F38" i="2"/>
  <c r="F28" i="2"/>
  <c r="H39" i="2"/>
  <c r="H32" i="2" s="1"/>
  <c r="H45" i="2" s="1"/>
  <c r="H28" i="2"/>
  <c r="H27" i="2"/>
  <c r="F11" i="4" l="1"/>
  <c r="G16" i="4"/>
  <c r="G15" i="4"/>
  <c r="G14" i="4"/>
  <c r="F9" i="4"/>
  <c r="F8" i="4" s="1"/>
  <c r="M44" i="7"/>
  <c r="L44" i="7"/>
  <c r="M39" i="7"/>
  <c r="M45" i="7" s="1"/>
  <c r="L39" i="7"/>
  <c r="L24" i="7"/>
  <c r="L27" i="7" s="1"/>
  <c r="L16" i="7"/>
  <c r="L15" i="7"/>
  <c r="L14" i="7"/>
  <c r="L44" i="4"/>
  <c r="L39" i="4"/>
  <c r="L24" i="4"/>
  <c r="L27" i="4" s="1"/>
  <c r="L16" i="4"/>
  <c r="L15" i="4"/>
  <c r="L14" i="4"/>
  <c r="L45" i="7" l="1"/>
  <c r="L45" i="4"/>
  <c r="I9" i="2"/>
  <c r="F45" i="2"/>
  <c r="G45" i="2" s="1"/>
  <c r="F27" i="2"/>
  <c r="G27" i="2" s="1"/>
  <c r="G24" i="6"/>
  <c r="H24" i="6" s="1"/>
  <c r="F22" i="6"/>
  <c r="E22" i="6"/>
  <c r="E19" i="6"/>
  <c r="E23" i="6" s="1"/>
  <c r="F45" i="5"/>
  <c r="G44" i="5" s="1"/>
  <c r="F27" i="5"/>
  <c r="G19" i="5" s="1"/>
  <c r="F44" i="4"/>
  <c r="F39" i="4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E31" i="8"/>
  <c r="E34" i="8" s="1"/>
  <c r="Q44" i="7"/>
  <c r="P44" i="7"/>
  <c r="O44" i="7"/>
  <c r="N44" i="7"/>
  <c r="J44" i="7"/>
  <c r="H44" i="7"/>
  <c r="F44" i="7"/>
  <c r="Q39" i="7"/>
  <c r="P39" i="7"/>
  <c r="O39" i="7"/>
  <c r="N39" i="7"/>
  <c r="J39" i="7"/>
  <c r="H39" i="7"/>
  <c r="F39" i="7"/>
  <c r="P24" i="7"/>
  <c r="P27" i="7" s="1"/>
  <c r="N27" i="7"/>
  <c r="J24" i="7"/>
  <c r="J27" i="7" s="1"/>
  <c r="H24" i="7"/>
  <c r="H27" i="7" s="1"/>
  <c r="G27" i="7"/>
  <c r="F24" i="7"/>
  <c r="F27" i="7" s="1"/>
  <c r="P16" i="7"/>
  <c r="N16" i="7"/>
  <c r="J16" i="7"/>
  <c r="H16" i="7"/>
  <c r="G16" i="7"/>
  <c r="F16" i="7"/>
  <c r="P15" i="7"/>
  <c r="N15" i="7"/>
  <c r="J15" i="7"/>
  <c r="H15" i="7"/>
  <c r="G15" i="7"/>
  <c r="F15" i="7"/>
  <c r="P14" i="7"/>
  <c r="N14" i="7"/>
  <c r="J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Q39" i="4"/>
  <c r="Q44" i="4"/>
  <c r="P39" i="4"/>
  <c r="P44" i="4"/>
  <c r="O39" i="4"/>
  <c r="O44" i="4"/>
  <c r="O45" i="4" s="1"/>
  <c r="N39" i="4"/>
  <c r="N44" i="4"/>
  <c r="J39" i="4"/>
  <c r="J44" i="4"/>
  <c r="H39" i="4"/>
  <c r="H44" i="4"/>
  <c r="N24" i="4"/>
  <c r="N27" i="4" s="1"/>
  <c r="J24" i="4"/>
  <c r="J27" i="4" s="1"/>
  <c r="H24" i="4"/>
  <c r="H27" i="4" s="1"/>
  <c r="N16" i="4"/>
  <c r="N15" i="4"/>
  <c r="N14" i="4"/>
  <c r="J16" i="4"/>
  <c r="J15" i="4"/>
  <c r="J14" i="4"/>
  <c r="H16" i="4"/>
  <c r="H15" i="4"/>
  <c r="H14" i="4"/>
  <c r="G27" i="4"/>
  <c r="F24" i="4"/>
  <c r="F27" i="4" s="1"/>
  <c r="F16" i="4"/>
  <c r="F15" i="4"/>
  <c r="F14" i="4"/>
  <c r="E21" i="6" l="1"/>
  <c r="F45" i="4"/>
  <c r="G34" i="5"/>
  <c r="G30" i="5"/>
  <c r="G28" i="5"/>
  <c r="G37" i="5"/>
  <c r="G33" i="5"/>
  <c r="G40" i="5"/>
  <c r="G35" i="5"/>
  <c r="G42" i="5"/>
  <c r="N45" i="4"/>
  <c r="G41" i="2"/>
  <c r="G29" i="2"/>
  <c r="G14" i="2"/>
  <c r="P45" i="4"/>
  <c r="G41" i="5"/>
  <c r="O45" i="7"/>
  <c r="G38" i="5"/>
  <c r="Q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G32" i="5"/>
  <c r="G9" i="2"/>
  <c r="J45" i="4"/>
  <c r="Q45" i="4"/>
  <c r="G37" i="8"/>
  <c r="G42" i="8" s="1"/>
  <c r="G19" i="2"/>
  <c r="G25" i="2"/>
  <c r="G24" i="2"/>
  <c r="G36" i="2"/>
  <c r="N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G20" i="2"/>
  <c r="G17" i="2"/>
  <c r="G10" i="2"/>
  <c r="G31" i="2"/>
  <c r="P45" i="7"/>
  <c r="I23" i="6"/>
  <c r="H22" i="6"/>
  <c r="H23" i="6"/>
  <c r="G23" i="6"/>
  <c r="G22" i="6"/>
  <c r="E41" i="8"/>
  <c r="E44" i="8" s="1"/>
  <c r="E37" i="8"/>
  <c r="E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<sst xmlns="http://schemas.openxmlformats.org/spreadsheetml/2006/main" count="453" uniqueCount="264">
  <si>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</si>
  <si>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</si>
  <si>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</si>
  <si>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</si>
  <si>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</si>
  <si>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</si>
  <si>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</si>
  <si>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</si>
  <si>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</si>
  <si>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</si>
  <si>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</si>
  <si>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</si>
  <si>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</si>
  <si>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</si>
  <si>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</si>
  <si>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</si>
  <si>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</si>
  <si>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</si>
  <si>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</si>
  <si>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</si>
  <si>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</si>
  <si>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</si>
  <si>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</si>
  <si>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</si>
  <si>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</si>
  <si>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</si>
  <si>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</si>
  <si>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</si>
  <si>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</si>
  <si>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</si>
  <si>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</si>
  <si>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</si>
  <si>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</si>
  <si>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</si>
  <si>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</si>
  <si>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</si>
  <si>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</si>
  <si>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</si>
  <si>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</si>
  <si>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</si>
  <si>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</si>
  <si>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</si>
  <si>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</si>
  <si>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</si>
  <si>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</si>
  <si>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</si>
  <si>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</si>
  <si>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</si>
  <si>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</si>
  <si>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</si>
  <si>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</si>
  <si>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</si>
  <si>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</si>
  <si>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</si>
  <si>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</si>
  <si>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</si>
  <si>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</si>
  <si>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</si>
  <si>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</si>
  <si>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</si>
  <si>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</si>
  <si>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</si>
  <si>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</si>
  <si>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</si>
  <si>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</si>
  <si>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</si>
  <si>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</si>
  <si>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</si>
  <si>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</si>
  <si>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</si>
  <si>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</si>
  <si>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</si>
  <si>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</si>
  <si>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</si>
  <si>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</si>
  <si>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</si>
  <si>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</si>
  <si>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</si>
  <si>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</si>
  <si>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</si>
  <si>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</si>
  <si>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</si>
  <si>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</si>
  <si>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</si>
  <si>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</si>
  <si>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</si>
  <si>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</si>
  <si>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</si>
  <si>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</si>
  <si>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</si>
  <si>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</si>
  <si>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</si>
  <si>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</si>
  <si>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</si>
  <si>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</si>
  <si>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</si>
  <si>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</si>
  <si>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</si>
  <si>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</si>
  <si>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</si>
  <si>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</si>
  <si>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</si>
  <si>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</si>
  <si>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</si>
  <si>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</si>
  <si>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</si>
  <si>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</si>
  <si>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</si>
  <si>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</si>
  <si>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</si>
  <si>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</si>
  <si>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</si>
  <si>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</si>
  <si>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</si>
  <si>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</si>
  <si>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</si>
  <si>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</si>
  <si>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</si>
  <si>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</si>
  <si>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</si>
  <si>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</si>
  <si>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</si>
  <si>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</si>
  <si>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</si>
  <si>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</si>
  <si>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</si>
  <si>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</si>
  <si>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</si>
  <si>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</si>
  <si>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</si>
  <si>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</si>
  <si>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</si>
  <si>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</si>
  <si>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</si>
  <si>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</si>
  <si>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</si>
  <si>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</si>
  <si>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</si>
  <si>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</si>
  <si>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</si>
  <si>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</si>
  <si>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</si>
  <si>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</si>
  <si>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</si>
  <si>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</si>
  <si>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</si>
  <si>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</si>
  <si>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</si>
  <si>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</si>
  <si>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</si>
  <si>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</si>
  <si>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</si>
  <si>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</si>
  <si>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</si>
  <si>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</si>
  <si>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</si>
  <si>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</si>
  <si>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</si>
  <si>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</si>
  <si>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</si>
  <si>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</si>
  <si>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</si>
  <si>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</si>
  <si>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</si>
  <si>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</si>
  <si>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</si>
  <si>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</si>
  <si>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</si>
  <si>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</si>
  <si>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</si>
  <si>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</si>
  <si>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</si>
  <si>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</si>
  <si>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</si>
  <si>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</si>
  <si>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</si>
  <si>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</si>
  <si>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</si>
  <si>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</si>
  <si>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</si>
  <si>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</si>
  <si>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</si>
  <si>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</si>
  <si>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</si>
  <si>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</si>
  <si>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</si>
  <si>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</si>
  <si>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</si>
  <si>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</si>
  <si>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</si>
  <si>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</si>
  <si>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</si>
  <si>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</si>
  <si>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</si>
  <si>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</si>
  <si>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</si>
  <si>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</si>
  <si>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</si>
  <si>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</si>
  <si>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</si>
  <si>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</si>
  <si>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</si>
  <si>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</si>
  <si>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</si>
  <si>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</si>
  <si>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</si>
  <si>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</si>
  <si>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</si>
  <si>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</si>
  <si>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</si>
  <si>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</si>
  <si>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</si>
  <si>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</si>
  <si>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</si>
  <si>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</si>
  <si>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</si>
  <si>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</si>
  <si>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</si>
  <si>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</si>
  <si>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</si>
  <si>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</si>
  <si>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</si>
  <si>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</si>
  <si>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</si>
  <si>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</si>
  <si>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</si>
  <si>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</si>
  <si>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</si>
  <si>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</si>
  <si>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</si>
  <si>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</si>
  <si>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</si>
  <si>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</si>
  <si>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</si>
  <si>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</si>
  <si>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</si>
  <si>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</si>
  <si>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</si>
  <si>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</si>
  <si>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</si>
  <si>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</si>
  <si>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</si>
  <si>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</si>
  <si>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</si>
  <si>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</si>
  <si>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</si>
  <si>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</si>
  <si>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</si>
  <si>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</si>
  <si>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</si>
  <si>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病院事業</t>
    <rPh sb="0" eb="2">
      <t>ビョウイン</t>
    </rPh>
    <rPh sb="2" eb="4">
      <t>ジギョウ</t>
    </rPh>
    <phoneticPr fontId="9"/>
  </si>
  <si>
    <t>臨海工業用地等造成事業</t>
    <rPh sb="0" eb="2">
      <t>リンカイ</t>
    </rPh>
    <rPh sb="2" eb="4">
      <t>コウギョウ</t>
    </rPh>
    <rPh sb="4" eb="6">
      <t>ヨウチ</t>
    </rPh>
    <rPh sb="6" eb="7">
      <t>ナド</t>
    </rPh>
    <rPh sb="7" eb="9">
      <t>ゾウセイ</t>
    </rPh>
    <rPh sb="9" eb="11">
      <t>ジギョウ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</si>
  <si>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</si>
  <si>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9"/>
  </si>
  <si>
    <t>臨海下水道事業</t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</si>
  <si>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</si>
  <si>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駐車場整備事業</t>
    <rPh sb="0" eb="3">
      <t>チュウシャジョウ</t>
    </rPh>
    <rPh sb="3" eb="5">
      <t>セイビ</t>
    </rPh>
    <rPh sb="5" eb="7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</si>
  <si>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</si>
  <si>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9"/>
  </si>
  <si>
    <t>福井県</t>
    <rPh sb="0" eb="3">
      <t>フクイケン</t>
    </rPh>
    <phoneticPr fontId="9"/>
  </si>
  <si>
    <t>県営産業団地整備事業</t>
    <rPh sb="0" eb="4">
      <t>ケンエイサンギョウ</t>
    </rPh>
    <rPh sb="4" eb="6">
      <t>ダンチ</t>
    </rPh>
    <rPh sb="6" eb="8">
      <t>セイビ</t>
    </rPh>
    <rPh sb="8" eb="10">
      <t>ジギョウ</t>
    </rPh>
    <phoneticPr fontId="9"/>
  </si>
  <si>
    <t>福井県</t>
    <rPh sb="0" eb="3">
      <t>フクイケン</t>
    </rPh>
    <phoneticPr fontId="16"/>
  </si>
  <si>
    <t>福井県</t>
    <rPh sb="0" eb="3">
      <t>フクイケン</t>
    </rPh>
    <phoneticPr fontId="14"/>
  </si>
  <si>
    <t>株式会社ハピラインふくい</t>
    <rPh sb="0" eb="4">
      <t>カブシキガイシャ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</si>
</sst>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3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name val="ＭＳ Ｐゴシック"/>
      <family val="1"/>
      <charset val="128"/>
    </font>
    <font>
      <sz val="11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2"/>
      <name val="ＭＳ Ｐゴシック"/>
      <family val="1"/>
      <charset val="128"/>
    </font>
    <font>
      <sz val="12"/>
      <name val="Segoe UI Symbol"/>
      <family val="1"/>
    </font>
    <font>
      <b/>
      <sz val="12"/>
      <name val="ＭＳ Ｐゴシック"/>
      <family val="3"/>
      <charset val="128"/>
    </font>
    <font>
      <sz val="9"/>
      <name val="ＭＳ Ｐゴシック"/>
      <family val="3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43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177" fontId="0" fillId="0" borderId="10" xfId="1" applyNumberFormat="1" applyFont="1" applyBorder="1" applyAlignment="1">
      <alignment horizontal="right" vertical="center"/>
    </xf>
    <xf numFmtId="177" fontId="22" fillId="0" borderId="10" xfId="1" quotePrefix="1" applyNumberFormat="1" applyFont="1" applyBorder="1" applyAlignment="1">
      <alignment horizontal="right" vertical="center"/>
    </xf>
    <xf numFmtId="178" fontId="13" fillId="0" borderId="10" xfId="1" applyNumberFormat="1" applyFont="1" applyBorder="1" applyAlignment="1">
      <alignment vertical="center"/>
    </xf>
    <xf numFmtId="41" fontId="23" fillId="0" borderId="0" xfId="0" applyNumberFormat="1" applyFont="1" applyAlignment="1">
      <alignment vertical="center"/>
    </xf>
    <xf numFmtId="41" fontId="23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vertical="center"/>
    </xf>
    <xf numFmtId="177" fontId="25" fillId="0" borderId="0" xfId="1" applyNumberFormat="1" applyFont="1" applyBorder="1" applyAlignment="1">
      <alignment vertical="center"/>
    </xf>
    <xf numFmtId="177" fontId="25" fillId="0" borderId="0" xfId="1" quotePrefix="1" applyNumberFormat="1" applyFont="1" applyBorder="1" applyAlignment="1">
      <alignment horizontal="left" vertical="center"/>
    </xf>
    <xf numFmtId="177" fontId="26" fillId="0" borderId="0" xfId="1" quotePrefix="1" applyNumberFormat="1" applyFont="1" applyBorder="1" applyAlignment="1">
      <alignment horizontal="left" vertical="center"/>
    </xf>
    <xf numFmtId="41" fontId="27" fillId="0" borderId="5" xfId="0" applyNumberFormat="1" applyFont="1" applyBorder="1" applyAlignment="1">
      <alignment horizontal="distributed" vertical="center" justifyLastLine="1"/>
    </xf>
    <xf numFmtId="176" fontId="22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176" fontId="29" fillId="0" borderId="0" xfId="0" applyNumberFormat="1" applyFont="1" applyAlignment="1">
      <alignment vertical="center"/>
    </xf>
    <xf numFmtId="0" fontId="30" fillId="0" borderId="5" xfId="0" applyFont="1" applyBorder="1" applyAlignment="1">
      <alignment horizontal="distributed" vertical="center" justifyLastLine="1"/>
    </xf>
    <xf numFmtId="177" fontId="2" fillId="0" borderId="10" xfId="1" applyNumberFormat="1" applyFill="1" applyBorder="1" applyAlignment="1">
      <alignment horizontal="center" vertical="center"/>
    </xf>
    <xf numFmtId="177" fontId="0" fillId="0" borderId="10" xfId="1" applyNumberFormat="1" applyFont="1" applyBorder="1" applyAlignment="1">
      <alignment vertical="center"/>
    </xf>
    <xf numFmtId="177" fontId="0" fillId="0" borderId="10" xfId="1" quotePrefix="1" applyNumberFormat="1" applyFont="1" applyBorder="1" applyAlignment="1">
      <alignment horizontal="right" vertical="center"/>
    </xf>
    <xf numFmtId="41" fontId="0" fillId="0" borderId="0" xfId="0" applyNumberFormat="1" applyFont="1" applyAlignment="1">
      <alignment vertical="center"/>
    </xf>
    <xf numFmtId="41" fontId="0" fillId="0" borderId="5" xfId="0" applyNumberFormat="1" applyFont="1" applyBorder="1" applyAlignment="1">
      <alignment horizontal="left" vertical="center"/>
    </xf>
    <xf numFmtId="41" fontId="0" fillId="0" borderId="0" xfId="0" quotePrefix="1" applyNumberFormat="1" applyFont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41" fontId="0" fillId="0" borderId="11" xfId="0" applyNumberFormat="1" applyFont="1" applyBorder="1" applyAlignment="1">
      <alignment horizontal="left" vertical="center"/>
    </xf>
    <xf numFmtId="41" fontId="0" fillId="0" borderId="10" xfId="0" applyNumberFormat="1" applyFont="1" applyBorder="1" applyAlignment="1">
      <alignment horizontal="left" vertical="center"/>
    </xf>
    <xf numFmtId="41" fontId="0" fillId="0" borderId="10" xfId="0" applyNumberFormat="1" applyFont="1" applyBorder="1" applyAlignment="1">
      <alignment horizontal="right" vertical="center"/>
    </xf>
    <xf numFmtId="176" fontId="0" fillId="0" borderId="0" xfId="0" applyNumberFormat="1" applyFont="1" applyAlignment="1">
      <alignment vertical="center"/>
    </xf>
    <xf numFmtId="41" fontId="0" fillId="0" borderId="12" xfId="0" applyNumberFormat="1" applyFont="1" applyBorder="1" applyAlignment="1">
      <alignment vertical="center"/>
    </xf>
    <xf numFmtId="41" fontId="0" fillId="0" borderId="13" xfId="0" applyNumberFormat="1" applyFont="1" applyBorder="1" applyAlignment="1">
      <alignment vertical="center"/>
    </xf>
    <xf numFmtId="177" fontId="0" fillId="0" borderId="10" xfId="0" quotePrefix="1" applyNumberFormat="1" applyFont="1" applyBorder="1" applyAlignment="1">
      <alignment horizontal="right" vertical="center"/>
    </xf>
    <xf numFmtId="41" fontId="0" fillId="0" borderId="13" xfId="0" applyNumberFormat="1" applyFont="1" applyBorder="1" applyAlignment="1">
      <alignment horizontal="left" vertical="center"/>
    </xf>
    <xf numFmtId="41" fontId="0" fillId="0" borderId="10" xfId="0" applyNumberFormat="1" applyFont="1" applyBorder="1" applyAlignment="1">
      <alignment horizontal="right" vertical="center"/>
    </xf>
    <xf numFmtId="177" fontId="0" fillId="0" borderId="10" xfId="1" applyNumberFormat="1" applyFont="1" applyBorder="1" applyAlignment="1">
      <alignment vertical="center"/>
    </xf>
    <xf numFmtId="176" fontId="0" fillId="0" borderId="0" xfId="0" quotePrefix="1" applyNumberFormat="1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1" applyNumberFormat="1" applyFont="1" applyBorder="1" applyAlignment="1">
      <alignment vertical="center"/>
    </xf>
    <xf numFmtId="177" fontId="0" fillId="0" borderId="0" xfId="1" quotePrefix="1" applyNumberFormat="1" applyFont="1" applyBorder="1" applyAlignment="1">
      <alignment horizontal="right" vertical="center"/>
    </xf>
    <xf numFmtId="41" fontId="0" fillId="0" borderId="10" xfId="0" applyNumberFormat="1" applyFont="1" applyBorder="1" applyAlignment="1">
      <alignment vertical="center"/>
    </xf>
    <xf numFmtId="41" fontId="0" fillId="0" borderId="2" xfId="0" applyNumberFormat="1" applyFont="1" applyBorder="1" applyAlignment="1">
      <alignment vertical="center"/>
    </xf>
    <xf numFmtId="177" fontId="0" fillId="0" borderId="0" xfId="1" applyNumberFormat="1" applyFont="1" applyBorder="1" applyAlignment="1">
      <alignment horizontal="left" vertical="center"/>
    </xf>
    <xf numFmtId="177" fontId="0" fillId="0" borderId="10" xfId="1" applyNumberFormat="1" applyFont="1" applyFill="1" applyBorder="1" applyAlignment="1">
      <alignment vertical="center"/>
    </xf>
    <xf numFmtId="177" fontId="0" fillId="0" borderId="10" xfId="1" quotePrefix="1" applyNumberFormat="1" applyFont="1" applyFill="1" applyBorder="1" applyAlignment="1">
      <alignment horizontal="right" vertical="center"/>
    </xf>
    <xf numFmtId="177" fontId="0" fillId="0" borderId="0" xfId="1" quotePrefix="1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0" fillId="0" borderId="10" xfId="1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Font="1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13" fillId="0" borderId="10" xfId="3" applyFont="1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28" fillId="0" borderId="10" xfId="0" applyNumberFormat="1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activeCell="E35" sqref="E35"/>
      <selection pane="topRight" activeCell="E35" sqref="E35"/>
      <selection pane="bottomLeft" activeCell="E35" sqref="E35"/>
      <selection pane="bottomRight" activeCell="E35" sqref="E35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11" ht="34.049999999999997" customHeight="1">
      <c r="A1" s="15" t="s">
        <v>0</v>
      </c>
      <c r="B1" s="15"/>
      <c r="C1" s="15"/>
      <c r="D1" s="15"/>
      <c r="E1" s="76" t="s">
        <v>259</v>
      </c>
      <c r="F1" s="1"/>
    </row>
    <row r="3" spans="1:11" ht="14.4">
      <c r="A3" s="10" t="s">
        <v>92</v>
      </c>
    </row>
    <row r="5" spans="1:11">
      <c r="A5" s="16" t="s">
        <v>240</v>
      </c>
      <c r="B5" s="16"/>
      <c r="C5" s="16"/>
      <c r="D5" s="16"/>
      <c r="E5" s="16"/>
    </row>
    <row r="6" spans="1:11" ht="14.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0"/>
      <c r="F7" s="39" t="s">
        <v>241</v>
      </c>
      <c r="G7" s="39"/>
      <c r="H7" s="39" t="s">
        <v>238</v>
      </c>
      <c r="I7" s="40" t="s">
        <v>21</v>
      </c>
    </row>
    <row r="8" spans="1:11" ht="17.100000000000001" customHeight="1">
      <c r="A8" s="17"/>
      <c r="B8" s="18"/>
      <c r="C8" s="18"/>
      <c r="D8" s="18"/>
      <c r="E8" s="51"/>
      <c r="F8" s="42" t="s">
        <v>90</v>
      </c>
      <c r="G8" s="42" t="s">
        <v>2</v>
      </c>
      <c r="H8" s="42" t="s">
        <v>233</v>
      </c>
      <c r="I8" s="43"/>
    </row>
    <row r="9" spans="1:11" ht="18" customHeight="1">
      <c r="A9" s="119" t="s">
        <v>87</v>
      </c>
      <c r="B9" s="119" t="s">
        <v>89</v>
      </c>
      <c r="C9" s="52" t="s">
        <v>3</v>
      </c>
      <c r="D9" s="44"/>
      <c r="E9" s="44"/>
      <c r="F9" s="45">
        <v>159097</v>
      </c>
      <c r="G9" s="46">
        <f>F9/$F$27*100</f>
        <v>33.386215073394396</v>
      </c>
      <c r="H9" s="45">
        <v>144599</v>
      </c>
      <c r="I9" s="46">
        <f>(F9/H9-1)*100</f>
        <v>10.026348729935886</v>
      </c>
      <c r="K9" s="23"/>
    </row>
    <row r="10" spans="1:11" ht="18" customHeight="1">
      <c r="A10" s="119"/>
      <c r="B10" s="119"/>
      <c r="C10" s="54"/>
      <c r="D10" s="56" t="s">
        <v>22</v>
      </c>
      <c r="E10" s="44"/>
      <c r="F10" s="45">
        <v>36373</v>
      </c>
      <c r="G10" s="46">
        <f t="shared" ref="G10:G26" si="0">F10/$F$27*100</f>
        <v>7.6328076636553455</v>
      </c>
      <c r="H10" s="45">
        <v>31165</v>
      </c>
      <c r="I10" s="46">
        <f t="shared" ref="I10:I27" si="1">(F10/H10-1)*100</f>
        <v>16.711054067062413</v>
      </c>
    </row>
    <row r="11" spans="1:11" ht="18" customHeight="1">
      <c r="A11" s="119"/>
      <c r="B11" s="119"/>
      <c r="C11" s="54"/>
      <c r="D11" s="54"/>
      <c r="E11" s="38" t="s">
        <v>23</v>
      </c>
      <c r="F11" s="45">
        <v>28861</v>
      </c>
      <c r="G11" s="46">
        <f t="shared" si="0"/>
        <v>6.0564281742159549</v>
      </c>
      <c r="H11" s="45">
        <v>25458</v>
      </c>
      <c r="I11" s="46">
        <f t="shared" si="1"/>
        <v>13.367114463037154</v>
      </c>
    </row>
    <row r="12" spans="1:11" ht="18" customHeight="1">
      <c r="A12" s="119"/>
      <c r="B12" s="119"/>
      <c r="C12" s="54"/>
      <c r="D12" s="54"/>
      <c r="E12" s="38" t="s">
        <v>24</v>
      </c>
      <c r="F12" s="45">
        <v>1570</v>
      </c>
      <c r="G12" s="46">
        <f t="shared" si="0"/>
        <v>0.32946163450743388</v>
      </c>
      <c r="H12" s="45">
        <v>1321</v>
      </c>
      <c r="I12" s="46">
        <f t="shared" si="1"/>
        <v>18.84935654806965</v>
      </c>
    </row>
    <row r="13" spans="1:11" ht="18" customHeight="1">
      <c r="A13" s="119"/>
      <c r="B13" s="119"/>
      <c r="C13" s="54"/>
      <c r="D13" s="55"/>
      <c r="E13" s="38" t="s">
        <v>25</v>
      </c>
      <c r="F13" s="45">
        <v>91</v>
      </c>
      <c r="G13" s="46">
        <f t="shared" si="0"/>
        <v>1.9096183910940433E-2</v>
      </c>
      <c r="H13" s="45">
        <v>60</v>
      </c>
      <c r="I13" s="46">
        <f t="shared" si="1"/>
        <v>51.666666666666657</v>
      </c>
    </row>
    <row r="14" spans="1:11" ht="18" customHeight="1">
      <c r="A14" s="119"/>
      <c r="B14" s="119"/>
      <c r="C14" s="54"/>
      <c r="D14" s="52" t="s">
        <v>26</v>
      </c>
      <c r="E14" s="44"/>
      <c r="F14" s="45">
        <v>40530</v>
      </c>
      <c r="G14" s="46">
        <f t="shared" si="0"/>
        <v>8.5051465264880868</v>
      </c>
      <c r="H14" s="45">
        <v>34581</v>
      </c>
      <c r="I14" s="46">
        <f t="shared" si="1"/>
        <v>17.203088401145127</v>
      </c>
    </row>
    <row r="15" spans="1:11" ht="18" customHeight="1">
      <c r="A15" s="119"/>
      <c r="B15" s="119"/>
      <c r="C15" s="54"/>
      <c r="D15" s="54"/>
      <c r="E15" s="38" t="s">
        <v>27</v>
      </c>
      <c r="F15" s="45">
        <v>1238</v>
      </c>
      <c r="G15" s="46">
        <f t="shared" si="0"/>
        <v>0.25979204045872811</v>
      </c>
      <c r="H15" s="45">
        <v>1258</v>
      </c>
      <c r="I15" s="46">
        <f t="shared" si="1"/>
        <v>-1.5898251192368873</v>
      </c>
    </row>
    <row r="16" spans="1:11" ht="18" customHeight="1">
      <c r="A16" s="119"/>
      <c r="B16" s="119"/>
      <c r="C16" s="54"/>
      <c r="D16" s="55"/>
      <c r="E16" s="38" t="s">
        <v>28</v>
      </c>
      <c r="F16" s="45">
        <v>39292</v>
      </c>
      <c r="G16" s="46">
        <f t="shared" si="0"/>
        <v>8.2453544860293579</v>
      </c>
      <c r="H16" s="45">
        <v>33323</v>
      </c>
      <c r="I16" s="46">
        <f t="shared" si="1"/>
        <v>17.912552891396327</v>
      </c>
      <c r="K16" s="24"/>
    </row>
    <row r="17" spans="1:26" ht="18" customHeight="1">
      <c r="A17" s="119"/>
      <c r="B17" s="119"/>
      <c r="C17" s="54"/>
      <c r="D17" s="120" t="s">
        <v>29</v>
      </c>
      <c r="E17" s="121"/>
      <c r="F17" s="45">
        <v>42925</v>
      </c>
      <c r="G17" s="46">
        <f t="shared" si="0"/>
        <v>9.0077329052430564</v>
      </c>
      <c r="H17" s="45">
        <v>41023</v>
      </c>
      <c r="I17" s="46">
        <f t="shared" si="1"/>
        <v>4.6364234697608753</v>
      </c>
    </row>
    <row r="18" spans="1:26" ht="18" customHeight="1">
      <c r="A18" s="119"/>
      <c r="B18" s="119"/>
      <c r="C18" s="54"/>
      <c r="D18" s="120" t="s">
        <v>93</v>
      </c>
      <c r="E18" s="122"/>
      <c r="F18" s="45">
        <v>1931</v>
      </c>
      <c r="G18" s="46">
        <f t="shared" si="0"/>
        <v>0.40521682562665912</v>
      </c>
      <c r="H18" s="45">
        <v>1915</v>
      </c>
      <c r="I18" s="46">
        <f t="shared" si="1"/>
        <v>0.83550913838119634</v>
      </c>
    </row>
    <row r="19" spans="1:26" ht="18" customHeight="1">
      <c r="A19" s="119"/>
      <c r="B19" s="119"/>
      <c r="C19" s="53"/>
      <c r="D19" s="120" t="s">
        <v>94</v>
      </c>
      <c r="E19" s="122"/>
      <c r="F19" s="47">
        <v>1513</v>
      </c>
      <c r="G19" s="46">
        <f t="shared" si="0"/>
        <v>0.31750028854124041</v>
      </c>
      <c r="H19" s="45">
        <v>1349</v>
      </c>
      <c r="I19" s="46">
        <f t="shared" si="1"/>
        <v>12.157153446997771</v>
      </c>
      <c r="Z19" s="2" t="s">
        <v>95</v>
      </c>
    </row>
    <row r="20" spans="1:26" ht="18" customHeight="1">
      <c r="A20" s="119"/>
      <c r="B20" s="119"/>
      <c r="C20" s="44" t="s">
        <v>4</v>
      </c>
      <c r="D20" s="44"/>
      <c r="E20" s="44"/>
      <c r="F20" s="45">
        <v>17386</v>
      </c>
      <c r="G20" s="46">
        <f t="shared" si="0"/>
        <v>3.6484203678638507</v>
      </c>
      <c r="H20" s="45">
        <v>15879</v>
      </c>
      <c r="I20" s="46">
        <f t="shared" si="1"/>
        <v>9.4905220731784201</v>
      </c>
    </row>
    <row r="21" spans="1:26" ht="18" customHeight="1">
      <c r="A21" s="119"/>
      <c r="B21" s="119"/>
      <c r="C21" s="44" t="s">
        <v>5</v>
      </c>
      <c r="D21" s="44"/>
      <c r="E21" s="44"/>
      <c r="F21" s="45">
        <v>130196</v>
      </c>
      <c r="G21" s="46">
        <f t="shared" si="0"/>
        <v>27.321392972184626</v>
      </c>
      <c r="H21" s="45">
        <v>133015</v>
      </c>
      <c r="I21" s="46">
        <f t="shared" si="1"/>
        <v>-2.1193098522722997</v>
      </c>
    </row>
    <row r="22" spans="1:26" ht="18" customHeight="1">
      <c r="A22" s="119"/>
      <c r="B22" s="119"/>
      <c r="C22" s="44" t="s">
        <v>30</v>
      </c>
      <c r="D22" s="44"/>
      <c r="E22" s="44"/>
      <c r="F22" s="45">
        <v>5187</v>
      </c>
      <c r="G22" s="46">
        <f t="shared" si="0"/>
        <v>1.0884824829236048</v>
      </c>
      <c r="H22" s="45">
        <v>5238</v>
      </c>
      <c r="I22" s="46">
        <f t="shared" si="1"/>
        <v>-0.97365406643756813</v>
      </c>
    </row>
    <row r="23" spans="1:26" ht="18" customHeight="1">
      <c r="A23" s="119"/>
      <c r="B23" s="119"/>
      <c r="C23" s="44" t="s">
        <v>6</v>
      </c>
      <c r="D23" s="44"/>
      <c r="E23" s="44"/>
      <c r="F23" s="45">
        <v>63704</v>
      </c>
      <c r="G23" s="46">
        <f t="shared" si="0"/>
        <v>13.368168130357686</v>
      </c>
      <c r="H23" s="45">
        <v>62433</v>
      </c>
      <c r="I23" s="46">
        <f t="shared" si="1"/>
        <v>2.0357823586885093</v>
      </c>
    </row>
    <row r="24" spans="1:26" ht="18" customHeight="1">
      <c r="A24" s="119"/>
      <c r="B24" s="119"/>
      <c r="C24" s="44" t="s">
        <v>31</v>
      </c>
      <c r="D24" s="44"/>
      <c r="E24" s="44"/>
      <c r="F24" s="45">
        <v>1404</v>
      </c>
      <c r="G24" s="46">
        <f t="shared" si="0"/>
        <v>0.29462683748308099</v>
      </c>
      <c r="H24" s="45">
        <v>1924</v>
      </c>
      <c r="I24" s="46">
        <f t="shared" si="1"/>
        <v>-27.027027027027028</v>
      </c>
    </row>
    <row r="25" spans="1:26" ht="18" customHeight="1">
      <c r="A25" s="119"/>
      <c r="B25" s="119"/>
      <c r="C25" s="44" t="s">
        <v>7</v>
      </c>
      <c r="D25" s="44"/>
      <c r="E25" s="44"/>
      <c r="F25" s="45">
        <v>48193</v>
      </c>
      <c r="G25" s="46">
        <f t="shared" si="0"/>
        <v>10.113213090329147</v>
      </c>
      <c r="H25" s="45">
        <v>48563</v>
      </c>
      <c r="I25" s="46">
        <f t="shared" si="1"/>
        <v>-0.76189691740625731</v>
      </c>
    </row>
    <row r="26" spans="1:26" ht="18" customHeight="1">
      <c r="A26" s="119"/>
      <c r="B26" s="119"/>
      <c r="C26" s="44" t="s">
        <v>8</v>
      </c>
      <c r="D26" s="44"/>
      <c r="E26" s="44"/>
      <c r="F26" s="45">
        <v>51368</v>
      </c>
      <c r="G26" s="46">
        <f t="shared" si="0"/>
        <v>10.779481045463607</v>
      </c>
      <c r="H26" s="45">
        <v>68159</v>
      </c>
      <c r="I26" s="46">
        <f t="shared" si="1"/>
        <v>-24.635044528235451</v>
      </c>
    </row>
    <row r="27" spans="1:26" ht="18" customHeight="1">
      <c r="A27" s="119"/>
      <c r="B27" s="119"/>
      <c r="C27" s="44" t="s">
        <v>9</v>
      </c>
      <c r="D27" s="44"/>
      <c r="E27" s="44"/>
      <c r="F27" s="45">
        <f>SUM(F9,F20:F26)</f>
        <v>476535</v>
      </c>
      <c r="G27" s="46">
        <f>F27/$F$27*100</f>
        <v>100</v>
      </c>
      <c r="H27" s="45">
        <f>SUM(H9,H20:H26)</f>
        <v>479810</v>
      </c>
      <c r="I27" s="46">
        <f t="shared" si="1"/>
        <v>-0.68256184739793335</v>
      </c>
    </row>
    <row r="28" spans="1:26" ht="18" customHeight="1">
      <c r="A28" s="119"/>
      <c r="B28" s="119" t="s">
        <v>88</v>
      </c>
      <c r="C28" s="52" t="s">
        <v>10</v>
      </c>
      <c r="D28" s="44"/>
      <c r="E28" s="44"/>
      <c r="F28" s="45">
        <f>SUM(F29:F31)</f>
        <v>193143</v>
      </c>
      <c r="G28" s="46">
        <f>F28/$F$45*100</f>
        <v>40.556237991747771</v>
      </c>
      <c r="H28" s="45">
        <f>SUM(H29:H31)</f>
        <v>194796</v>
      </c>
      <c r="I28" s="46">
        <f>(F28/H28-1)*100</f>
        <v>-0.84858005297849814</v>
      </c>
    </row>
    <row r="29" spans="1:26" ht="18" customHeight="1">
      <c r="A29" s="119"/>
      <c r="B29" s="119"/>
      <c r="C29" s="54"/>
      <c r="D29" s="44" t="s">
        <v>11</v>
      </c>
      <c r="E29" s="44"/>
      <c r="F29" s="45">
        <v>113122</v>
      </c>
      <c r="G29" s="46">
        <f t="shared" ref="G29:G44" si="2">F29/$F$45*100</f>
        <v>23.753399057188155</v>
      </c>
      <c r="H29" s="45">
        <v>115456</v>
      </c>
      <c r="I29" s="46">
        <f t="shared" ref="I29:I45" si="3">(F29/H29-1)*100</f>
        <v>-2.0215493348115343</v>
      </c>
    </row>
    <row r="30" spans="1:26" ht="18" customHeight="1">
      <c r="A30" s="119"/>
      <c r="B30" s="119"/>
      <c r="C30" s="54"/>
      <c r="D30" s="44" t="s">
        <v>32</v>
      </c>
      <c r="E30" s="44"/>
      <c r="F30" s="45">
        <v>14099</v>
      </c>
      <c r="G30" s="46">
        <f t="shared" si="2"/>
        <v>2.9605131920165464</v>
      </c>
      <c r="H30" s="45">
        <v>13255</v>
      </c>
      <c r="I30" s="46">
        <f t="shared" si="3"/>
        <v>6.3674085250848833</v>
      </c>
    </row>
    <row r="31" spans="1:26" ht="18" customHeight="1">
      <c r="A31" s="119"/>
      <c r="B31" s="119"/>
      <c r="C31" s="53"/>
      <c r="D31" s="44" t="s">
        <v>12</v>
      </c>
      <c r="E31" s="44"/>
      <c r="F31" s="45">
        <v>65922</v>
      </c>
      <c r="G31" s="46">
        <f t="shared" si="2"/>
        <v>13.842325742543071</v>
      </c>
      <c r="H31" s="45">
        <v>66085</v>
      </c>
      <c r="I31" s="46">
        <f t="shared" si="3"/>
        <v>-0.24665203904062905</v>
      </c>
    </row>
    <row r="32" spans="1:26" ht="18" customHeight="1">
      <c r="A32" s="119"/>
      <c r="B32" s="119"/>
      <c r="C32" s="52" t="s">
        <v>13</v>
      </c>
      <c r="D32" s="44"/>
      <c r="E32" s="44"/>
      <c r="F32" s="45">
        <f>476535-300-F28-F39</f>
        <v>193117</v>
      </c>
      <c r="G32" s="46">
        <f t="shared" si="2"/>
        <v>40.550778502210044</v>
      </c>
      <c r="H32" s="45">
        <f>479810-H28-H39</f>
        <v>193209</v>
      </c>
      <c r="I32" s="46">
        <f t="shared" si="3"/>
        <v>-4.7616829443763997E-2</v>
      </c>
    </row>
    <row r="33" spans="1:9" ht="18" customHeight="1">
      <c r="A33" s="119"/>
      <c r="B33" s="119"/>
      <c r="C33" s="54"/>
      <c r="D33" s="44" t="s">
        <v>14</v>
      </c>
      <c r="E33" s="44"/>
      <c r="F33" s="45">
        <v>31886</v>
      </c>
      <c r="G33" s="46">
        <f t="shared" si="2"/>
        <v>6.6954339769231579</v>
      </c>
      <c r="H33" s="45">
        <v>31086</v>
      </c>
      <c r="I33" s="46">
        <f t="shared" si="3"/>
        <v>2.5735057582191301</v>
      </c>
    </row>
    <row r="34" spans="1:9" ht="18" customHeight="1">
      <c r="A34" s="119"/>
      <c r="B34" s="119"/>
      <c r="C34" s="54"/>
      <c r="D34" s="44" t="s">
        <v>33</v>
      </c>
      <c r="E34" s="44"/>
      <c r="F34" s="45">
        <v>7774</v>
      </c>
      <c r="G34" s="46">
        <f t="shared" si="2"/>
        <v>1.6323873717807387</v>
      </c>
      <c r="H34" s="45">
        <v>7590</v>
      </c>
      <c r="I34" s="46">
        <f t="shared" si="3"/>
        <v>2.4242424242424176</v>
      </c>
    </row>
    <row r="35" spans="1:9" ht="18" customHeight="1">
      <c r="A35" s="119"/>
      <c r="B35" s="119"/>
      <c r="C35" s="54"/>
      <c r="D35" s="44" t="s">
        <v>34</v>
      </c>
      <c r="E35" s="44"/>
      <c r="F35" s="45">
        <v>106949</v>
      </c>
      <c r="G35" s="46">
        <f t="shared" si="2"/>
        <v>22.457190252711371</v>
      </c>
      <c r="H35" s="45">
        <v>100660</v>
      </c>
      <c r="I35" s="46">
        <f t="shared" si="3"/>
        <v>6.247764752632623</v>
      </c>
    </row>
    <row r="36" spans="1:9" ht="18" customHeight="1">
      <c r="A36" s="119"/>
      <c r="B36" s="119"/>
      <c r="C36" s="54"/>
      <c r="D36" s="44" t="s">
        <v>35</v>
      </c>
      <c r="E36" s="44"/>
      <c r="F36" s="45">
        <v>4295</v>
      </c>
      <c r="G36" s="46">
        <f t="shared" si="2"/>
        <v>0.90186567555933517</v>
      </c>
      <c r="H36" s="45">
        <v>4655</v>
      </c>
      <c r="I36" s="46">
        <f t="shared" si="3"/>
        <v>-7.7336197636949544</v>
      </c>
    </row>
    <row r="37" spans="1:9" ht="18" customHeight="1">
      <c r="A37" s="119"/>
      <c r="B37" s="119"/>
      <c r="C37" s="54"/>
      <c r="D37" s="44" t="s">
        <v>15</v>
      </c>
      <c r="E37" s="44"/>
      <c r="F37" s="45">
        <v>8361</v>
      </c>
      <c r="G37" s="46">
        <f t="shared" si="2"/>
        <v>1.755645847113295</v>
      </c>
      <c r="H37" s="45">
        <v>5633</v>
      </c>
      <c r="I37" s="46">
        <f t="shared" si="3"/>
        <v>48.428901118409385</v>
      </c>
    </row>
    <row r="38" spans="1:9" ht="18" customHeight="1">
      <c r="A38" s="119"/>
      <c r="B38" s="119"/>
      <c r="C38" s="53"/>
      <c r="D38" s="44" t="s">
        <v>36</v>
      </c>
      <c r="E38" s="44"/>
      <c r="F38" s="45">
        <f>2339+31513</f>
        <v>33852</v>
      </c>
      <c r="G38" s="46">
        <f t="shared" si="2"/>
        <v>7.1082553781221458</v>
      </c>
      <c r="H38" s="45">
        <v>43285</v>
      </c>
      <c r="I38" s="46">
        <f t="shared" si="3"/>
        <v>-21.792768857571907</v>
      </c>
    </row>
    <row r="39" spans="1:9" ht="18" customHeight="1">
      <c r="A39" s="119"/>
      <c r="B39" s="119"/>
      <c r="C39" s="52" t="s">
        <v>16</v>
      </c>
      <c r="D39" s="44"/>
      <c r="E39" s="44"/>
      <c r="F39" s="45">
        <f>SUM(F40,F43,F44)</f>
        <v>89975</v>
      </c>
      <c r="G39" s="46">
        <f t="shared" si="2"/>
        <v>18.892983506042185</v>
      </c>
      <c r="H39" s="45">
        <f>H40+H43</f>
        <v>91805</v>
      </c>
      <c r="I39" s="46">
        <f t="shared" si="3"/>
        <v>-1.9933554817275767</v>
      </c>
    </row>
    <row r="40" spans="1:9" ht="18" customHeight="1">
      <c r="A40" s="119"/>
      <c r="B40" s="119"/>
      <c r="C40" s="54"/>
      <c r="D40" s="52" t="s">
        <v>17</v>
      </c>
      <c r="E40" s="44"/>
      <c r="F40" s="45">
        <v>84063</v>
      </c>
      <c r="G40" s="46">
        <f t="shared" si="2"/>
        <v>17.651579577309519</v>
      </c>
      <c r="H40" s="45">
        <v>85554</v>
      </c>
      <c r="I40" s="46">
        <f t="shared" si="3"/>
        <v>-1.7427589592538095</v>
      </c>
    </row>
    <row r="41" spans="1:9" ht="18" customHeight="1">
      <c r="A41" s="119"/>
      <c r="B41" s="119"/>
      <c r="C41" s="54"/>
      <c r="D41" s="54"/>
      <c r="E41" s="48" t="s">
        <v>91</v>
      </c>
      <c r="F41" s="45">
        <f>34156+12273</f>
        <v>46429</v>
      </c>
      <c r="G41" s="46">
        <f t="shared" si="2"/>
        <v>9.7491784518147551</v>
      </c>
      <c r="H41" s="45">
        <v>46574</v>
      </c>
      <c r="I41" s="49">
        <f t="shared" si="3"/>
        <v>-0.31133250311332628</v>
      </c>
    </row>
    <row r="42" spans="1:9" ht="18" customHeight="1">
      <c r="A42" s="119"/>
      <c r="B42" s="119"/>
      <c r="C42" s="54"/>
      <c r="D42" s="53"/>
      <c r="E42" s="38" t="s">
        <v>37</v>
      </c>
      <c r="F42" s="45">
        <v>37634</v>
      </c>
      <c r="G42" s="46">
        <f t="shared" si="2"/>
        <v>7.9024011254947668</v>
      </c>
      <c r="H42" s="45">
        <v>38980</v>
      </c>
      <c r="I42" s="49">
        <f t="shared" si="3"/>
        <v>-3.4530528476141575</v>
      </c>
    </row>
    <row r="43" spans="1:9" ht="18" customHeight="1">
      <c r="A43" s="119"/>
      <c r="B43" s="119"/>
      <c r="C43" s="54"/>
      <c r="D43" s="44" t="s">
        <v>38</v>
      </c>
      <c r="E43" s="44"/>
      <c r="F43" s="45">
        <v>5912</v>
      </c>
      <c r="G43" s="46">
        <f t="shared" si="2"/>
        <v>1.2414039287326635</v>
      </c>
      <c r="H43" s="45">
        <v>6251</v>
      </c>
      <c r="I43" s="49">
        <f t="shared" si="3"/>
        <v>-5.4231322988321899</v>
      </c>
    </row>
    <row r="44" spans="1:9" ht="18" customHeight="1">
      <c r="A44" s="119"/>
      <c r="B44" s="119"/>
      <c r="C44" s="53"/>
      <c r="D44" s="44" t="s">
        <v>39</v>
      </c>
      <c r="E44" s="44"/>
      <c r="F44" s="45">
        <v>0</v>
      </c>
      <c r="G44" s="46">
        <f t="shared" si="2"/>
        <v>0</v>
      </c>
      <c r="H44" s="45">
        <v>0</v>
      </c>
      <c r="I44" s="46" t="e">
        <f t="shared" si="3"/>
        <v>#DIV/0!</v>
      </c>
    </row>
    <row r="45" spans="1:9" ht="18" customHeight="1">
      <c r="A45" s="119"/>
      <c r="B45" s="119"/>
      <c r="C45" s="38" t="s">
        <v>18</v>
      </c>
      <c r="D45" s="38"/>
      <c r="E45" s="38"/>
      <c r="F45" s="45">
        <f>SUM(F28,F32,F39)</f>
        <v>476235</v>
      </c>
      <c r="G45" s="46">
        <f>F45/$F$45*100</f>
        <v>100</v>
      </c>
      <c r="H45" s="45">
        <f>SUM(H28,H32,H39)</f>
        <v>479810</v>
      </c>
      <c r="I45" s="46">
        <f t="shared" si="3"/>
        <v>-0.74508659677788858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50"/>
  <sheetViews>
    <sheetView view="pageBreakPreview" zoomScaleNormal="100" zoomScaleSheetLayoutView="100" workbookViewId="0">
      <pane xSplit="5" ySplit="7" topLeftCell="F25" activePane="bottomRight" state="frozen"/>
      <selection activeCell="E35" sqref="E35"/>
      <selection pane="topRight" activeCell="E35" sqref="E35"/>
      <selection pane="bottomLeft" activeCell="E35" sqref="E35"/>
      <selection pane="bottomRight" activeCell="R1" sqref="R1:R1048576"/>
    </sheetView>
  </sheetViews>
  <sheetFormatPr defaultColWidth="9" defaultRowHeight="13.2"/>
  <cols>
    <col min="1" max="1" width="3.6640625" style="95" customWidth="1"/>
    <col min="2" max="3" width="1.6640625" style="95" customWidth="1"/>
    <col min="4" max="4" width="22.6640625" style="95" customWidth="1"/>
    <col min="5" max="5" width="10.6640625" style="95" customWidth="1"/>
    <col min="6" max="23" width="13.6640625" style="95" customWidth="1"/>
    <col min="24" max="27" width="12" style="95" customWidth="1"/>
    <col min="28" max="16384" width="9" style="95"/>
  </cols>
  <sheetData>
    <row r="1" spans="1:27" ht="34.049999999999997" customHeight="1">
      <c r="A1" s="19" t="s">
        <v>0</v>
      </c>
      <c r="B1" s="11"/>
      <c r="C1" s="11"/>
      <c r="D1" s="91" t="s">
        <v>259</v>
      </c>
      <c r="E1" s="12"/>
      <c r="F1" s="12"/>
      <c r="G1" s="12"/>
    </row>
    <row r="2" spans="1:27" ht="15" customHeight="1"/>
    <row r="3" spans="1:27" ht="15" customHeight="1">
      <c r="A3" s="13" t="s">
        <v>46</v>
      </c>
      <c r="B3" s="13"/>
      <c r="C3" s="13"/>
      <c r="D3" s="13"/>
    </row>
    <row r="4" spans="1:27" ht="15" customHeight="1">
      <c r="A4" s="13"/>
      <c r="B4" s="13"/>
      <c r="C4" s="13"/>
      <c r="D4" s="13"/>
    </row>
    <row r="5" spans="1:27" ht="16.05" customHeight="1">
      <c r="A5" s="96" t="s">
        <v>242</v>
      </c>
      <c r="B5" s="96"/>
      <c r="C5" s="96"/>
      <c r="D5" s="96"/>
      <c r="K5" s="97"/>
      <c r="Q5" s="97" t="s">
        <v>47</v>
      </c>
    </row>
    <row r="6" spans="1:27" ht="16.05" customHeight="1">
      <c r="A6" s="133" t="s">
        <v>48</v>
      </c>
      <c r="B6" s="134"/>
      <c r="C6" s="134"/>
      <c r="D6" s="134"/>
      <c r="E6" s="134"/>
      <c r="F6" s="129" t="s">
        <v>250</v>
      </c>
      <c r="G6" s="130"/>
      <c r="H6" s="129" t="s">
        <v>251</v>
      </c>
      <c r="I6" s="130"/>
      <c r="J6" s="125" t="s">
        <v>252</v>
      </c>
      <c r="K6" s="125"/>
      <c r="L6" s="125" t="s">
        <v>253</v>
      </c>
      <c r="M6" s="125"/>
      <c r="N6" s="125" t="s">
        <v>254</v>
      </c>
      <c r="O6" s="125"/>
      <c r="P6" s="125" t="s">
        <v>255</v>
      </c>
      <c r="Q6" s="125"/>
    </row>
    <row r="7" spans="1:27" ht="16.05" customHeight="1">
      <c r="A7" s="134"/>
      <c r="B7" s="134"/>
      <c r="C7" s="134"/>
      <c r="D7" s="134"/>
      <c r="E7" s="134"/>
      <c r="F7" s="98" t="s">
        <v>243</v>
      </c>
      <c r="G7" s="98" t="s">
        <v>238</v>
      </c>
      <c r="H7" s="98" t="s">
        <v>243</v>
      </c>
      <c r="I7" s="98" t="s">
        <v>238</v>
      </c>
      <c r="J7" s="98" t="s">
        <v>243</v>
      </c>
      <c r="K7" s="98" t="s">
        <v>238</v>
      </c>
      <c r="L7" s="98" t="s">
        <v>243</v>
      </c>
      <c r="M7" s="98" t="s">
        <v>238</v>
      </c>
      <c r="N7" s="98" t="s">
        <v>243</v>
      </c>
      <c r="O7" s="98" t="s">
        <v>238</v>
      </c>
      <c r="P7" s="98" t="s">
        <v>243</v>
      </c>
      <c r="Q7" s="98" t="s">
        <v>238</v>
      </c>
    </row>
    <row r="8" spans="1:27" ht="16.05" customHeight="1">
      <c r="A8" s="131" t="s">
        <v>82</v>
      </c>
      <c r="B8" s="99" t="s">
        <v>49</v>
      </c>
      <c r="C8" s="100"/>
      <c r="D8" s="100"/>
      <c r="E8" s="107" t="s">
        <v>40</v>
      </c>
      <c r="F8" s="108">
        <f>SUM(F9:F10)</f>
        <v>27448</v>
      </c>
      <c r="G8" s="108">
        <v>26688</v>
      </c>
      <c r="H8" s="108">
        <v>7</v>
      </c>
      <c r="I8" s="108">
        <v>2</v>
      </c>
      <c r="J8" s="108">
        <v>818</v>
      </c>
      <c r="K8" s="108">
        <v>815</v>
      </c>
      <c r="L8" s="108">
        <v>3413</v>
      </c>
      <c r="M8" s="108">
        <v>3386</v>
      </c>
      <c r="N8" s="108">
        <v>1250</v>
      </c>
      <c r="O8" s="108">
        <v>1249</v>
      </c>
      <c r="P8" s="108">
        <v>2671</v>
      </c>
      <c r="Q8" s="108">
        <v>2581</v>
      </c>
      <c r="R8" s="88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16.05" customHeight="1">
      <c r="A9" s="131"/>
      <c r="B9" s="103"/>
      <c r="C9" s="100" t="s">
        <v>50</v>
      </c>
      <c r="D9" s="100"/>
      <c r="E9" s="107" t="s">
        <v>41</v>
      </c>
      <c r="F9" s="108">
        <f>23308+4020</f>
        <v>27328</v>
      </c>
      <c r="G9" s="108">
        <v>26035</v>
      </c>
      <c r="H9" s="108">
        <v>7</v>
      </c>
      <c r="I9" s="108">
        <v>2</v>
      </c>
      <c r="J9" s="108">
        <v>818</v>
      </c>
      <c r="K9" s="108">
        <v>815</v>
      </c>
      <c r="L9" s="108">
        <v>3413</v>
      </c>
      <c r="M9" s="108">
        <v>3386</v>
      </c>
      <c r="N9" s="108">
        <v>1250</v>
      </c>
      <c r="O9" s="108">
        <v>1249</v>
      </c>
      <c r="P9" s="108">
        <v>2671</v>
      </c>
      <c r="Q9" s="108">
        <v>2581</v>
      </c>
      <c r="R9" s="88"/>
      <c r="S9" s="102"/>
      <c r="T9" s="102"/>
      <c r="U9" s="102"/>
      <c r="V9" s="102"/>
      <c r="W9" s="102"/>
      <c r="X9" s="102"/>
      <c r="Y9" s="102"/>
      <c r="Z9" s="102"/>
      <c r="AA9" s="102"/>
    </row>
    <row r="10" spans="1:27" ht="16.05" customHeight="1">
      <c r="A10" s="131"/>
      <c r="B10" s="104"/>
      <c r="C10" s="100" t="s">
        <v>51</v>
      </c>
      <c r="D10" s="100"/>
      <c r="E10" s="107" t="s">
        <v>42</v>
      </c>
      <c r="F10" s="108">
        <v>120</v>
      </c>
      <c r="G10" s="108">
        <v>653</v>
      </c>
      <c r="H10" s="108"/>
      <c r="I10" s="108"/>
      <c r="J10" s="105"/>
      <c r="K10" s="105"/>
      <c r="L10" s="108"/>
      <c r="M10" s="108"/>
      <c r="N10" s="108"/>
      <c r="O10" s="108"/>
      <c r="P10" s="108"/>
      <c r="Q10" s="108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16.05" customHeight="1">
      <c r="A11" s="131"/>
      <c r="B11" s="99" t="s">
        <v>52</v>
      </c>
      <c r="C11" s="100"/>
      <c r="D11" s="100"/>
      <c r="E11" s="107" t="s">
        <v>43</v>
      </c>
      <c r="F11" s="108">
        <f>SUM(F12:F13)</f>
        <v>28298</v>
      </c>
      <c r="G11" s="108">
        <v>25984</v>
      </c>
      <c r="H11" s="108"/>
      <c r="I11" s="108"/>
      <c r="J11" s="108">
        <v>720</v>
      </c>
      <c r="K11" s="108">
        <v>712</v>
      </c>
      <c r="L11" s="108">
        <v>3237</v>
      </c>
      <c r="M11" s="108">
        <v>3160</v>
      </c>
      <c r="N11" s="108">
        <v>1251</v>
      </c>
      <c r="O11" s="108">
        <v>1247</v>
      </c>
      <c r="P11" s="108">
        <v>2793</v>
      </c>
      <c r="Q11" s="108">
        <v>2771</v>
      </c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6.05" customHeight="1">
      <c r="A12" s="131"/>
      <c r="B12" s="103"/>
      <c r="C12" s="100" t="s">
        <v>53</v>
      </c>
      <c r="D12" s="100"/>
      <c r="E12" s="107" t="s">
        <v>44</v>
      </c>
      <c r="F12" s="108">
        <v>28298</v>
      </c>
      <c r="G12" s="108">
        <v>25984</v>
      </c>
      <c r="H12" s="108"/>
      <c r="I12" s="108"/>
      <c r="J12" s="108">
        <v>720</v>
      </c>
      <c r="K12" s="108">
        <v>712</v>
      </c>
      <c r="L12" s="108">
        <v>3237</v>
      </c>
      <c r="M12" s="108">
        <v>3160</v>
      </c>
      <c r="N12" s="108">
        <v>1251</v>
      </c>
      <c r="O12" s="108">
        <v>1247</v>
      </c>
      <c r="P12" s="108">
        <v>2793</v>
      </c>
      <c r="Q12" s="108">
        <v>2771</v>
      </c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ht="16.05" customHeight="1">
      <c r="A13" s="131"/>
      <c r="B13" s="104"/>
      <c r="C13" s="100" t="s">
        <v>54</v>
      </c>
      <c r="D13" s="100"/>
      <c r="E13" s="107" t="s">
        <v>45</v>
      </c>
      <c r="F13" s="108"/>
      <c r="G13" s="108"/>
      <c r="H13" s="105"/>
      <c r="I13" s="105"/>
      <c r="J13" s="105"/>
      <c r="K13" s="105"/>
      <c r="L13" s="108"/>
      <c r="M13" s="108"/>
      <c r="N13" s="108"/>
      <c r="O13" s="108"/>
      <c r="P13" s="108"/>
      <c r="Q13" s="108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ht="16.05" customHeight="1">
      <c r="A14" s="131"/>
      <c r="B14" s="100" t="s">
        <v>55</v>
      </c>
      <c r="C14" s="100"/>
      <c r="D14" s="100"/>
      <c r="E14" s="107" t="s">
        <v>96</v>
      </c>
      <c r="F14" s="108">
        <f t="shared" ref="F14:Q15" si="0">F9-F12</f>
        <v>-970</v>
      </c>
      <c r="G14" s="108">
        <f t="shared" si="0"/>
        <v>51</v>
      </c>
      <c r="H14" s="108">
        <f t="shared" si="0"/>
        <v>7</v>
      </c>
      <c r="I14" s="108">
        <f t="shared" si="0"/>
        <v>2</v>
      </c>
      <c r="J14" s="108">
        <f t="shared" si="0"/>
        <v>98</v>
      </c>
      <c r="K14" s="108">
        <f t="shared" si="0"/>
        <v>103</v>
      </c>
      <c r="L14" s="108">
        <f t="shared" ref="L14:M15" si="1">L9-L12</f>
        <v>176</v>
      </c>
      <c r="M14" s="108">
        <f t="shared" si="1"/>
        <v>226</v>
      </c>
      <c r="N14" s="108">
        <f t="shared" si="0"/>
        <v>-1</v>
      </c>
      <c r="O14" s="108">
        <f t="shared" si="0"/>
        <v>2</v>
      </c>
      <c r="P14" s="108">
        <f t="shared" si="0"/>
        <v>-122</v>
      </c>
      <c r="Q14" s="108">
        <f t="shared" si="0"/>
        <v>-190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ht="16.05" customHeight="1">
      <c r="A15" s="131"/>
      <c r="B15" s="100" t="s">
        <v>56</v>
      </c>
      <c r="C15" s="100"/>
      <c r="D15" s="100"/>
      <c r="E15" s="107" t="s">
        <v>97</v>
      </c>
      <c r="F15" s="108">
        <f t="shared" ref="F15:P15" si="2">F10-F13</f>
        <v>120</v>
      </c>
      <c r="G15" s="108">
        <f t="shared" si="0"/>
        <v>653</v>
      </c>
      <c r="H15" s="108">
        <f t="shared" si="2"/>
        <v>0</v>
      </c>
      <c r="I15" s="108">
        <f t="shared" si="0"/>
        <v>0</v>
      </c>
      <c r="J15" s="108">
        <f t="shared" si="2"/>
        <v>0</v>
      </c>
      <c r="K15" s="108">
        <f t="shared" si="0"/>
        <v>0</v>
      </c>
      <c r="L15" s="108">
        <f t="shared" ref="L15" si="3">L10-L13</f>
        <v>0</v>
      </c>
      <c r="M15" s="108">
        <f t="shared" si="1"/>
        <v>0</v>
      </c>
      <c r="N15" s="108">
        <f t="shared" si="2"/>
        <v>0</v>
      </c>
      <c r="O15" s="108">
        <f t="shared" si="0"/>
        <v>0</v>
      </c>
      <c r="P15" s="108">
        <f t="shared" si="2"/>
        <v>0</v>
      </c>
      <c r="Q15" s="108">
        <f t="shared" si="0"/>
        <v>0</v>
      </c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ht="16.05" customHeight="1">
      <c r="A16" s="131"/>
      <c r="B16" s="100" t="s">
        <v>57</v>
      </c>
      <c r="C16" s="100"/>
      <c r="D16" s="100"/>
      <c r="E16" s="107" t="s">
        <v>98</v>
      </c>
      <c r="F16" s="108">
        <f t="shared" ref="F16:Q16" si="4">F8-F11</f>
        <v>-850</v>
      </c>
      <c r="G16" s="108">
        <f t="shared" si="4"/>
        <v>704</v>
      </c>
      <c r="H16" s="108">
        <f t="shared" si="4"/>
        <v>7</v>
      </c>
      <c r="I16" s="108">
        <f t="shared" si="4"/>
        <v>2</v>
      </c>
      <c r="J16" s="108">
        <f t="shared" si="4"/>
        <v>98</v>
      </c>
      <c r="K16" s="108">
        <f t="shared" si="4"/>
        <v>103</v>
      </c>
      <c r="L16" s="108">
        <f t="shared" ref="L16:M16" si="5">L8-L11</f>
        <v>176</v>
      </c>
      <c r="M16" s="108">
        <f t="shared" si="5"/>
        <v>226</v>
      </c>
      <c r="N16" s="108">
        <f t="shared" si="4"/>
        <v>-1</v>
      </c>
      <c r="O16" s="108">
        <f t="shared" si="4"/>
        <v>2</v>
      </c>
      <c r="P16" s="108">
        <f t="shared" si="4"/>
        <v>-122</v>
      </c>
      <c r="Q16" s="108">
        <f t="shared" si="4"/>
        <v>-190</v>
      </c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7" ht="16.05" customHeight="1">
      <c r="A17" s="131"/>
      <c r="B17" s="100" t="s">
        <v>58</v>
      </c>
      <c r="C17" s="100"/>
      <c r="D17" s="100"/>
      <c r="E17" s="98"/>
      <c r="F17" s="108"/>
      <c r="G17" s="108"/>
      <c r="H17" s="105"/>
      <c r="I17" s="105"/>
      <c r="J17" s="108"/>
      <c r="K17" s="108"/>
      <c r="L17" s="108"/>
      <c r="M17" s="108"/>
      <c r="N17" s="108"/>
      <c r="O17" s="108"/>
      <c r="P17" s="105"/>
      <c r="Q17" s="94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7" ht="16.05" customHeight="1">
      <c r="A18" s="131"/>
      <c r="B18" s="100" t="s">
        <v>59</v>
      </c>
      <c r="C18" s="100"/>
      <c r="D18" s="100"/>
      <c r="E18" s="98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7" ht="16.05" customHeight="1">
      <c r="A19" s="131" t="s">
        <v>83</v>
      </c>
      <c r="B19" s="99" t="s">
        <v>60</v>
      </c>
      <c r="C19" s="100"/>
      <c r="D19" s="100"/>
      <c r="E19" s="107"/>
      <c r="F19" s="108">
        <v>3943</v>
      </c>
      <c r="G19" s="108">
        <v>4434</v>
      </c>
      <c r="H19" s="108">
        <v>110</v>
      </c>
      <c r="I19" s="108">
        <v>55</v>
      </c>
      <c r="J19" s="108">
        <v>465</v>
      </c>
      <c r="K19" s="108">
        <v>492</v>
      </c>
      <c r="L19" s="108"/>
      <c r="M19" s="108"/>
      <c r="N19" s="108">
        <v>216</v>
      </c>
      <c r="O19" s="108">
        <v>179</v>
      </c>
      <c r="P19" s="108">
        <v>1510</v>
      </c>
      <c r="Q19" s="108">
        <v>888</v>
      </c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ht="16.05" customHeight="1">
      <c r="A20" s="131"/>
      <c r="B20" s="104"/>
      <c r="C20" s="100" t="s">
        <v>61</v>
      </c>
      <c r="D20" s="100"/>
      <c r="E20" s="107"/>
      <c r="F20" s="108">
        <v>1783</v>
      </c>
      <c r="G20" s="108">
        <v>2337</v>
      </c>
      <c r="H20" s="108"/>
      <c r="I20" s="108"/>
      <c r="J20" s="108"/>
      <c r="K20" s="105"/>
      <c r="L20" s="108"/>
      <c r="M20" s="108"/>
      <c r="N20" s="108"/>
      <c r="O20" s="108"/>
      <c r="P20" s="108">
        <v>289</v>
      </c>
      <c r="Q20" s="108">
        <v>191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7" ht="16.05" customHeight="1">
      <c r="A21" s="131"/>
      <c r="B21" s="100" t="s">
        <v>62</v>
      </c>
      <c r="C21" s="100"/>
      <c r="D21" s="100"/>
      <c r="E21" s="107" t="s">
        <v>99</v>
      </c>
      <c r="F21" s="108">
        <v>3943</v>
      </c>
      <c r="G21" s="108">
        <v>4434</v>
      </c>
      <c r="H21" s="108">
        <v>110</v>
      </c>
      <c r="I21" s="108">
        <v>55</v>
      </c>
      <c r="J21" s="108">
        <v>465</v>
      </c>
      <c r="K21" s="108">
        <v>492</v>
      </c>
      <c r="L21" s="108"/>
      <c r="M21" s="108"/>
      <c r="N21" s="108">
        <v>216</v>
      </c>
      <c r="O21" s="108">
        <v>179</v>
      </c>
      <c r="P21" s="108">
        <v>1510</v>
      </c>
      <c r="Q21" s="108">
        <v>888</v>
      </c>
      <c r="R21" s="102"/>
      <c r="S21" s="102"/>
      <c r="T21" s="102"/>
      <c r="U21" s="102"/>
      <c r="V21" s="102"/>
      <c r="W21" s="102"/>
      <c r="X21" s="102"/>
      <c r="Y21" s="102"/>
      <c r="Z21" s="102"/>
      <c r="AA21" s="102"/>
    </row>
    <row r="22" spans="1:27" ht="16.05" customHeight="1">
      <c r="A22" s="131"/>
      <c r="B22" s="99" t="s">
        <v>63</v>
      </c>
      <c r="C22" s="100"/>
      <c r="D22" s="100"/>
      <c r="E22" s="107" t="s">
        <v>100</v>
      </c>
      <c r="F22" s="108">
        <v>6494</v>
      </c>
      <c r="G22" s="108">
        <v>6928</v>
      </c>
      <c r="H22" s="108">
        <v>1225</v>
      </c>
      <c r="I22" s="108">
        <v>1263</v>
      </c>
      <c r="J22" s="108">
        <v>746</v>
      </c>
      <c r="K22" s="108">
        <v>703</v>
      </c>
      <c r="L22" s="108">
        <v>1971</v>
      </c>
      <c r="M22" s="108">
        <v>2952</v>
      </c>
      <c r="N22" s="108">
        <v>252</v>
      </c>
      <c r="O22" s="108">
        <v>187</v>
      </c>
      <c r="P22" s="108">
        <v>1586</v>
      </c>
      <c r="Q22" s="108">
        <v>957</v>
      </c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1:27" ht="16.05" customHeight="1">
      <c r="A23" s="131"/>
      <c r="B23" s="104" t="s">
        <v>64</v>
      </c>
      <c r="C23" s="100" t="s">
        <v>65</v>
      </c>
      <c r="D23" s="100"/>
      <c r="E23" s="107"/>
      <c r="F23" s="108">
        <v>3436</v>
      </c>
      <c r="G23" s="108">
        <v>3341</v>
      </c>
      <c r="H23" s="108"/>
      <c r="I23" s="108"/>
      <c r="J23" s="108"/>
      <c r="K23" s="108"/>
      <c r="L23" s="108">
        <v>511</v>
      </c>
      <c r="M23" s="108">
        <v>513</v>
      </c>
      <c r="N23" s="108"/>
      <c r="O23" s="108"/>
      <c r="P23" s="108">
        <v>282</v>
      </c>
      <c r="Q23" s="108">
        <v>275</v>
      </c>
      <c r="R23" s="102"/>
      <c r="S23" s="102"/>
      <c r="T23" s="102"/>
      <c r="U23" s="102"/>
      <c r="V23" s="102"/>
      <c r="W23" s="102"/>
      <c r="X23" s="102"/>
      <c r="Y23" s="102"/>
      <c r="Z23" s="102"/>
      <c r="AA23" s="102"/>
    </row>
    <row r="24" spans="1:27" ht="16.05" customHeight="1">
      <c r="A24" s="131"/>
      <c r="B24" s="100" t="s">
        <v>101</v>
      </c>
      <c r="C24" s="100"/>
      <c r="D24" s="100"/>
      <c r="E24" s="107" t="s">
        <v>102</v>
      </c>
      <c r="F24" s="108">
        <f t="shared" ref="F24:P24" si="6">F21-F22</f>
        <v>-2551</v>
      </c>
      <c r="G24" s="108">
        <v>-2494</v>
      </c>
      <c r="H24" s="108">
        <f t="shared" si="6"/>
        <v>-1115</v>
      </c>
      <c r="I24" s="108">
        <f t="shared" si="6"/>
        <v>-1208</v>
      </c>
      <c r="J24" s="108">
        <f t="shared" si="6"/>
        <v>-281</v>
      </c>
      <c r="K24" s="108">
        <f t="shared" si="6"/>
        <v>-211</v>
      </c>
      <c r="L24" s="108">
        <f t="shared" ref="L24:M24" si="7">L21-L22</f>
        <v>-1971</v>
      </c>
      <c r="M24" s="108">
        <f t="shared" si="7"/>
        <v>-2952</v>
      </c>
      <c r="N24" s="108">
        <f t="shared" si="6"/>
        <v>-36</v>
      </c>
      <c r="O24" s="108">
        <f t="shared" si="6"/>
        <v>-8</v>
      </c>
      <c r="P24" s="108">
        <f t="shared" si="6"/>
        <v>-76</v>
      </c>
      <c r="Q24" s="108">
        <f>Q21-Q22</f>
        <v>-69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27" ht="16.05" customHeight="1">
      <c r="A25" s="131"/>
      <c r="B25" s="99" t="s">
        <v>66</v>
      </c>
      <c r="C25" s="99"/>
      <c r="D25" s="99"/>
      <c r="E25" s="135" t="s">
        <v>103</v>
      </c>
      <c r="F25" s="123">
        <v>3001</v>
      </c>
      <c r="G25" s="123">
        <v>2494</v>
      </c>
      <c r="H25" s="123">
        <v>1115</v>
      </c>
      <c r="I25" s="123">
        <v>1208</v>
      </c>
      <c r="J25" s="123">
        <v>281</v>
      </c>
      <c r="K25" s="123">
        <v>211</v>
      </c>
      <c r="L25" s="123">
        <v>1971</v>
      </c>
      <c r="M25" s="123">
        <v>2952</v>
      </c>
      <c r="N25" s="123">
        <v>36</v>
      </c>
      <c r="O25" s="123">
        <v>8</v>
      </c>
      <c r="P25" s="123"/>
      <c r="Q25" s="123">
        <v>69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</row>
    <row r="26" spans="1:27" ht="16.05" customHeight="1">
      <c r="A26" s="131"/>
      <c r="B26" s="106" t="s">
        <v>67</v>
      </c>
      <c r="C26" s="106"/>
      <c r="D26" s="106"/>
      <c r="E26" s="136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02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1:27" ht="16.05" customHeight="1">
      <c r="A27" s="131"/>
      <c r="B27" s="100" t="s">
        <v>104</v>
      </c>
      <c r="C27" s="100"/>
      <c r="D27" s="100"/>
      <c r="E27" s="107" t="s">
        <v>105</v>
      </c>
      <c r="F27" s="108">
        <f>F24+F25</f>
        <v>450</v>
      </c>
      <c r="G27" s="108">
        <f t="shared" ref="G27:Q27" si="8">G24+G25</f>
        <v>0</v>
      </c>
      <c r="H27" s="108">
        <f t="shared" si="8"/>
        <v>0</v>
      </c>
      <c r="I27" s="108">
        <f t="shared" si="8"/>
        <v>0</v>
      </c>
      <c r="J27" s="108">
        <f t="shared" si="8"/>
        <v>0</v>
      </c>
      <c r="K27" s="108">
        <f t="shared" si="8"/>
        <v>0</v>
      </c>
      <c r="L27" s="108">
        <f t="shared" ref="L27:M27" si="9">L24+L25</f>
        <v>0</v>
      </c>
      <c r="M27" s="108">
        <f t="shared" si="9"/>
        <v>0</v>
      </c>
      <c r="N27" s="108">
        <f t="shared" si="8"/>
        <v>0</v>
      </c>
      <c r="O27" s="108">
        <f t="shared" si="8"/>
        <v>0</v>
      </c>
      <c r="P27" s="108">
        <f t="shared" si="8"/>
        <v>-76</v>
      </c>
      <c r="Q27" s="108">
        <f t="shared" si="8"/>
        <v>0</v>
      </c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1:27" ht="16.05" customHeight="1"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1:27" ht="16.05" customHeight="1">
      <c r="A29" s="96"/>
      <c r="F29" s="102"/>
      <c r="G29" s="102"/>
      <c r="H29" s="102"/>
      <c r="I29" s="102"/>
      <c r="J29" s="109"/>
      <c r="K29" s="109"/>
      <c r="L29" s="102"/>
      <c r="M29" s="102"/>
      <c r="N29" s="102"/>
      <c r="O29" s="102"/>
      <c r="P29" s="102"/>
      <c r="Q29" s="109" t="s">
        <v>106</v>
      </c>
      <c r="R29" s="102"/>
      <c r="S29" s="102"/>
      <c r="T29" s="102"/>
      <c r="U29" s="102"/>
      <c r="V29" s="102"/>
      <c r="W29" s="102"/>
      <c r="X29" s="102"/>
      <c r="Y29" s="102"/>
      <c r="Z29" s="102"/>
      <c r="AA29" s="109"/>
    </row>
    <row r="30" spans="1:27" ht="16.05" customHeight="1">
      <c r="A30" s="134" t="s">
        <v>68</v>
      </c>
      <c r="B30" s="134"/>
      <c r="C30" s="134"/>
      <c r="D30" s="134"/>
      <c r="E30" s="134"/>
      <c r="F30" s="127" t="s">
        <v>256</v>
      </c>
      <c r="G30" s="128"/>
      <c r="H30" s="127" t="s">
        <v>257</v>
      </c>
      <c r="I30" s="128"/>
      <c r="J30" s="125" t="s">
        <v>258</v>
      </c>
      <c r="K30" s="125"/>
      <c r="L30" s="126" t="s">
        <v>260</v>
      </c>
      <c r="M30" s="126"/>
      <c r="N30" s="126"/>
      <c r="O30" s="126"/>
      <c r="P30" s="126"/>
      <c r="Q30" s="126"/>
      <c r="R30" s="102"/>
      <c r="S30" s="102"/>
      <c r="T30" s="102"/>
      <c r="U30" s="102"/>
      <c r="V30" s="102"/>
      <c r="W30" s="102"/>
      <c r="X30" s="102"/>
      <c r="Y30" s="102"/>
      <c r="Z30" s="102"/>
      <c r="AA30" s="102"/>
    </row>
    <row r="31" spans="1:27" ht="16.05" customHeight="1">
      <c r="A31" s="134"/>
      <c r="B31" s="134"/>
      <c r="C31" s="134"/>
      <c r="D31" s="134"/>
      <c r="E31" s="134"/>
      <c r="F31" s="98" t="s">
        <v>243</v>
      </c>
      <c r="G31" s="98" t="s">
        <v>238</v>
      </c>
      <c r="H31" s="98" t="s">
        <v>243</v>
      </c>
      <c r="I31" s="98" t="s">
        <v>238</v>
      </c>
      <c r="J31" s="98" t="s">
        <v>243</v>
      </c>
      <c r="K31" s="98" t="s">
        <v>238</v>
      </c>
      <c r="L31" s="98" t="s">
        <v>243</v>
      </c>
      <c r="M31" s="98" t="s">
        <v>238</v>
      </c>
      <c r="N31" s="98" t="s">
        <v>243</v>
      </c>
      <c r="O31" s="98" t="s">
        <v>238</v>
      </c>
      <c r="P31" s="98" t="s">
        <v>243</v>
      </c>
      <c r="Q31" s="98" t="s">
        <v>238</v>
      </c>
      <c r="R31" s="110"/>
      <c r="S31" s="110"/>
      <c r="T31" s="110"/>
      <c r="U31" s="110"/>
      <c r="V31" s="110"/>
      <c r="W31" s="110"/>
      <c r="X31" s="110"/>
      <c r="Y31" s="110"/>
      <c r="Z31" s="110"/>
      <c r="AA31" s="110"/>
    </row>
    <row r="32" spans="1:27" ht="16.05" customHeight="1">
      <c r="A32" s="131" t="s">
        <v>84</v>
      </c>
      <c r="B32" s="99" t="s">
        <v>49</v>
      </c>
      <c r="C32" s="100"/>
      <c r="D32" s="100"/>
      <c r="E32" s="107" t="s">
        <v>40</v>
      </c>
      <c r="F32" s="108">
        <v>101</v>
      </c>
      <c r="G32" s="108">
        <v>96</v>
      </c>
      <c r="H32" s="108">
        <v>835</v>
      </c>
      <c r="I32" s="108">
        <v>838</v>
      </c>
      <c r="J32" s="108"/>
      <c r="K32" s="108"/>
      <c r="L32" s="108"/>
      <c r="M32" s="108"/>
      <c r="N32" s="108"/>
      <c r="O32" s="108"/>
      <c r="P32" s="108"/>
      <c r="Q32" s="108"/>
      <c r="R32" s="115"/>
      <c r="S32" s="111"/>
      <c r="T32" s="111"/>
      <c r="U32" s="111"/>
      <c r="V32" s="112"/>
      <c r="W32" s="112"/>
      <c r="X32" s="111"/>
      <c r="Y32" s="111"/>
      <c r="Z32" s="112"/>
      <c r="AA32" s="112"/>
    </row>
    <row r="33" spans="1:27" ht="16.05" customHeight="1">
      <c r="A33" s="137"/>
      <c r="B33" s="103"/>
      <c r="C33" s="99" t="s">
        <v>69</v>
      </c>
      <c r="D33" s="100"/>
      <c r="E33" s="107"/>
      <c r="F33" s="108">
        <v>101</v>
      </c>
      <c r="G33" s="108">
        <v>96</v>
      </c>
      <c r="H33" s="108">
        <v>429</v>
      </c>
      <c r="I33" s="108">
        <v>431</v>
      </c>
      <c r="J33" s="108"/>
      <c r="K33" s="108"/>
      <c r="L33" s="108"/>
      <c r="M33" s="108"/>
      <c r="N33" s="108"/>
      <c r="O33" s="108"/>
      <c r="P33" s="108"/>
      <c r="Q33" s="108"/>
      <c r="R33" s="115"/>
      <c r="S33" s="111"/>
      <c r="T33" s="111"/>
      <c r="U33" s="111"/>
      <c r="V33" s="112"/>
      <c r="W33" s="112"/>
      <c r="X33" s="111"/>
      <c r="Y33" s="111"/>
      <c r="Z33" s="112"/>
      <c r="AA33" s="112"/>
    </row>
    <row r="34" spans="1:27" ht="16.05" customHeight="1">
      <c r="A34" s="137"/>
      <c r="B34" s="103"/>
      <c r="C34" s="104"/>
      <c r="D34" s="100" t="s">
        <v>70</v>
      </c>
      <c r="E34" s="107"/>
      <c r="F34" s="108">
        <v>101</v>
      </c>
      <c r="G34" s="108">
        <v>96</v>
      </c>
      <c r="H34" s="108">
        <v>429</v>
      </c>
      <c r="I34" s="108">
        <v>431</v>
      </c>
      <c r="J34" s="108"/>
      <c r="K34" s="108"/>
      <c r="L34" s="108"/>
      <c r="M34" s="108"/>
      <c r="N34" s="108"/>
      <c r="O34" s="108"/>
      <c r="P34" s="108"/>
      <c r="Q34" s="108"/>
      <c r="R34" s="115"/>
      <c r="S34" s="111"/>
      <c r="T34" s="111"/>
      <c r="U34" s="111"/>
      <c r="V34" s="112"/>
      <c r="W34" s="112"/>
      <c r="X34" s="111"/>
      <c r="Y34" s="111"/>
      <c r="Z34" s="112"/>
      <c r="AA34" s="112"/>
    </row>
    <row r="35" spans="1:27" ht="16.05" customHeight="1">
      <c r="A35" s="137"/>
      <c r="B35" s="104"/>
      <c r="C35" s="100" t="s">
        <v>71</v>
      </c>
      <c r="D35" s="100"/>
      <c r="E35" s="107"/>
      <c r="F35" s="108"/>
      <c r="G35" s="108"/>
      <c r="H35" s="108"/>
      <c r="I35" s="108"/>
      <c r="J35" s="94"/>
      <c r="K35" s="94"/>
      <c r="L35" s="108"/>
      <c r="M35" s="108"/>
      <c r="N35" s="108"/>
      <c r="O35" s="108"/>
      <c r="P35" s="108"/>
      <c r="Q35" s="108"/>
      <c r="R35" s="115"/>
      <c r="S35" s="111"/>
      <c r="T35" s="111"/>
      <c r="U35" s="111"/>
      <c r="V35" s="112"/>
      <c r="W35" s="112"/>
      <c r="X35" s="111"/>
      <c r="Y35" s="111"/>
      <c r="Z35" s="112"/>
      <c r="AA35" s="112"/>
    </row>
    <row r="36" spans="1:27" ht="16.05" customHeight="1">
      <c r="A36" s="137"/>
      <c r="B36" s="99" t="s">
        <v>52</v>
      </c>
      <c r="C36" s="100"/>
      <c r="D36" s="100"/>
      <c r="E36" s="107" t="s">
        <v>41</v>
      </c>
      <c r="F36" s="116"/>
      <c r="G36" s="108">
        <v>117</v>
      </c>
      <c r="H36" s="108">
        <v>290</v>
      </c>
      <c r="I36" s="108">
        <v>242</v>
      </c>
      <c r="J36" s="108"/>
      <c r="K36" s="108"/>
      <c r="L36" s="108"/>
      <c r="M36" s="108"/>
      <c r="N36" s="108"/>
      <c r="O36" s="108"/>
      <c r="P36" s="108"/>
      <c r="Q36" s="108"/>
      <c r="R36" s="115"/>
      <c r="S36" s="111"/>
      <c r="T36" s="111"/>
      <c r="U36" s="111"/>
      <c r="V36" s="111"/>
      <c r="W36" s="111"/>
      <c r="X36" s="111"/>
      <c r="Y36" s="111"/>
      <c r="Z36" s="112"/>
      <c r="AA36" s="112"/>
    </row>
    <row r="37" spans="1:27" ht="16.05" customHeight="1">
      <c r="A37" s="137"/>
      <c r="B37" s="103"/>
      <c r="C37" s="100" t="s">
        <v>72</v>
      </c>
      <c r="D37" s="100"/>
      <c r="E37" s="107"/>
      <c r="F37" s="116">
        <v>90</v>
      </c>
      <c r="G37" s="108">
        <v>113</v>
      </c>
      <c r="H37" s="108">
        <v>160</v>
      </c>
      <c r="I37" s="108">
        <v>118</v>
      </c>
      <c r="J37" s="108"/>
      <c r="K37" s="108"/>
      <c r="L37" s="108"/>
      <c r="M37" s="108"/>
      <c r="N37" s="108"/>
      <c r="O37" s="108"/>
      <c r="P37" s="108"/>
      <c r="Q37" s="108"/>
      <c r="R37" s="115"/>
      <c r="S37" s="111"/>
      <c r="T37" s="111"/>
      <c r="U37" s="111"/>
      <c r="V37" s="111"/>
      <c r="W37" s="111"/>
      <c r="X37" s="111"/>
      <c r="Y37" s="111"/>
      <c r="Z37" s="112"/>
      <c r="AA37" s="112"/>
    </row>
    <row r="38" spans="1:27" ht="16.05" customHeight="1">
      <c r="A38" s="137"/>
      <c r="B38" s="104"/>
      <c r="C38" s="100" t="s">
        <v>73</v>
      </c>
      <c r="D38" s="100"/>
      <c r="E38" s="107"/>
      <c r="F38" s="116">
        <v>2</v>
      </c>
      <c r="G38" s="108">
        <v>4</v>
      </c>
      <c r="H38" s="108">
        <v>131</v>
      </c>
      <c r="I38" s="108">
        <v>124</v>
      </c>
      <c r="J38" s="108"/>
      <c r="K38" s="94"/>
      <c r="L38" s="108"/>
      <c r="M38" s="108"/>
      <c r="N38" s="108"/>
      <c r="O38" s="108"/>
      <c r="P38" s="108"/>
      <c r="Q38" s="108"/>
      <c r="R38" s="115"/>
      <c r="S38" s="111"/>
      <c r="T38" s="112"/>
      <c r="U38" s="112"/>
      <c r="V38" s="111"/>
      <c r="W38" s="111"/>
      <c r="X38" s="111"/>
      <c r="Y38" s="111"/>
      <c r="Z38" s="112"/>
      <c r="AA38" s="112"/>
    </row>
    <row r="39" spans="1:27" ht="16.05" customHeight="1">
      <c r="A39" s="137"/>
      <c r="B39" s="113" t="s">
        <v>74</v>
      </c>
      <c r="C39" s="113"/>
      <c r="D39" s="113"/>
      <c r="E39" s="107" t="s">
        <v>107</v>
      </c>
      <c r="F39" s="116">
        <f>F32-F36</f>
        <v>101</v>
      </c>
      <c r="G39" s="108">
        <f>G32-G36</f>
        <v>-21</v>
      </c>
      <c r="H39" s="108">
        <f t="shared" ref="H39:Q39" si="10">H32-H36</f>
        <v>545</v>
      </c>
      <c r="I39" s="108">
        <f t="shared" si="10"/>
        <v>596</v>
      </c>
      <c r="J39" s="108">
        <f t="shared" si="10"/>
        <v>0</v>
      </c>
      <c r="K39" s="108">
        <f t="shared" si="10"/>
        <v>0</v>
      </c>
      <c r="L39" s="108">
        <f t="shared" ref="L39:M39" si="11">L32-L36</f>
        <v>0</v>
      </c>
      <c r="M39" s="108">
        <f t="shared" si="11"/>
        <v>0</v>
      </c>
      <c r="N39" s="108">
        <f t="shared" si="10"/>
        <v>0</v>
      </c>
      <c r="O39" s="108">
        <f t="shared" si="10"/>
        <v>0</v>
      </c>
      <c r="P39" s="108">
        <f t="shared" si="10"/>
        <v>0</v>
      </c>
      <c r="Q39" s="108">
        <f t="shared" si="10"/>
        <v>0</v>
      </c>
      <c r="R39" s="115"/>
      <c r="S39" s="111"/>
      <c r="T39" s="111"/>
      <c r="U39" s="111"/>
      <c r="V39" s="111"/>
      <c r="W39" s="111"/>
      <c r="X39" s="111"/>
      <c r="Y39" s="111"/>
      <c r="Z39" s="112"/>
      <c r="AA39" s="112"/>
    </row>
    <row r="40" spans="1:27" ht="16.05" customHeight="1">
      <c r="A40" s="131" t="s">
        <v>85</v>
      </c>
      <c r="B40" s="99" t="s">
        <v>75</v>
      </c>
      <c r="C40" s="100"/>
      <c r="D40" s="100"/>
      <c r="E40" s="107" t="s">
        <v>43</v>
      </c>
      <c r="F40" s="116">
        <v>71</v>
      </c>
      <c r="G40" s="108">
        <v>110</v>
      </c>
      <c r="H40" s="108">
        <v>3046</v>
      </c>
      <c r="I40" s="108">
        <v>2949</v>
      </c>
      <c r="J40" s="108"/>
      <c r="K40" s="108"/>
      <c r="L40" s="108">
        <v>4544</v>
      </c>
      <c r="M40" s="108">
        <v>248</v>
      </c>
      <c r="N40" s="108"/>
      <c r="O40" s="108"/>
      <c r="P40" s="108"/>
      <c r="Q40" s="108"/>
      <c r="R40" s="115"/>
      <c r="S40" s="111"/>
      <c r="T40" s="111"/>
      <c r="U40" s="111"/>
      <c r="V40" s="112"/>
      <c r="W40" s="112"/>
      <c r="X40" s="112"/>
      <c r="Y40" s="112"/>
      <c r="Z40" s="111"/>
      <c r="AA40" s="111"/>
    </row>
    <row r="41" spans="1:27" ht="16.05" customHeight="1">
      <c r="A41" s="132"/>
      <c r="B41" s="104"/>
      <c r="C41" s="100" t="s">
        <v>76</v>
      </c>
      <c r="D41" s="100"/>
      <c r="E41" s="107"/>
      <c r="F41" s="117">
        <v>20</v>
      </c>
      <c r="G41" s="94">
        <v>28</v>
      </c>
      <c r="H41" s="78">
        <v>2320</v>
      </c>
      <c r="I41" s="94">
        <v>2202</v>
      </c>
      <c r="J41" s="108"/>
      <c r="K41" s="108"/>
      <c r="L41" s="108">
        <v>3017</v>
      </c>
      <c r="M41" s="108">
        <v>162</v>
      </c>
      <c r="N41" s="108"/>
      <c r="O41" s="108"/>
      <c r="P41" s="108"/>
      <c r="Q41" s="108"/>
      <c r="R41" s="118"/>
      <c r="S41" s="112"/>
      <c r="T41" s="112"/>
      <c r="U41" s="112"/>
      <c r="V41" s="112"/>
      <c r="W41" s="112"/>
      <c r="X41" s="112"/>
      <c r="Y41" s="112"/>
      <c r="Z41" s="111"/>
      <c r="AA41" s="111"/>
    </row>
    <row r="42" spans="1:27" ht="16.05" customHeight="1">
      <c r="A42" s="132"/>
      <c r="B42" s="99" t="s">
        <v>63</v>
      </c>
      <c r="C42" s="100"/>
      <c r="D42" s="100"/>
      <c r="E42" s="107" t="s">
        <v>44</v>
      </c>
      <c r="F42" s="116">
        <v>82</v>
      </c>
      <c r="G42" s="108">
        <v>89</v>
      </c>
      <c r="H42" s="108">
        <v>3591</v>
      </c>
      <c r="I42" s="108">
        <v>3545</v>
      </c>
      <c r="J42" s="108">
        <v>41</v>
      </c>
      <c r="K42" s="108">
        <v>45</v>
      </c>
      <c r="L42" s="108">
        <v>4544</v>
      </c>
      <c r="M42" s="108">
        <v>248</v>
      </c>
      <c r="N42" s="108"/>
      <c r="O42" s="108"/>
      <c r="P42" s="108"/>
      <c r="Q42" s="108"/>
      <c r="R42" s="115"/>
      <c r="S42" s="111"/>
      <c r="T42" s="111"/>
      <c r="U42" s="111"/>
      <c r="V42" s="112"/>
      <c r="W42" s="112"/>
      <c r="X42" s="111"/>
      <c r="Y42" s="111"/>
      <c r="Z42" s="111"/>
      <c r="AA42" s="111"/>
    </row>
    <row r="43" spans="1:27" ht="16.05" customHeight="1">
      <c r="A43" s="132"/>
      <c r="B43" s="104"/>
      <c r="C43" s="100" t="s">
        <v>77</v>
      </c>
      <c r="D43" s="100"/>
      <c r="E43" s="107"/>
      <c r="F43" s="116">
        <v>82</v>
      </c>
      <c r="G43" s="108">
        <v>89</v>
      </c>
      <c r="H43" s="108">
        <v>1136</v>
      </c>
      <c r="I43" s="108">
        <v>1217</v>
      </c>
      <c r="J43" s="94">
        <v>41</v>
      </c>
      <c r="K43" s="94">
        <v>45</v>
      </c>
      <c r="L43" s="108"/>
      <c r="M43" s="108"/>
      <c r="N43" s="108"/>
      <c r="O43" s="108"/>
      <c r="P43" s="108"/>
      <c r="Q43" s="108"/>
      <c r="R43" s="115"/>
      <c r="S43" s="111"/>
      <c r="T43" s="112"/>
      <c r="U43" s="111"/>
      <c r="V43" s="112"/>
      <c r="W43" s="112"/>
      <c r="X43" s="111"/>
      <c r="Y43" s="111"/>
      <c r="Z43" s="112"/>
      <c r="AA43" s="112"/>
    </row>
    <row r="44" spans="1:27" ht="16.05" customHeight="1">
      <c r="A44" s="132"/>
      <c r="B44" s="100" t="s">
        <v>74</v>
      </c>
      <c r="C44" s="100"/>
      <c r="D44" s="100"/>
      <c r="E44" s="107" t="s">
        <v>108</v>
      </c>
      <c r="F44" s="117">
        <f>F40-F42</f>
        <v>-11</v>
      </c>
      <c r="G44" s="94">
        <f>G40-G42</f>
        <v>21</v>
      </c>
      <c r="H44" s="94">
        <f t="shared" ref="H44:Q44" si="12">H40-H42</f>
        <v>-545</v>
      </c>
      <c r="I44" s="94">
        <f t="shared" si="12"/>
        <v>-596</v>
      </c>
      <c r="J44" s="94">
        <f t="shared" si="12"/>
        <v>-41</v>
      </c>
      <c r="K44" s="94">
        <f t="shared" si="12"/>
        <v>-45</v>
      </c>
      <c r="L44" s="94">
        <f t="shared" ref="L44:M44" si="13">L40-L42</f>
        <v>0</v>
      </c>
      <c r="M44" s="94">
        <f t="shared" si="13"/>
        <v>0</v>
      </c>
      <c r="N44" s="94">
        <f t="shared" si="12"/>
        <v>0</v>
      </c>
      <c r="O44" s="94">
        <f t="shared" si="12"/>
        <v>0</v>
      </c>
      <c r="P44" s="94">
        <f t="shared" si="12"/>
        <v>0</v>
      </c>
      <c r="Q44" s="94">
        <f t="shared" si="12"/>
        <v>0</v>
      </c>
      <c r="R44" s="118"/>
      <c r="S44" s="112"/>
      <c r="T44" s="111"/>
      <c r="U44" s="111"/>
      <c r="V44" s="112"/>
      <c r="W44" s="112"/>
      <c r="X44" s="111"/>
      <c r="Y44" s="111"/>
      <c r="Z44" s="111"/>
      <c r="AA44" s="111"/>
    </row>
    <row r="45" spans="1:27" ht="16.05" customHeight="1">
      <c r="A45" s="131" t="s">
        <v>86</v>
      </c>
      <c r="B45" s="113" t="s">
        <v>78</v>
      </c>
      <c r="C45" s="113"/>
      <c r="D45" s="113"/>
      <c r="E45" s="107" t="s">
        <v>109</v>
      </c>
      <c r="F45" s="116">
        <f>F39+F44</f>
        <v>90</v>
      </c>
      <c r="G45" s="108">
        <f>G39+G44</f>
        <v>0</v>
      </c>
      <c r="H45" s="108">
        <f t="shared" ref="H45:Q45" si="14">H39+H44</f>
        <v>0</v>
      </c>
      <c r="I45" s="108">
        <f t="shared" si="14"/>
        <v>0</v>
      </c>
      <c r="J45" s="108">
        <f t="shared" si="14"/>
        <v>-41</v>
      </c>
      <c r="K45" s="108">
        <f t="shared" si="14"/>
        <v>-45</v>
      </c>
      <c r="L45" s="108">
        <f t="shared" ref="L45:M45" si="15">L39+L44</f>
        <v>0</v>
      </c>
      <c r="M45" s="108">
        <f t="shared" si="15"/>
        <v>0</v>
      </c>
      <c r="N45" s="108">
        <f t="shared" si="14"/>
        <v>0</v>
      </c>
      <c r="O45" s="108">
        <f t="shared" si="14"/>
        <v>0</v>
      </c>
      <c r="P45" s="108">
        <f t="shared" si="14"/>
        <v>0</v>
      </c>
      <c r="Q45" s="108">
        <f t="shared" si="14"/>
        <v>0</v>
      </c>
      <c r="R45" s="115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ht="16.05" customHeight="1">
      <c r="A46" s="132"/>
      <c r="B46" s="100" t="s">
        <v>79</v>
      </c>
      <c r="C46" s="100"/>
      <c r="D46" s="100"/>
      <c r="E46" s="100"/>
      <c r="F46" s="94"/>
      <c r="G46" s="94"/>
      <c r="H46" s="94"/>
      <c r="I46" s="94"/>
      <c r="J46" s="94"/>
      <c r="K46" s="94"/>
      <c r="L46" s="108"/>
      <c r="M46" s="108"/>
      <c r="N46" s="108"/>
      <c r="O46" s="108"/>
      <c r="P46" s="94"/>
      <c r="Q46" s="94"/>
      <c r="R46" s="118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ht="16.05" customHeight="1">
      <c r="A47" s="132"/>
      <c r="B47" s="100" t="s">
        <v>80</v>
      </c>
      <c r="C47" s="100"/>
      <c r="D47" s="100"/>
      <c r="E47" s="10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15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ht="16.05" customHeight="1">
      <c r="A48" s="132"/>
      <c r="B48" s="100" t="s">
        <v>81</v>
      </c>
      <c r="C48" s="100"/>
      <c r="D48" s="100"/>
      <c r="E48" s="100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15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1" ht="16.05" customHeight="1">
      <c r="A49" s="95" t="s">
        <v>110</v>
      </c>
    </row>
    <row r="50" spans="1:1" ht="16.05" customHeight="1"/>
  </sheetData>
  <mergeCells count="32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P30:Q30"/>
    <mergeCell ref="F30:G30"/>
    <mergeCell ref="H30:I30"/>
    <mergeCell ref="J30:K30"/>
    <mergeCell ref="N30:O30"/>
    <mergeCell ref="L30:M30"/>
    <mergeCell ref="P25:P26"/>
    <mergeCell ref="Q25:Q26"/>
    <mergeCell ref="P6:Q6"/>
    <mergeCell ref="N6:O6"/>
    <mergeCell ref="J6:K6"/>
    <mergeCell ref="N25:N26"/>
    <mergeCell ref="O25:O26"/>
    <mergeCell ref="L6:M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7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7"/>
  <sheetViews>
    <sheetView view="pageBreakPreview" zoomScaleNormal="100" zoomScaleSheetLayoutView="100" workbookViewId="0">
      <pane xSplit="5" ySplit="8" topLeftCell="F13" activePane="bottomRight" state="frozen"/>
      <selection activeCell="E35" sqref="E35"/>
      <selection pane="topRight" activeCell="E35" sqref="E35"/>
      <selection pane="bottomLeft" activeCell="E35" sqref="E35"/>
      <selection pane="bottomRight" activeCell="E35" sqref="E35"/>
    </sheetView>
  </sheetViews>
  <sheetFormatPr defaultColWidth="9" defaultRowHeight="13.2"/>
  <cols>
    <col min="1" max="2" width="3.6640625" style="2" customWidth="1"/>
    <col min="3" max="4" width="1.6640625" style="2" customWidth="1"/>
    <col min="5" max="5" width="32.6640625" style="2" customWidth="1"/>
    <col min="6" max="6" width="15.6640625" style="2" customWidth="1"/>
    <col min="7" max="7" width="10.6640625" style="2" customWidth="1"/>
    <col min="8" max="8" width="15.6640625" style="2" customWidth="1"/>
    <col min="9" max="9" width="10.6640625" style="2" customWidth="1"/>
    <col min="10" max="11" width="9" style="2"/>
    <col min="12" max="12" width="9.88671875" style="2" customWidth="1"/>
    <col min="13" max="16384" width="9" style="2"/>
  </cols>
  <sheetData>
    <row r="1" spans="1:9" ht="34.049999999999997" customHeight="1">
      <c r="A1" s="15" t="s">
        <v>0</v>
      </c>
      <c r="B1" s="15"/>
      <c r="C1" s="15"/>
      <c r="D1" s="15"/>
      <c r="E1" s="20" t="s">
        <v>261</v>
      </c>
      <c r="F1" s="1"/>
    </row>
    <row r="3" spans="1:9" ht="14.4">
      <c r="A3" s="10" t="s">
        <v>111</v>
      </c>
    </row>
    <row r="5" spans="1:9">
      <c r="A5" s="16" t="s">
        <v>244</v>
      </c>
      <c r="B5" s="16"/>
      <c r="C5" s="16"/>
      <c r="D5" s="16"/>
      <c r="E5" s="16"/>
    </row>
    <row r="6" spans="1:9" ht="14.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0"/>
      <c r="F7" s="39" t="s">
        <v>235</v>
      </c>
      <c r="G7" s="39"/>
      <c r="H7" s="39" t="s">
        <v>245</v>
      </c>
      <c r="I7" s="58" t="s">
        <v>21</v>
      </c>
    </row>
    <row r="8" spans="1:9" ht="17.100000000000001" customHeight="1">
      <c r="A8" s="17"/>
      <c r="B8" s="18"/>
      <c r="C8" s="18"/>
      <c r="D8" s="18"/>
      <c r="E8" s="51"/>
      <c r="F8" s="42" t="s">
        <v>234</v>
      </c>
      <c r="G8" s="42" t="s">
        <v>2</v>
      </c>
      <c r="H8" s="42" t="s">
        <v>234</v>
      </c>
      <c r="I8" s="43"/>
    </row>
    <row r="9" spans="1:9" ht="18" customHeight="1">
      <c r="A9" s="119" t="s">
        <v>87</v>
      </c>
      <c r="B9" s="119" t="s">
        <v>89</v>
      </c>
      <c r="C9" s="52" t="s">
        <v>3</v>
      </c>
      <c r="D9" s="44"/>
      <c r="E9" s="44"/>
      <c r="F9" s="45">
        <v>146531</v>
      </c>
      <c r="G9" s="46">
        <f>F9/$F$27*100</f>
        <v>27.181679899087335</v>
      </c>
      <c r="H9" s="45">
        <v>145214</v>
      </c>
      <c r="I9" s="46">
        <f t="shared" ref="I9:I45" si="0">(F9/H9-1)*100</f>
        <v>0.90693734763864775</v>
      </c>
    </row>
    <row r="10" spans="1:9" ht="18" customHeight="1">
      <c r="A10" s="119"/>
      <c r="B10" s="119"/>
      <c r="C10" s="54"/>
      <c r="D10" s="52" t="s">
        <v>22</v>
      </c>
      <c r="E10" s="44"/>
      <c r="F10" s="45">
        <v>33426</v>
      </c>
      <c r="G10" s="46">
        <f t="shared" ref="G10:G27" si="1">F10/$F$27*100</f>
        <v>6.200563923721897</v>
      </c>
      <c r="H10" s="45">
        <v>32536</v>
      </c>
      <c r="I10" s="46">
        <f t="shared" si="0"/>
        <v>2.7354315220063929</v>
      </c>
    </row>
    <row r="11" spans="1:9" ht="18" customHeight="1">
      <c r="A11" s="119"/>
      <c r="B11" s="119"/>
      <c r="C11" s="54"/>
      <c r="D11" s="54"/>
      <c r="E11" s="38" t="s">
        <v>23</v>
      </c>
      <c r="F11" s="45">
        <v>27602</v>
      </c>
      <c r="G11" s="46">
        <f t="shared" si="1"/>
        <v>5.1202047933516361</v>
      </c>
      <c r="H11" s="45">
        <v>27183</v>
      </c>
      <c r="I11" s="46">
        <f t="shared" si="0"/>
        <v>1.5414045543170385</v>
      </c>
    </row>
    <row r="12" spans="1:9" ht="18" customHeight="1">
      <c r="A12" s="119"/>
      <c r="B12" s="119"/>
      <c r="C12" s="54"/>
      <c r="D12" s="54"/>
      <c r="E12" s="38" t="s">
        <v>24</v>
      </c>
      <c r="F12" s="45">
        <v>1444</v>
      </c>
      <c r="G12" s="46">
        <f t="shared" si="1"/>
        <v>0.26786376790086813</v>
      </c>
      <c r="H12" s="45">
        <v>1641</v>
      </c>
      <c r="I12" s="46">
        <f t="shared" si="0"/>
        <v>-12.004875076173061</v>
      </c>
    </row>
    <row r="13" spans="1:9" ht="18" customHeight="1">
      <c r="A13" s="119"/>
      <c r="B13" s="119"/>
      <c r="C13" s="54"/>
      <c r="D13" s="53"/>
      <c r="E13" s="38" t="s">
        <v>25</v>
      </c>
      <c r="F13" s="45">
        <v>64</v>
      </c>
      <c r="G13" s="46">
        <f t="shared" si="1"/>
        <v>1.1872078355717148E-2</v>
      </c>
      <c r="H13" s="45">
        <v>77</v>
      </c>
      <c r="I13" s="46">
        <f t="shared" si="0"/>
        <v>-16.883116883116877</v>
      </c>
    </row>
    <row r="14" spans="1:9" ht="18" customHeight="1">
      <c r="A14" s="119"/>
      <c r="B14" s="119"/>
      <c r="C14" s="54"/>
      <c r="D14" s="52" t="s">
        <v>26</v>
      </c>
      <c r="E14" s="44"/>
      <c r="F14" s="45">
        <v>37235</v>
      </c>
      <c r="G14" s="46">
        <f t="shared" si="1"/>
        <v>6.9071380871113757</v>
      </c>
      <c r="H14" s="45">
        <v>35942</v>
      </c>
      <c r="I14" s="46">
        <f t="shared" si="0"/>
        <v>3.5974625785988534</v>
      </c>
    </row>
    <row r="15" spans="1:9" ht="18" customHeight="1">
      <c r="A15" s="119"/>
      <c r="B15" s="119"/>
      <c r="C15" s="54"/>
      <c r="D15" s="54"/>
      <c r="E15" s="38" t="s">
        <v>27</v>
      </c>
      <c r="F15" s="45">
        <v>1218</v>
      </c>
      <c r="G15" s="46">
        <f t="shared" si="1"/>
        <v>0.22594049120724197</v>
      </c>
      <c r="H15" s="45">
        <v>1184</v>
      </c>
      <c r="I15" s="46">
        <f t="shared" si="0"/>
        <v>2.8716216216216228</v>
      </c>
    </row>
    <row r="16" spans="1:9" ht="18" customHeight="1">
      <c r="A16" s="119"/>
      <c r="B16" s="119"/>
      <c r="C16" s="54"/>
      <c r="D16" s="53"/>
      <c r="E16" s="38" t="s">
        <v>28</v>
      </c>
      <c r="F16" s="45">
        <v>36017</v>
      </c>
      <c r="G16" s="46">
        <f t="shared" si="1"/>
        <v>6.6811975959041332</v>
      </c>
      <c r="H16" s="45">
        <v>34758</v>
      </c>
      <c r="I16" s="46">
        <f t="shared" si="0"/>
        <v>3.6221876977961864</v>
      </c>
    </row>
    <row r="17" spans="1:9" ht="18" customHeight="1">
      <c r="A17" s="119"/>
      <c r="B17" s="119"/>
      <c r="C17" s="54"/>
      <c r="D17" s="120" t="s">
        <v>29</v>
      </c>
      <c r="E17" s="121"/>
      <c r="F17" s="45">
        <v>38398</v>
      </c>
      <c r="G17" s="46">
        <f t="shared" si="1"/>
        <v>7.1228760109816731</v>
      </c>
      <c r="H17" s="45">
        <v>38725</v>
      </c>
      <c r="I17" s="46">
        <f t="shared" si="0"/>
        <v>-0.84441575209812658</v>
      </c>
    </row>
    <row r="18" spans="1:9" ht="18" customHeight="1">
      <c r="A18" s="119"/>
      <c r="B18" s="119"/>
      <c r="C18" s="54"/>
      <c r="D18" s="120" t="s">
        <v>93</v>
      </c>
      <c r="E18" s="122"/>
      <c r="F18" s="45">
        <v>1903</v>
      </c>
      <c r="G18" s="46">
        <f t="shared" si="1"/>
        <v>0.35300882985827708</v>
      </c>
      <c r="H18" s="45">
        <v>2257</v>
      </c>
      <c r="I18" s="46">
        <f t="shared" si="0"/>
        <v>-15.68453699601241</v>
      </c>
    </row>
    <row r="19" spans="1:9" ht="18" customHeight="1">
      <c r="A19" s="119"/>
      <c r="B19" s="119"/>
      <c r="C19" s="53"/>
      <c r="D19" s="120" t="s">
        <v>94</v>
      </c>
      <c r="E19" s="122"/>
      <c r="F19" s="45">
        <v>0</v>
      </c>
      <c r="G19" s="46">
        <f t="shared" si="1"/>
        <v>0</v>
      </c>
      <c r="H19" s="45">
        <v>0</v>
      </c>
      <c r="I19" s="46" t="e">
        <f t="shared" si="0"/>
        <v>#DIV/0!</v>
      </c>
    </row>
    <row r="20" spans="1:9" ht="18" customHeight="1">
      <c r="A20" s="119"/>
      <c r="B20" s="119"/>
      <c r="C20" s="44" t="s">
        <v>4</v>
      </c>
      <c r="D20" s="44"/>
      <c r="E20" s="44"/>
      <c r="F20" s="45">
        <v>16186</v>
      </c>
      <c r="G20" s="46">
        <f t="shared" si="1"/>
        <v>3.0025228166505902</v>
      </c>
      <c r="H20" s="45">
        <v>16120</v>
      </c>
      <c r="I20" s="46">
        <f t="shared" si="0"/>
        <v>0.40942928039702231</v>
      </c>
    </row>
    <row r="21" spans="1:9" ht="18" customHeight="1">
      <c r="A21" s="119"/>
      <c r="B21" s="119"/>
      <c r="C21" s="44" t="s">
        <v>5</v>
      </c>
      <c r="D21" s="44"/>
      <c r="E21" s="44"/>
      <c r="F21" s="45">
        <v>143285</v>
      </c>
      <c r="G21" s="46">
        <f t="shared" si="1"/>
        <v>26.579542924983308</v>
      </c>
      <c r="H21" s="45">
        <v>140704</v>
      </c>
      <c r="I21" s="46">
        <f t="shared" si="0"/>
        <v>1.8343472822378803</v>
      </c>
    </row>
    <row r="22" spans="1:9" ht="18" customHeight="1">
      <c r="A22" s="119"/>
      <c r="B22" s="119"/>
      <c r="C22" s="44" t="s">
        <v>30</v>
      </c>
      <c r="D22" s="44"/>
      <c r="E22" s="44"/>
      <c r="F22" s="45">
        <v>5336</v>
      </c>
      <c r="G22" s="46">
        <f t="shared" si="1"/>
        <v>0.98983453290791712</v>
      </c>
      <c r="H22" s="45">
        <v>5048</v>
      </c>
      <c r="I22" s="46">
        <f t="shared" si="0"/>
        <v>5.7052297939778063</v>
      </c>
    </row>
    <row r="23" spans="1:9" ht="18" customHeight="1">
      <c r="A23" s="119"/>
      <c r="B23" s="119"/>
      <c r="C23" s="44" t="s">
        <v>6</v>
      </c>
      <c r="D23" s="44"/>
      <c r="E23" s="44"/>
      <c r="F23" s="45">
        <v>86012</v>
      </c>
      <c r="G23" s="46">
        <f t="shared" si="1"/>
        <v>15.955331305186615</v>
      </c>
      <c r="H23" s="45">
        <v>120442</v>
      </c>
      <c r="I23" s="46">
        <f t="shared" si="0"/>
        <v>-28.586373524185916</v>
      </c>
    </row>
    <row r="24" spans="1:9" ht="18" customHeight="1">
      <c r="A24" s="119"/>
      <c r="B24" s="119"/>
      <c r="C24" s="44" t="s">
        <v>31</v>
      </c>
      <c r="D24" s="44"/>
      <c r="E24" s="44"/>
      <c r="F24" s="45">
        <v>1249</v>
      </c>
      <c r="G24" s="46">
        <f t="shared" si="1"/>
        <v>0.23169102916079246</v>
      </c>
      <c r="H24" s="45">
        <v>1141</v>
      </c>
      <c r="I24" s="46">
        <f t="shared" si="0"/>
        <v>9.4653812445223409</v>
      </c>
    </row>
    <row r="25" spans="1:9" ht="18" customHeight="1">
      <c r="A25" s="119"/>
      <c r="B25" s="119"/>
      <c r="C25" s="44" t="s">
        <v>7</v>
      </c>
      <c r="D25" s="44"/>
      <c r="E25" s="44"/>
      <c r="F25" s="45">
        <v>70571</v>
      </c>
      <c r="G25" s="46">
        <f t="shared" si="1"/>
        <v>13.091006900645544</v>
      </c>
      <c r="H25" s="45">
        <v>64126</v>
      </c>
      <c r="I25" s="46">
        <f t="shared" si="0"/>
        <v>10.050525527867006</v>
      </c>
    </row>
    <row r="26" spans="1:9" ht="18" customHeight="1">
      <c r="A26" s="119"/>
      <c r="B26" s="119"/>
      <c r="C26" s="44" t="s">
        <v>8</v>
      </c>
      <c r="D26" s="44"/>
      <c r="E26" s="44"/>
      <c r="F26" s="45">
        <v>69910</v>
      </c>
      <c r="G26" s="46">
        <f t="shared" si="1"/>
        <v>12.968390591377904</v>
      </c>
      <c r="H26" s="45">
        <v>61283</v>
      </c>
      <c r="I26" s="46">
        <f t="shared" si="0"/>
        <v>14.077313447448713</v>
      </c>
    </row>
    <row r="27" spans="1:9" ht="18" customHeight="1">
      <c r="A27" s="119"/>
      <c r="B27" s="119"/>
      <c r="C27" s="44" t="s">
        <v>9</v>
      </c>
      <c r="D27" s="44"/>
      <c r="E27" s="44"/>
      <c r="F27" s="45">
        <f>SUM(F9,F20:F26)</f>
        <v>539080</v>
      </c>
      <c r="G27" s="46">
        <f t="shared" si="1"/>
        <v>100</v>
      </c>
      <c r="H27" s="45">
        <f>SUM(H9,H20:H26)</f>
        <v>554078</v>
      </c>
      <c r="I27" s="46">
        <f t="shared" si="0"/>
        <v>-2.7068391092950783</v>
      </c>
    </row>
    <row r="28" spans="1:9" ht="18" customHeight="1">
      <c r="A28" s="119"/>
      <c r="B28" s="119" t="s">
        <v>88</v>
      </c>
      <c r="C28" s="52" t="s">
        <v>10</v>
      </c>
      <c r="D28" s="44"/>
      <c r="E28" s="44"/>
      <c r="F28" s="45">
        <f>F30+F31+F29</f>
        <v>186709</v>
      </c>
      <c r="G28" s="46">
        <f t="shared" ref="G28:G45" si="2">F28/$F$45*100</f>
        <v>35.64393671835775</v>
      </c>
      <c r="H28" s="45">
        <f>H30+H31+H29</f>
        <v>199063</v>
      </c>
      <c r="I28" s="46">
        <f t="shared" si="0"/>
        <v>-6.2060754635467124</v>
      </c>
    </row>
    <row r="29" spans="1:9" ht="18" customHeight="1">
      <c r="A29" s="119"/>
      <c r="B29" s="119"/>
      <c r="C29" s="54"/>
      <c r="D29" s="44" t="s">
        <v>11</v>
      </c>
      <c r="E29" s="44"/>
      <c r="F29" s="45">
        <v>108366</v>
      </c>
      <c r="G29" s="46">
        <f t="shared" si="2"/>
        <v>20.687759274708533</v>
      </c>
      <c r="H29" s="45">
        <v>112082</v>
      </c>
      <c r="I29" s="46">
        <f t="shared" si="0"/>
        <v>-3.315429774629286</v>
      </c>
    </row>
    <row r="30" spans="1:9" ht="18" customHeight="1">
      <c r="A30" s="119"/>
      <c r="B30" s="119"/>
      <c r="C30" s="54"/>
      <c r="D30" s="44" t="s">
        <v>32</v>
      </c>
      <c r="E30" s="44"/>
      <c r="F30" s="45">
        <v>12704</v>
      </c>
      <c r="G30" s="46">
        <f t="shared" si="2"/>
        <v>2.4252744756279387</v>
      </c>
      <c r="H30" s="45">
        <v>12827</v>
      </c>
      <c r="I30" s="46">
        <f t="shared" si="0"/>
        <v>-0.95891478911670491</v>
      </c>
    </row>
    <row r="31" spans="1:9" ht="18" customHeight="1">
      <c r="A31" s="119"/>
      <c r="B31" s="119"/>
      <c r="C31" s="53"/>
      <c r="D31" s="44" t="s">
        <v>12</v>
      </c>
      <c r="E31" s="44"/>
      <c r="F31" s="45">
        <v>65639</v>
      </c>
      <c r="G31" s="46">
        <f t="shared" si="2"/>
        <v>12.530902968021273</v>
      </c>
      <c r="H31" s="45">
        <v>74154</v>
      </c>
      <c r="I31" s="46">
        <f t="shared" si="0"/>
        <v>-11.482859994066407</v>
      </c>
    </row>
    <row r="32" spans="1:9" ht="18" customHeight="1">
      <c r="A32" s="119"/>
      <c r="B32" s="119"/>
      <c r="C32" s="52" t="s">
        <v>13</v>
      </c>
      <c r="D32" s="44"/>
      <c r="E32" s="44"/>
      <c r="F32" s="45">
        <f>523817-F28-F39</f>
        <v>196906</v>
      </c>
      <c r="G32" s="46">
        <f t="shared" si="2"/>
        <v>37.590608934036126</v>
      </c>
      <c r="H32" s="45">
        <f>535947-H28-H39</f>
        <v>210929</v>
      </c>
      <c r="I32" s="46">
        <f t="shared" si="0"/>
        <v>-6.6482086389258903</v>
      </c>
    </row>
    <row r="33" spans="1:9" ht="18" customHeight="1">
      <c r="A33" s="119"/>
      <c r="B33" s="119"/>
      <c r="C33" s="54"/>
      <c r="D33" s="44" t="s">
        <v>14</v>
      </c>
      <c r="E33" s="44"/>
      <c r="F33" s="45">
        <v>28251</v>
      </c>
      <c r="G33" s="46">
        <f t="shared" si="2"/>
        <v>5.3932957502333831</v>
      </c>
      <c r="H33" s="45">
        <v>29145</v>
      </c>
      <c r="I33" s="46">
        <f t="shared" si="0"/>
        <v>-3.0674215131240357</v>
      </c>
    </row>
    <row r="34" spans="1:9" ht="18" customHeight="1">
      <c r="A34" s="119"/>
      <c r="B34" s="119"/>
      <c r="C34" s="54"/>
      <c r="D34" s="44" t="s">
        <v>33</v>
      </c>
      <c r="E34" s="44"/>
      <c r="F34" s="45">
        <v>6117</v>
      </c>
      <c r="G34" s="46">
        <f t="shared" si="2"/>
        <v>1.1677742417676402</v>
      </c>
      <c r="H34" s="45">
        <v>6407</v>
      </c>
      <c r="I34" s="46">
        <f t="shared" si="0"/>
        <v>-4.5262993600749146</v>
      </c>
    </row>
    <row r="35" spans="1:9" ht="18" customHeight="1">
      <c r="A35" s="119"/>
      <c r="B35" s="119"/>
      <c r="C35" s="54"/>
      <c r="D35" s="44" t="s">
        <v>34</v>
      </c>
      <c r="E35" s="44"/>
      <c r="F35" s="45">
        <v>107264</v>
      </c>
      <c r="G35" s="46">
        <f t="shared" si="2"/>
        <v>20.477380459206174</v>
      </c>
      <c r="H35" s="45">
        <v>128071</v>
      </c>
      <c r="I35" s="46">
        <f t="shared" si="0"/>
        <v>-16.246457043358763</v>
      </c>
    </row>
    <row r="36" spans="1:9" ht="18" customHeight="1">
      <c r="A36" s="119"/>
      <c r="B36" s="119"/>
      <c r="C36" s="54"/>
      <c r="D36" s="44" t="s">
        <v>35</v>
      </c>
      <c r="E36" s="44"/>
      <c r="F36" s="45">
        <v>5178</v>
      </c>
      <c r="G36" s="46">
        <f t="shared" si="2"/>
        <v>0.9885131639484781</v>
      </c>
      <c r="H36" s="45">
        <v>4872</v>
      </c>
      <c r="I36" s="46">
        <f t="shared" si="0"/>
        <v>6.2807881773399021</v>
      </c>
    </row>
    <row r="37" spans="1:9" ht="18" customHeight="1">
      <c r="A37" s="119"/>
      <c r="B37" s="119"/>
      <c r="C37" s="54"/>
      <c r="D37" s="44" t="s">
        <v>15</v>
      </c>
      <c r="E37" s="44"/>
      <c r="F37" s="45">
        <v>17337</v>
      </c>
      <c r="G37" s="46">
        <f t="shared" si="2"/>
        <v>3.3097436700221645</v>
      </c>
      <c r="H37" s="45">
        <v>7192</v>
      </c>
      <c r="I37" s="46">
        <f t="shared" si="0"/>
        <v>141.05951056729697</v>
      </c>
    </row>
    <row r="38" spans="1:9" ht="18" customHeight="1">
      <c r="A38" s="119"/>
      <c r="B38" s="119"/>
      <c r="C38" s="53"/>
      <c r="D38" s="44" t="s">
        <v>36</v>
      </c>
      <c r="E38" s="44"/>
      <c r="F38" s="45">
        <f>2053+30706</f>
        <v>32759</v>
      </c>
      <c r="G38" s="46">
        <f t="shared" si="2"/>
        <v>6.2539016488582844</v>
      </c>
      <c r="H38" s="45">
        <v>35242</v>
      </c>
      <c r="I38" s="46">
        <f t="shared" si="0"/>
        <v>-7.045570625957664</v>
      </c>
    </row>
    <row r="39" spans="1:9" ht="18" customHeight="1">
      <c r="A39" s="119"/>
      <c r="B39" s="119"/>
      <c r="C39" s="52" t="s">
        <v>16</v>
      </c>
      <c r="D39" s="44"/>
      <c r="E39" s="44"/>
      <c r="F39" s="45">
        <f>F43+F40</f>
        <v>140202</v>
      </c>
      <c r="G39" s="46">
        <f t="shared" si="2"/>
        <v>26.765454347606127</v>
      </c>
      <c r="H39" s="45">
        <f>H43+H40</f>
        <v>125955</v>
      </c>
      <c r="I39" s="46">
        <f t="shared" si="0"/>
        <v>11.31118256520185</v>
      </c>
    </row>
    <row r="40" spans="1:9" ht="18" customHeight="1">
      <c r="A40" s="119"/>
      <c r="B40" s="119"/>
      <c r="C40" s="54"/>
      <c r="D40" s="52" t="s">
        <v>17</v>
      </c>
      <c r="E40" s="44"/>
      <c r="F40" s="45">
        <f>SUM(F41:F42)</f>
        <v>131243</v>
      </c>
      <c r="G40" s="46">
        <f t="shared" si="2"/>
        <v>25.055124213227138</v>
      </c>
      <c r="H40" s="45">
        <v>120840</v>
      </c>
      <c r="I40" s="46">
        <f t="shared" si="0"/>
        <v>8.6089043363124738</v>
      </c>
    </row>
    <row r="41" spans="1:9" ht="18" customHeight="1">
      <c r="A41" s="119"/>
      <c r="B41" s="119"/>
      <c r="C41" s="54"/>
      <c r="D41" s="54"/>
      <c r="E41" s="48" t="s">
        <v>91</v>
      </c>
      <c r="F41" s="45">
        <f>61269+16818</f>
        <v>78087</v>
      </c>
      <c r="G41" s="46">
        <f t="shared" si="2"/>
        <v>14.907305413913639</v>
      </c>
      <c r="H41" s="45">
        <v>80874</v>
      </c>
      <c r="I41" s="49">
        <f t="shared" si="0"/>
        <v>-3.4461013428295884</v>
      </c>
    </row>
    <row r="42" spans="1:9" ht="18" customHeight="1">
      <c r="A42" s="119"/>
      <c r="B42" s="119"/>
      <c r="C42" s="54"/>
      <c r="D42" s="53"/>
      <c r="E42" s="38" t="s">
        <v>37</v>
      </c>
      <c r="F42" s="45">
        <v>53156</v>
      </c>
      <c r="G42" s="46">
        <f t="shared" si="2"/>
        <v>10.1478187993135</v>
      </c>
      <c r="H42" s="45">
        <v>39966</v>
      </c>
      <c r="I42" s="49">
        <f t="shared" si="0"/>
        <v>33.003052594705508</v>
      </c>
    </row>
    <row r="43" spans="1:9" ht="18" customHeight="1">
      <c r="A43" s="119"/>
      <c r="B43" s="119"/>
      <c r="C43" s="54"/>
      <c r="D43" s="44" t="s">
        <v>38</v>
      </c>
      <c r="E43" s="44"/>
      <c r="F43" s="45">
        <v>8959</v>
      </c>
      <c r="G43" s="46">
        <f t="shared" si="2"/>
        <v>1.7103301343789912</v>
      </c>
      <c r="H43" s="45">
        <v>5115</v>
      </c>
      <c r="I43" s="49">
        <f t="shared" si="0"/>
        <v>75.151515151515142</v>
      </c>
    </row>
    <row r="44" spans="1:9" ht="18" customHeight="1">
      <c r="A44" s="119"/>
      <c r="B44" s="119"/>
      <c r="C44" s="53"/>
      <c r="D44" s="44" t="s">
        <v>39</v>
      </c>
      <c r="E44" s="44"/>
      <c r="F44" s="45">
        <v>0</v>
      </c>
      <c r="G44" s="46">
        <f t="shared" si="2"/>
        <v>0</v>
      </c>
      <c r="H44" s="45">
        <v>0</v>
      </c>
      <c r="I44" s="46" t="e">
        <f t="shared" si="0"/>
        <v>#DIV/0!</v>
      </c>
    </row>
    <row r="45" spans="1:9" ht="18" customHeight="1">
      <c r="A45" s="119"/>
      <c r="B45" s="119"/>
      <c r="C45" s="38" t="s">
        <v>18</v>
      </c>
      <c r="D45" s="38"/>
      <c r="E45" s="38"/>
      <c r="F45" s="45">
        <f>SUM(F28,F32,F39)</f>
        <v>523817</v>
      </c>
      <c r="G45" s="46">
        <f t="shared" si="2"/>
        <v>100</v>
      </c>
      <c r="H45" s="45">
        <f>SUM(H28,H32,H39)</f>
        <v>535947</v>
      </c>
      <c r="I45" s="46">
        <f t="shared" si="0"/>
        <v>-2.263283496315871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36"/>
  <sheetViews>
    <sheetView view="pageBreakPreview" zoomScale="85" zoomScaleNormal="100" zoomScaleSheetLayoutView="85" workbookViewId="0">
      <pane xSplit="4" ySplit="6" topLeftCell="E11" activePane="bottomRight" state="frozen"/>
      <selection activeCell="E35" sqref="E35"/>
      <selection pane="topRight" activeCell="E35" sqref="E35"/>
      <selection pane="bottomLeft" activeCell="E35" sqref="E35"/>
      <selection pane="bottomRight" activeCell="J1" sqref="J1:J1048576"/>
    </sheetView>
  </sheetViews>
  <sheetFormatPr defaultColWidth="9" defaultRowHeight="13.2"/>
  <cols>
    <col min="1" max="1" width="5.33203125" style="2" customWidth="1"/>
    <col min="2" max="2" width="3.109375" style="2" customWidth="1"/>
    <col min="3" max="3" width="34.77734375" style="2" customWidth="1"/>
    <col min="4" max="9" width="11.88671875" style="2" customWidth="1"/>
    <col min="10" max="10" width="9" style="81"/>
    <col min="11" max="16384" width="9" style="2"/>
  </cols>
  <sheetData>
    <row r="1" spans="1:10" ht="34.049999999999997" customHeight="1">
      <c r="A1" s="25" t="s">
        <v>0</v>
      </c>
      <c r="B1" s="25"/>
      <c r="C1" s="76" t="s">
        <v>261</v>
      </c>
      <c r="D1" s="26"/>
      <c r="E1" s="26"/>
    </row>
    <row r="4" spans="1:10">
      <c r="A4" s="27" t="s">
        <v>112</v>
      </c>
    </row>
    <row r="5" spans="1:10">
      <c r="I5" s="9" t="s">
        <v>113</v>
      </c>
    </row>
    <row r="6" spans="1:10" s="29" customFormat="1" ht="29.25" customHeight="1">
      <c r="A6" s="41" t="s">
        <v>114</v>
      </c>
      <c r="B6" s="39"/>
      <c r="C6" s="39"/>
      <c r="D6" s="39"/>
      <c r="E6" s="28" t="s">
        <v>231</v>
      </c>
      <c r="F6" s="28" t="s">
        <v>232</v>
      </c>
      <c r="G6" s="28" t="s">
        <v>237</v>
      </c>
      <c r="H6" s="28" t="s">
        <v>239</v>
      </c>
      <c r="I6" s="28" t="s">
        <v>249</v>
      </c>
      <c r="J6" s="82"/>
    </row>
    <row r="7" spans="1:10" ht="27" customHeight="1">
      <c r="A7" s="119" t="s">
        <v>115</v>
      </c>
      <c r="B7" s="52" t="s">
        <v>116</v>
      </c>
      <c r="C7" s="44"/>
      <c r="D7" s="57" t="s">
        <v>117</v>
      </c>
      <c r="E7" s="59">
        <v>446163</v>
      </c>
      <c r="F7" s="28">
        <v>521519</v>
      </c>
      <c r="G7" s="28">
        <v>572715</v>
      </c>
      <c r="H7" s="28">
        <v>554078</v>
      </c>
      <c r="I7" s="28">
        <v>539080</v>
      </c>
      <c r="J7" s="83"/>
    </row>
    <row r="8" spans="1:10" ht="27" customHeight="1">
      <c r="A8" s="119"/>
      <c r="B8" s="69"/>
      <c r="C8" s="44" t="s">
        <v>118</v>
      </c>
      <c r="D8" s="57" t="s">
        <v>41</v>
      </c>
      <c r="E8" s="60">
        <v>268949</v>
      </c>
      <c r="F8" s="60">
        <v>271520</v>
      </c>
      <c r="G8" s="60">
        <v>301705</v>
      </c>
      <c r="H8" s="60">
        <v>290034</v>
      </c>
      <c r="I8" s="61">
        <v>306627</v>
      </c>
      <c r="J8" s="83"/>
    </row>
    <row r="9" spans="1:10" ht="27" customHeight="1">
      <c r="A9" s="119"/>
      <c r="B9" s="44" t="s">
        <v>119</v>
      </c>
      <c r="C9" s="44"/>
      <c r="D9" s="57"/>
      <c r="E9" s="60">
        <v>437333</v>
      </c>
      <c r="F9" s="60">
        <v>509476</v>
      </c>
      <c r="G9" s="60">
        <v>557756</v>
      </c>
      <c r="H9" s="60">
        <v>535947</v>
      </c>
      <c r="I9" s="62">
        <v>523817</v>
      </c>
      <c r="J9" s="83"/>
    </row>
    <row r="10" spans="1:10" ht="27" customHeight="1">
      <c r="A10" s="119"/>
      <c r="B10" s="44" t="s">
        <v>120</v>
      </c>
      <c r="C10" s="44"/>
      <c r="D10" s="57"/>
      <c r="E10" s="60">
        <f>E7-E9</f>
        <v>8830</v>
      </c>
      <c r="F10" s="60">
        <f>F7-F9</f>
        <v>12043</v>
      </c>
      <c r="G10" s="60">
        <f>G7-G9</f>
        <v>14959</v>
      </c>
      <c r="H10" s="60">
        <f>H7-H9</f>
        <v>18131</v>
      </c>
      <c r="I10" s="62">
        <f>I7-I9</f>
        <v>15263</v>
      </c>
      <c r="J10" s="83"/>
    </row>
    <row r="11" spans="1:10" ht="27" customHeight="1">
      <c r="A11" s="119"/>
      <c r="B11" s="44" t="s">
        <v>121</v>
      </c>
      <c r="C11" s="44"/>
      <c r="D11" s="57"/>
      <c r="E11" s="60">
        <v>2282</v>
      </c>
      <c r="F11" s="60">
        <v>3965</v>
      </c>
      <c r="G11" s="60">
        <v>7971</v>
      </c>
      <c r="H11" s="60">
        <v>8973</v>
      </c>
      <c r="I11" s="62">
        <f>I10-I12</f>
        <v>8554</v>
      </c>
      <c r="J11" s="83"/>
    </row>
    <row r="12" spans="1:10" ht="27" customHeight="1">
      <c r="A12" s="119"/>
      <c r="B12" s="44" t="s">
        <v>122</v>
      </c>
      <c r="C12" s="44"/>
      <c r="D12" s="57"/>
      <c r="E12" s="60">
        <v>6558</v>
      </c>
      <c r="F12" s="60">
        <v>8078</v>
      </c>
      <c r="G12" s="60">
        <v>6988</v>
      </c>
      <c r="H12" s="60">
        <v>9159</v>
      </c>
      <c r="I12" s="62">
        <v>6709</v>
      </c>
      <c r="J12" s="83"/>
    </row>
    <row r="13" spans="1:10" ht="27" customHeight="1">
      <c r="A13" s="119"/>
      <c r="B13" s="44" t="s">
        <v>123</v>
      </c>
      <c r="C13" s="44"/>
      <c r="D13" s="57"/>
      <c r="E13" s="60">
        <v>2682</v>
      </c>
      <c r="F13" s="60">
        <v>1520</v>
      </c>
      <c r="G13" s="60">
        <v>-1090</v>
      </c>
      <c r="H13" s="60">
        <v>2171</v>
      </c>
      <c r="I13" s="62">
        <v>2450</v>
      </c>
      <c r="J13" s="83"/>
    </row>
    <row r="14" spans="1:10" ht="27" customHeight="1">
      <c r="A14" s="119"/>
      <c r="B14" s="44" t="s">
        <v>124</v>
      </c>
      <c r="C14" s="44"/>
      <c r="D14" s="57"/>
      <c r="E14" s="60">
        <v>0</v>
      </c>
      <c r="F14" s="60">
        <v>0</v>
      </c>
      <c r="G14" s="60">
        <v>0</v>
      </c>
      <c r="H14" s="60">
        <v>0</v>
      </c>
      <c r="I14" s="62">
        <v>0</v>
      </c>
    </row>
    <row r="15" spans="1:10" ht="27" customHeight="1">
      <c r="A15" s="119"/>
      <c r="B15" s="44" t="s">
        <v>125</v>
      </c>
      <c r="C15" s="44"/>
      <c r="D15" s="57"/>
      <c r="E15" s="60">
        <v>3603</v>
      </c>
      <c r="F15" s="60">
        <v>-65</v>
      </c>
      <c r="G15" s="60">
        <v>-1090</v>
      </c>
      <c r="H15" s="60">
        <v>3071</v>
      </c>
      <c r="I15" s="62">
        <v>1449</v>
      </c>
      <c r="J15" s="83"/>
    </row>
    <row r="16" spans="1:10" ht="27" customHeight="1">
      <c r="A16" s="119"/>
      <c r="B16" s="44" t="s">
        <v>126</v>
      </c>
      <c r="C16" s="44"/>
      <c r="D16" s="57" t="s">
        <v>42</v>
      </c>
      <c r="E16" s="60">
        <v>34842</v>
      </c>
      <c r="F16" s="60">
        <v>32651</v>
      </c>
      <c r="G16" s="60">
        <v>33679</v>
      </c>
      <c r="H16" s="60">
        <v>36561</v>
      </c>
      <c r="I16" s="62">
        <v>47234</v>
      </c>
      <c r="J16" s="83"/>
    </row>
    <row r="17" spans="1:10" ht="27" customHeight="1">
      <c r="A17" s="119"/>
      <c r="B17" s="44" t="s">
        <v>127</v>
      </c>
      <c r="C17" s="44"/>
      <c r="D17" s="57" t="s">
        <v>43</v>
      </c>
      <c r="E17" s="60">
        <v>26174</v>
      </c>
      <c r="F17" s="60">
        <v>28769</v>
      </c>
      <c r="G17" s="60">
        <v>30132</v>
      </c>
      <c r="H17" s="60">
        <v>28049</v>
      </c>
      <c r="I17" s="62">
        <v>33224</v>
      </c>
      <c r="J17" s="83"/>
    </row>
    <row r="18" spans="1:10" ht="27" customHeight="1">
      <c r="A18" s="119"/>
      <c r="B18" s="44" t="s">
        <v>128</v>
      </c>
      <c r="C18" s="44"/>
      <c r="D18" s="57" t="s">
        <v>44</v>
      </c>
      <c r="E18" s="60">
        <v>813626</v>
      </c>
      <c r="F18" s="60">
        <v>816570</v>
      </c>
      <c r="G18" s="60">
        <v>811711</v>
      </c>
      <c r="H18" s="60">
        <v>805895</v>
      </c>
      <c r="I18" s="62">
        <v>814906</v>
      </c>
      <c r="J18" s="83"/>
    </row>
    <row r="19" spans="1:10" ht="27" customHeight="1">
      <c r="A19" s="119"/>
      <c r="B19" s="44" t="s">
        <v>129</v>
      </c>
      <c r="C19" s="44"/>
      <c r="D19" s="57" t="s">
        <v>130</v>
      </c>
      <c r="E19" s="60">
        <f>E17+E18-E16</f>
        <v>804958</v>
      </c>
      <c r="F19" s="60">
        <f>F17+F18-F16</f>
        <v>812688</v>
      </c>
      <c r="G19" s="60">
        <f>G17+G18-G16</f>
        <v>808164</v>
      </c>
      <c r="H19" s="60">
        <f>H17+H18-H16</f>
        <v>797383</v>
      </c>
      <c r="I19" s="60">
        <f>I17+I18-I16</f>
        <v>800896</v>
      </c>
    </row>
    <row r="20" spans="1:10" ht="27" customHeight="1">
      <c r="A20" s="119"/>
      <c r="B20" s="44" t="s">
        <v>131</v>
      </c>
      <c r="C20" s="44"/>
      <c r="D20" s="57" t="s">
        <v>132</v>
      </c>
      <c r="E20" s="63">
        <f>E18/E8</f>
        <v>3.0252055222365577</v>
      </c>
      <c r="F20" s="63">
        <f>F18/F8</f>
        <v>3.0074027695934</v>
      </c>
      <c r="G20" s="63">
        <f>G18/G8</f>
        <v>2.690412820470327</v>
      </c>
      <c r="H20" s="63">
        <f>H18/H8</f>
        <v>2.7786225063268444</v>
      </c>
      <c r="I20" s="63">
        <f>I18/I8</f>
        <v>2.6576459346371974</v>
      </c>
    </row>
    <row r="21" spans="1:10" ht="27" customHeight="1">
      <c r="A21" s="119"/>
      <c r="B21" s="44" t="s">
        <v>133</v>
      </c>
      <c r="C21" s="44"/>
      <c r="D21" s="57" t="s">
        <v>134</v>
      </c>
      <c r="E21" s="63">
        <f>E19/E8</f>
        <v>2.9929763635484794</v>
      </c>
      <c r="F21" s="63">
        <f>F19/F8</f>
        <v>2.9931054802592811</v>
      </c>
      <c r="G21" s="63">
        <f>G19/G8</f>
        <v>2.6786563033426694</v>
      </c>
      <c r="H21" s="63">
        <f>H19/H8</f>
        <v>2.7492742230221285</v>
      </c>
      <c r="I21" s="63">
        <f>I19/I8</f>
        <v>2.6119552420367418</v>
      </c>
    </row>
    <row r="22" spans="1:10" ht="27" customHeight="1">
      <c r="A22" s="119"/>
      <c r="B22" s="44" t="s">
        <v>135</v>
      </c>
      <c r="C22" s="44"/>
      <c r="D22" s="57" t="s">
        <v>136</v>
      </c>
      <c r="E22" s="60">
        <f>E18/E24*1000000</f>
        <v>1034173.9329384549</v>
      </c>
      <c r="F22" s="60">
        <f>F18/F24*1000000</f>
        <v>1064818.6181886466</v>
      </c>
      <c r="G22" s="60">
        <f>G18/G24*1000000</f>
        <v>1058482.4147207518</v>
      </c>
      <c r="H22" s="60">
        <f>H18/H24*1000000</f>
        <v>1050898.2699647786</v>
      </c>
      <c r="I22" s="60">
        <f>I18/I24*1000000</f>
        <v>1062648.7390837737</v>
      </c>
    </row>
    <row r="23" spans="1:10" ht="27" customHeight="1">
      <c r="A23" s="119"/>
      <c r="B23" s="44" t="s">
        <v>137</v>
      </c>
      <c r="C23" s="44"/>
      <c r="D23" s="57" t="s">
        <v>138</v>
      </c>
      <c r="E23" s="60">
        <f>E19/E24*1000000</f>
        <v>1023156.3159366499</v>
      </c>
      <c r="F23" s="60">
        <f>F19/F24*1000000</f>
        <v>1059756.4362865335</v>
      </c>
      <c r="G23" s="60">
        <f>G19/G24*1000000</f>
        <v>1053857.077470161</v>
      </c>
      <c r="H23" s="60">
        <f>H19/H24*1000000</f>
        <v>1039798.5037744681</v>
      </c>
      <c r="I23" s="60">
        <f>I19/I24*1000000</f>
        <v>1044379.5045529645</v>
      </c>
    </row>
    <row r="24" spans="1:10" ht="27" customHeight="1">
      <c r="A24" s="119"/>
      <c r="B24" s="64" t="s">
        <v>139</v>
      </c>
      <c r="C24" s="65"/>
      <c r="D24" s="57" t="s">
        <v>140</v>
      </c>
      <c r="E24" s="60">
        <v>786740</v>
      </c>
      <c r="F24" s="78">
        <v>766863</v>
      </c>
      <c r="G24" s="60">
        <f>F24</f>
        <v>766863</v>
      </c>
      <c r="H24" s="62">
        <f>G24</f>
        <v>766863</v>
      </c>
      <c r="I24" s="62">
        <f>H24</f>
        <v>766863</v>
      </c>
    </row>
    <row r="25" spans="1:10" ht="27" customHeight="1">
      <c r="A25" s="119"/>
      <c r="B25" s="38" t="s">
        <v>141</v>
      </c>
      <c r="C25" s="38"/>
      <c r="D25" s="38"/>
      <c r="E25" s="60">
        <v>252493</v>
      </c>
      <c r="F25" s="60">
        <v>256518</v>
      </c>
      <c r="G25" s="60">
        <v>269546</v>
      </c>
      <c r="H25" s="60">
        <v>262209</v>
      </c>
      <c r="I25" s="45">
        <v>264056</v>
      </c>
      <c r="J25" s="83"/>
    </row>
    <row r="26" spans="1:10" ht="27" customHeight="1">
      <c r="A26" s="119"/>
      <c r="B26" s="38" t="s">
        <v>142</v>
      </c>
      <c r="C26" s="38"/>
      <c r="D26" s="38"/>
      <c r="E26" s="66">
        <v>0.41456999999999999</v>
      </c>
      <c r="F26" s="66">
        <v>0.42099999999999999</v>
      </c>
      <c r="G26" s="66">
        <v>0.40500000000000003</v>
      </c>
      <c r="H26" s="66">
        <v>0.40100000000000002</v>
      </c>
      <c r="I26" s="67">
        <v>0.39800000000000002</v>
      </c>
      <c r="J26" s="83"/>
    </row>
    <row r="27" spans="1:10" ht="27" customHeight="1">
      <c r="A27" s="119"/>
      <c r="B27" s="38" t="s">
        <v>143</v>
      </c>
      <c r="C27" s="38"/>
      <c r="D27" s="38"/>
      <c r="E27" s="49">
        <v>2.6</v>
      </c>
      <c r="F27" s="49">
        <v>3.1</v>
      </c>
      <c r="G27" s="49">
        <v>2.6</v>
      </c>
      <c r="H27" s="49">
        <v>3.5</v>
      </c>
      <c r="I27" s="46">
        <v>2.5</v>
      </c>
      <c r="J27" s="83"/>
    </row>
    <row r="28" spans="1:10" ht="27" customHeight="1">
      <c r="A28" s="119"/>
      <c r="B28" s="38" t="s">
        <v>144</v>
      </c>
      <c r="C28" s="38"/>
      <c r="D28" s="38"/>
      <c r="E28" s="49">
        <v>96</v>
      </c>
      <c r="F28" s="49">
        <v>96</v>
      </c>
      <c r="G28" s="49">
        <v>91.1</v>
      </c>
      <c r="H28" s="49">
        <v>94.9</v>
      </c>
      <c r="I28" s="46">
        <v>92.6</v>
      </c>
      <c r="J28" s="83"/>
    </row>
    <row r="29" spans="1:10" ht="27" customHeight="1">
      <c r="A29" s="119"/>
      <c r="B29" s="38" t="s">
        <v>145</v>
      </c>
      <c r="C29" s="38"/>
      <c r="D29" s="38"/>
      <c r="E29" s="49">
        <v>37.700000000000003</v>
      </c>
      <c r="F29" s="49">
        <v>36.5</v>
      </c>
      <c r="G29" s="49">
        <v>38.5</v>
      </c>
      <c r="H29" s="49">
        <v>39.4</v>
      </c>
      <c r="I29" s="46">
        <v>41.3</v>
      </c>
      <c r="J29" s="83"/>
    </row>
    <row r="30" spans="1:10" ht="27" customHeight="1">
      <c r="A30" s="119"/>
      <c r="B30" s="119" t="s">
        <v>146</v>
      </c>
      <c r="C30" s="38" t="s">
        <v>147</v>
      </c>
      <c r="D30" s="38"/>
      <c r="E30" s="49">
        <v>0</v>
      </c>
      <c r="F30" s="49">
        <v>0</v>
      </c>
      <c r="G30" s="49">
        <v>0</v>
      </c>
      <c r="H30" s="49">
        <v>0</v>
      </c>
      <c r="I30" s="80">
        <v>0</v>
      </c>
      <c r="J30" s="83"/>
    </row>
    <row r="31" spans="1:10" ht="27" customHeight="1">
      <c r="A31" s="119"/>
      <c r="B31" s="119"/>
      <c r="C31" s="38" t="s">
        <v>148</v>
      </c>
      <c r="D31" s="38"/>
      <c r="E31" s="49">
        <v>0</v>
      </c>
      <c r="F31" s="49">
        <v>0</v>
      </c>
      <c r="G31" s="49">
        <v>0</v>
      </c>
      <c r="H31" s="49">
        <v>0</v>
      </c>
      <c r="I31" s="46">
        <v>0</v>
      </c>
      <c r="J31" s="83"/>
    </row>
    <row r="32" spans="1:10" ht="27" customHeight="1">
      <c r="A32" s="119"/>
      <c r="B32" s="119"/>
      <c r="C32" s="38" t="s">
        <v>149</v>
      </c>
      <c r="D32" s="38"/>
      <c r="E32" s="49">
        <v>13</v>
      </c>
      <c r="F32" s="49">
        <v>12.5</v>
      </c>
      <c r="G32" s="49">
        <v>12.1</v>
      </c>
      <c r="H32" s="49">
        <v>11.8</v>
      </c>
      <c r="I32" s="46">
        <v>11.7</v>
      </c>
      <c r="J32" s="83"/>
    </row>
    <row r="33" spans="1:10" ht="27" customHeight="1">
      <c r="A33" s="119"/>
      <c r="B33" s="119"/>
      <c r="C33" s="38" t="s">
        <v>150</v>
      </c>
      <c r="D33" s="38"/>
      <c r="E33" s="49">
        <v>172.4</v>
      </c>
      <c r="F33" s="49">
        <v>166.3</v>
      </c>
      <c r="G33" s="49">
        <v>147.30000000000001</v>
      </c>
      <c r="H33" s="49">
        <v>149.1</v>
      </c>
      <c r="I33" s="68">
        <v>153.80000000000001</v>
      </c>
      <c r="J33" s="83"/>
    </row>
    <row r="34" spans="1:10" ht="27" customHeight="1">
      <c r="A34" s="2" t="s">
        <v>248</v>
      </c>
      <c r="E34" s="30"/>
      <c r="F34" s="30"/>
      <c r="G34" s="30"/>
      <c r="H34" s="30"/>
      <c r="I34" s="31"/>
    </row>
    <row r="35" spans="1:10" ht="27" customHeight="1">
      <c r="A35" s="8" t="s">
        <v>110</v>
      </c>
    </row>
    <row r="36" spans="1:10">
      <c r="A36" s="32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A50"/>
  <sheetViews>
    <sheetView view="pageBreakPreview" zoomScale="85" zoomScaleNormal="100" zoomScaleSheetLayoutView="85" workbookViewId="0">
      <pane xSplit="5" ySplit="7" topLeftCell="F8" activePane="bottomRight" state="frozen"/>
      <selection activeCell="E35" sqref="E35"/>
      <selection pane="topRight" activeCell="E35" sqref="E35"/>
      <selection pane="bottomLeft" activeCell="E35" sqref="E35"/>
      <selection pane="bottomRight" activeCell="R1" sqref="R1:R1048576"/>
    </sheetView>
  </sheetViews>
  <sheetFormatPr defaultColWidth="9" defaultRowHeight="13.2"/>
  <cols>
    <col min="1" max="1" width="3.6640625" style="95" customWidth="1"/>
    <col min="2" max="3" width="1.6640625" style="95" customWidth="1"/>
    <col min="4" max="4" width="22.6640625" style="95" customWidth="1"/>
    <col min="5" max="5" width="10.6640625" style="95" customWidth="1"/>
    <col min="6" max="23" width="13.6640625" style="95" customWidth="1"/>
    <col min="24" max="27" width="12" style="95" customWidth="1"/>
    <col min="28" max="16384" width="9" style="95"/>
  </cols>
  <sheetData>
    <row r="1" spans="1:27" ht="34.049999999999997" customHeight="1">
      <c r="A1" s="19" t="s">
        <v>0</v>
      </c>
      <c r="B1" s="11"/>
      <c r="C1" s="11"/>
      <c r="D1" s="77" t="s">
        <v>261</v>
      </c>
      <c r="E1" s="12"/>
      <c r="F1" s="12"/>
      <c r="G1" s="12"/>
    </row>
    <row r="2" spans="1:27" ht="15" customHeight="1"/>
    <row r="3" spans="1:27" ht="15" customHeight="1">
      <c r="A3" s="13" t="s">
        <v>151</v>
      </c>
      <c r="B3" s="13"/>
      <c r="C3" s="13"/>
      <c r="D3" s="13"/>
    </row>
    <row r="4" spans="1:27" ht="15" customHeight="1">
      <c r="A4" s="13"/>
      <c r="B4" s="13"/>
      <c r="C4" s="13"/>
      <c r="D4" s="13"/>
    </row>
    <row r="5" spans="1:27" ht="16.05" customHeight="1">
      <c r="A5" s="96" t="s">
        <v>246</v>
      </c>
      <c r="B5" s="96"/>
      <c r="C5" s="96"/>
      <c r="D5" s="96"/>
      <c r="K5" s="97"/>
      <c r="Q5" s="97" t="s">
        <v>47</v>
      </c>
    </row>
    <row r="6" spans="1:27" ht="16.05" customHeight="1">
      <c r="A6" s="133" t="s">
        <v>48</v>
      </c>
      <c r="B6" s="134"/>
      <c r="C6" s="134"/>
      <c r="D6" s="134"/>
      <c r="E6" s="134"/>
      <c r="F6" s="129" t="s">
        <v>250</v>
      </c>
      <c r="G6" s="130"/>
      <c r="H6" s="129" t="s">
        <v>251</v>
      </c>
      <c r="I6" s="130"/>
      <c r="J6" s="125" t="s">
        <v>252</v>
      </c>
      <c r="K6" s="125"/>
      <c r="L6" s="125" t="s">
        <v>253</v>
      </c>
      <c r="M6" s="125"/>
      <c r="N6" s="125" t="s">
        <v>254</v>
      </c>
      <c r="O6" s="125"/>
      <c r="P6" s="125" t="s">
        <v>255</v>
      </c>
      <c r="Q6" s="125"/>
    </row>
    <row r="7" spans="1:27" ht="16.05" customHeight="1">
      <c r="A7" s="134"/>
      <c r="B7" s="134"/>
      <c r="C7" s="134"/>
      <c r="D7" s="134"/>
      <c r="E7" s="134"/>
      <c r="F7" s="98" t="s">
        <v>235</v>
      </c>
      <c r="G7" s="98" t="s">
        <v>236</v>
      </c>
      <c r="H7" s="98" t="s">
        <v>235</v>
      </c>
      <c r="I7" s="98" t="s">
        <v>236</v>
      </c>
      <c r="J7" s="98" t="s">
        <v>235</v>
      </c>
      <c r="K7" s="98" t="s">
        <v>236</v>
      </c>
      <c r="L7" s="98" t="s">
        <v>235</v>
      </c>
      <c r="M7" s="98" t="s">
        <v>236</v>
      </c>
      <c r="N7" s="98" t="s">
        <v>235</v>
      </c>
      <c r="O7" s="98" t="s">
        <v>236</v>
      </c>
      <c r="P7" s="98" t="s">
        <v>235</v>
      </c>
      <c r="Q7" s="98" t="s">
        <v>236</v>
      </c>
    </row>
    <row r="8" spans="1:27" ht="16.05" customHeight="1">
      <c r="A8" s="131" t="s">
        <v>82</v>
      </c>
      <c r="B8" s="99" t="s">
        <v>49</v>
      </c>
      <c r="C8" s="100"/>
      <c r="D8" s="100"/>
      <c r="E8" s="101" t="s">
        <v>40</v>
      </c>
      <c r="F8" s="93">
        <v>26411</v>
      </c>
      <c r="G8" s="93">
        <v>27271</v>
      </c>
      <c r="H8" s="93">
        <v>106</v>
      </c>
      <c r="I8" s="93">
        <v>696</v>
      </c>
      <c r="J8" s="93">
        <v>751</v>
      </c>
      <c r="K8" s="93">
        <v>760</v>
      </c>
      <c r="L8" s="93">
        <v>3137</v>
      </c>
      <c r="M8" s="93">
        <v>3178</v>
      </c>
      <c r="N8" s="93">
        <v>1169</v>
      </c>
      <c r="O8" s="93">
        <v>1157</v>
      </c>
      <c r="P8" s="93">
        <v>2493</v>
      </c>
      <c r="Q8" s="93">
        <v>2541</v>
      </c>
      <c r="R8" s="89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16.05" customHeight="1">
      <c r="A9" s="131"/>
      <c r="B9" s="103"/>
      <c r="C9" s="100" t="s">
        <v>50</v>
      </c>
      <c r="D9" s="100"/>
      <c r="E9" s="101" t="s">
        <v>41</v>
      </c>
      <c r="F9" s="93">
        <v>25826</v>
      </c>
      <c r="G9" s="93">
        <v>21969</v>
      </c>
      <c r="H9" s="93">
        <v>106</v>
      </c>
      <c r="I9" s="93">
        <v>696</v>
      </c>
      <c r="J9" s="93">
        <v>751</v>
      </c>
      <c r="K9" s="93">
        <v>760</v>
      </c>
      <c r="L9" s="93">
        <v>3137</v>
      </c>
      <c r="M9" s="93">
        <v>3178</v>
      </c>
      <c r="N9" s="93">
        <v>1169</v>
      </c>
      <c r="O9" s="93">
        <v>1157</v>
      </c>
      <c r="P9" s="93">
        <v>2493</v>
      </c>
      <c r="Q9" s="93">
        <v>2541</v>
      </c>
      <c r="R9" s="90"/>
      <c r="S9" s="102"/>
      <c r="T9" s="102"/>
      <c r="U9" s="102"/>
      <c r="V9" s="102"/>
      <c r="W9" s="102"/>
      <c r="X9" s="102"/>
      <c r="Y9" s="102"/>
      <c r="Z9" s="102"/>
      <c r="AA9" s="102"/>
    </row>
    <row r="10" spans="1:27" ht="16.05" customHeight="1">
      <c r="A10" s="131"/>
      <c r="B10" s="104"/>
      <c r="C10" s="100" t="s">
        <v>51</v>
      </c>
      <c r="D10" s="100"/>
      <c r="E10" s="101" t="s">
        <v>42</v>
      </c>
      <c r="F10" s="93">
        <v>584</v>
      </c>
      <c r="G10" s="93">
        <v>582</v>
      </c>
      <c r="H10" s="93"/>
      <c r="I10" s="93"/>
      <c r="J10" s="105"/>
      <c r="K10" s="105"/>
      <c r="L10" s="93"/>
      <c r="M10" s="93"/>
      <c r="N10" s="93"/>
      <c r="O10" s="93"/>
      <c r="P10" s="93"/>
      <c r="Q10" s="93"/>
      <c r="R10" s="90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16.05" customHeight="1">
      <c r="A11" s="131"/>
      <c r="B11" s="99" t="s">
        <v>52</v>
      </c>
      <c r="C11" s="100"/>
      <c r="D11" s="100"/>
      <c r="E11" s="101" t="s">
        <v>43</v>
      </c>
      <c r="F11" s="93">
        <v>26017</v>
      </c>
      <c r="G11" s="93">
        <v>25798</v>
      </c>
      <c r="H11" s="93">
        <v>87</v>
      </c>
      <c r="I11" s="93">
        <v>566</v>
      </c>
      <c r="J11" s="93">
        <v>606</v>
      </c>
      <c r="K11" s="93">
        <v>625</v>
      </c>
      <c r="L11" s="93">
        <v>2752</v>
      </c>
      <c r="M11" s="93">
        <v>2884</v>
      </c>
      <c r="N11" s="93">
        <v>1058</v>
      </c>
      <c r="O11" s="93">
        <v>1058</v>
      </c>
      <c r="P11" s="93">
        <v>2592</v>
      </c>
      <c r="Q11" s="93">
        <v>2539</v>
      </c>
      <c r="R11" s="90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ht="16.05" customHeight="1">
      <c r="A12" s="131"/>
      <c r="B12" s="103"/>
      <c r="C12" s="100" t="s">
        <v>53</v>
      </c>
      <c r="D12" s="100"/>
      <c r="E12" s="101" t="s">
        <v>44</v>
      </c>
      <c r="F12" s="93">
        <v>26015</v>
      </c>
      <c r="G12" s="93">
        <v>25820</v>
      </c>
      <c r="H12" s="93">
        <v>87</v>
      </c>
      <c r="I12" s="93">
        <v>566</v>
      </c>
      <c r="J12" s="93">
        <v>606</v>
      </c>
      <c r="K12" s="93">
        <v>625</v>
      </c>
      <c r="L12" s="93">
        <v>2752</v>
      </c>
      <c r="M12" s="93">
        <v>2884</v>
      </c>
      <c r="N12" s="93">
        <v>1058</v>
      </c>
      <c r="O12" s="93">
        <v>1058</v>
      </c>
      <c r="P12" s="93">
        <v>2592</v>
      </c>
      <c r="Q12" s="93">
        <v>2539</v>
      </c>
      <c r="R12" s="90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ht="16.05" customHeight="1">
      <c r="A13" s="131"/>
      <c r="B13" s="104"/>
      <c r="C13" s="100" t="s">
        <v>54</v>
      </c>
      <c r="D13" s="100"/>
      <c r="E13" s="101" t="s">
        <v>45</v>
      </c>
      <c r="F13" s="93">
        <v>2</v>
      </c>
      <c r="G13" s="93">
        <v>37</v>
      </c>
      <c r="H13" s="105"/>
      <c r="I13" s="105"/>
      <c r="J13" s="105"/>
      <c r="K13" s="105"/>
      <c r="L13" s="93"/>
      <c r="M13" s="93"/>
      <c r="N13" s="93"/>
      <c r="O13" s="93"/>
      <c r="P13" s="93"/>
      <c r="Q13" s="93"/>
      <c r="R13" s="90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ht="16.05" customHeight="1">
      <c r="A14" s="131"/>
      <c r="B14" s="100" t="s">
        <v>55</v>
      </c>
      <c r="C14" s="100"/>
      <c r="D14" s="100"/>
      <c r="E14" s="101" t="s">
        <v>152</v>
      </c>
      <c r="F14" s="93">
        <f t="shared" ref="F14:Q15" si="0">F9-F12</f>
        <v>-189</v>
      </c>
      <c r="G14" s="93">
        <f t="shared" si="0"/>
        <v>-3851</v>
      </c>
      <c r="H14" s="93">
        <f t="shared" si="0"/>
        <v>19</v>
      </c>
      <c r="I14" s="93">
        <f t="shared" si="0"/>
        <v>130</v>
      </c>
      <c r="J14" s="93">
        <f t="shared" si="0"/>
        <v>145</v>
      </c>
      <c r="K14" s="93">
        <f t="shared" si="0"/>
        <v>135</v>
      </c>
      <c r="L14" s="93">
        <f t="shared" ref="L14:M15" si="1">L9-L12</f>
        <v>385</v>
      </c>
      <c r="M14" s="93">
        <f t="shared" si="1"/>
        <v>294</v>
      </c>
      <c r="N14" s="93">
        <f t="shared" si="0"/>
        <v>111</v>
      </c>
      <c r="O14" s="93">
        <f t="shared" si="0"/>
        <v>99</v>
      </c>
      <c r="P14" s="93">
        <f t="shared" si="0"/>
        <v>-99</v>
      </c>
      <c r="Q14" s="93">
        <f t="shared" si="0"/>
        <v>2</v>
      </c>
      <c r="R14" s="90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ht="16.05" customHeight="1">
      <c r="A15" s="131"/>
      <c r="B15" s="100" t="s">
        <v>56</v>
      </c>
      <c r="C15" s="100"/>
      <c r="D15" s="100"/>
      <c r="E15" s="101" t="s">
        <v>153</v>
      </c>
      <c r="F15" s="93">
        <f t="shared" si="0"/>
        <v>582</v>
      </c>
      <c r="G15" s="93">
        <f t="shared" si="0"/>
        <v>545</v>
      </c>
      <c r="H15" s="93">
        <f t="shared" si="0"/>
        <v>0</v>
      </c>
      <c r="I15" s="93">
        <f t="shared" si="0"/>
        <v>0</v>
      </c>
      <c r="J15" s="93">
        <f t="shared" si="0"/>
        <v>0</v>
      </c>
      <c r="K15" s="93">
        <f t="shared" si="0"/>
        <v>0</v>
      </c>
      <c r="L15" s="93">
        <f t="shared" ref="L15" si="2">L10-L13</f>
        <v>0</v>
      </c>
      <c r="M15" s="93">
        <f t="shared" si="1"/>
        <v>0</v>
      </c>
      <c r="N15" s="93">
        <f t="shared" si="0"/>
        <v>0</v>
      </c>
      <c r="O15" s="93">
        <f t="shared" si="0"/>
        <v>0</v>
      </c>
      <c r="P15" s="93">
        <f t="shared" si="0"/>
        <v>0</v>
      </c>
      <c r="Q15" s="93">
        <f t="shared" si="0"/>
        <v>0</v>
      </c>
      <c r="R15" s="90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ht="16.05" customHeight="1">
      <c r="A16" s="131"/>
      <c r="B16" s="100" t="s">
        <v>57</v>
      </c>
      <c r="C16" s="100"/>
      <c r="D16" s="100"/>
      <c r="E16" s="101" t="s">
        <v>154</v>
      </c>
      <c r="F16" s="93">
        <f t="shared" ref="F16:Q16" si="3">F8-F11</f>
        <v>394</v>
      </c>
      <c r="G16" s="93">
        <f t="shared" si="3"/>
        <v>1473</v>
      </c>
      <c r="H16" s="93">
        <f t="shared" si="3"/>
        <v>19</v>
      </c>
      <c r="I16" s="93">
        <f t="shared" si="3"/>
        <v>130</v>
      </c>
      <c r="J16" s="93">
        <f t="shared" si="3"/>
        <v>145</v>
      </c>
      <c r="K16" s="93">
        <f t="shared" si="3"/>
        <v>135</v>
      </c>
      <c r="L16" s="93">
        <f t="shared" ref="L16:M16" si="4">L8-L11</f>
        <v>385</v>
      </c>
      <c r="M16" s="93">
        <f t="shared" si="4"/>
        <v>294</v>
      </c>
      <c r="N16" s="93">
        <f t="shared" si="3"/>
        <v>111</v>
      </c>
      <c r="O16" s="93">
        <f t="shared" si="3"/>
        <v>99</v>
      </c>
      <c r="P16" s="93">
        <f t="shared" si="3"/>
        <v>-99</v>
      </c>
      <c r="Q16" s="93">
        <f t="shared" si="3"/>
        <v>2</v>
      </c>
      <c r="R16" s="90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7" ht="16.05" customHeight="1">
      <c r="A17" s="131"/>
      <c r="B17" s="100" t="s">
        <v>58</v>
      </c>
      <c r="C17" s="100"/>
      <c r="D17" s="100"/>
      <c r="E17" s="98"/>
      <c r="F17" s="105">
        <v>2782</v>
      </c>
      <c r="G17" s="93">
        <v>-2936</v>
      </c>
      <c r="H17" s="105">
        <v>1522</v>
      </c>
      <c r="I17" s="105"/>
      <c r="J17" s="93">
        <v>157</v>
      </c>
      <c r="K17" s="93"/>
      <c r="L17" s="93">
        <v>893</v>
      </c>
      <c r="M17" s="93"/>
      <c r="N17" s="93">
        <v>124</v>
      </c>
      <c r="O17" s="93"/>
      <c r="P17" s="105">
        <v>-534</v>
      </c>
      <c r="Q17" s="94"/>
      <c r="R17" s="90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7" ht="16.05" customHeight="1">
      <c r="A18" s="131"/>
      <c r="B18" s="100" t="s">
        <v>59</v>
      </c>
      <c r="C18" s="100"/>
      <c r="D18" s="100"/>
      <c r="E18" s="98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0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7" ht="16.05" customHeight="1">
      <c r="A19" s="131" t="s">
        <v>83</v>
      </c>
      <c r="B19" s="99" t="s">
        <v>60</v>
      </c>
      <c r="C19" s="100"/>
      <c r="D19" s="100"/>
      <c r="E19" s="101"/>
      <c r="F19" s="93">
        <v>4141</v>
      </c>
      <c r="G19" s="93">
        <v>5237</v>
      </c>
      <c r="H19" s="93">
        <v>54</v>
      </c>
      <c r="I19" s="93">
        <v>55</v>
      </c>
      <c r="J19" s="93">
        <v>27</v>
      </c>
      <c r="K19" s="93">
        <v>3</v>
      </c>
      <c r="L19" s="93">
        <v>0</v>
      </c>
      <c r="M19" s="93"/>
      <c r="N19" s="93">
        <v>8</v>
      </c>
      <c r="O19" s="93">
        <v>19</v>
      </c>
      <c r="P19" s="93">
        <v>1653</v>
      </c>
      <c r="Q19" s="93">
        <v>1002</v>
      </c>
      <c r="R19" s="90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ht="16.05" customHeight="1">
      <c r="A20" s="131"/>
      <c r="B20" s="104"/>
      <c r="C20" s="100" t="s">
        <v>61</v>
      </c>
      <c r="D20" s="100"/>
      <c r="E20" s="101"/>
      <c r="F20" s="93">
        <v>2298</v>
      </c>
      <c r="G20" s="93">
        <v>3570</v>
      </c>
      <c r="H20" s="93">
        <v>0</v>
      </c>
      <c r="I20" s="93">
        <v>0</v>
      </c>
      <c r="J20" s="93">
        <v>0</v>
      </c>
      <c r="K20" s="105"/>
      <c r="L20" s="93">
        <v>0</v>
      </c>
      <c r="M20" s="93"/>
      <c r="N20" s="93">
        <v>0</v>
      </c>
      <c r="O20" s="93"/>
      <c r="P20" s="93">
        <v>315</v>
      </c>
      <c r="Q20" s="93">
        <v>161</v>
      </c>
      <c r="R20" s="90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7" ht="16.05" customHeight="1">
      <c r="A21" s="131"/>
      <c r="B21" s="106" t="s">
        <v>62</v>
      </c>
      <c r="C21" s="100"/>
      <c r="D21" s="100"/>
      <c r="E21" s="101" t="s">
        <v>155</v>
      </c>
      <c r="F21" s="93">
        <v>4141</v>
      </c>
      <c r="G21" s="93">
        <v>5237</v>
      </c>
      <c r="H21" s="93">
        <v>54</v>
      </c>
      <c r="I21" s="93">
        <v>55</v>
      </c>
      <c r="J21" s="93">
        <v>27</v>
      </c>
      <c r="K21" s="93">
        <v>3</v>
      </c>
      <c r="L21" s="93">
        <v>0</v>
      </c>
      <c r="M21" s="93"/>
      <c r="N21" s="93">
        <v>8</v>
      </c>
      <c r="O21" s="93">
        <v>19</v>
      </c>
      <c r="P21" s="93">
        <v>1653</v>
      </c>
      <c r="Q21" s="93">
        <v>1002</v>
      </c>
      <c r="R21" s="90"/>
      <c r="S21" s="102"/>
      <c r="T21" s="102"/>
      <c r="U21" s="102"/>
      <c r="V21" s="102"/>
      <c r="W21" s="102"/>
      <c r="X21" s="102"/>
      <c r="Y21" s="102"/>
      <c r="Z21" s="102"/>
      <c r="AA21" s="102"/>
    </row>
    <row r="22" spans="1:27" ht="16.05" customHeight="1">
      <c r="A22" s="131"/>
      <c r="B22" s="99" t="s">
        <v>63</v>
      </c>
      <c r="C22" s="100"/>
      <c r="D22" s="100"/>
      <c r="E22" s="101" t="s">
        <v>156</v>
      </c>
      <c r="F22" s="93">
        <v>5913</v>
      </c>
      <c r="G22" s="93">
        <v>6815</v>
      </c>
      <c r="H22" s="93">
        <v>459</v>
      </c>
      <c r="I22" s="93">
        <v>212</v>
      </c>
      <c r="J22" s="93">
        <v>97</v>
      </c>
      <c r="K22" s="93">
        <v>127</v>
      </c>
      <c r="L22" s="93">
        <v>1752</v>
      </c>
      <c r="M22" s="93">
        <v>1085</v>
      </c>
      <c r="N22" s="93">
        <v>23</v>
      </c>
      <c r="O22" s="93">
        <v>97</v>
      </c>
      <c r="P22" s="93">
        <v>1720</v>
      </c>
      <c r="Q22" s="93">
        <v>1067</v>
      </c>
      <c r="R22" s="90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1:27" ht="16.05" customHeight="1">
      <c r="A23" s="131"/>
      <c r="B23" s="104" t="s">
        <v>64</v>
      </c>
      <c r="C23" s="100" t="s">
        <v>65</v>
      </c>
      <c r="D23" s="100"/>
      <c r="E23" s="101"/>
      <c r="F23" s="93">
        <v>2980</v>
      </c>
      <c r="G23" s="93">
        <v>2576</v>
      </c>
      <c r="H23" s="93">
        <v>0</v>
      </c>
      <c r="I23" s="93"/>
      <c r="J23" s="93">
        <v>0</v>
      </c>
      <c r="K23" s="93"/>
      <c r="L23" s="93">
        <v>517</v>
      </c>
      <c r="M23" s="93">
        <v>520</v>
      </c>
      <c r="N23" s="93">
        <v>0</v>
      </c>
      <c r="O23" s="93"/>
      <c r="P23" s="93">
        <v>279</v>
      </c>
      <c r="Q23" s="93">
        <v>297</v>
      </c>
      <c r="R23" s="90"/>
      <c r="S23" s="102"/>
      <c r="T23" s="102"/>
      <c r="U23" s="102"/>
      <c r="V23" s="102"/>
      <c r="W23" s="102"/>
      <c r="X23" s="102"/>
      <c r="Y23" s="102"/>
      <c r="Z23" s="102"/>
      <c r="AA23" s="102"/>
    </row>
    <row r="24" spans="1:27" ht="16.05" customHeight="1">
      <c r="A24" s="131"/>
      <c r="B24" s="100" t="s">
        <v>157</v>
      </c>
      <c r="C24" s="100"/>
      <c r="D24" s="100"/>
      <c r="E24" s="101" t="s">
        <v>158</v>
      </c>
      <c r="F24" s="93">
        <f t="shared" ref="F24:Q24" si="5">F21-F22</f>
        <v>-1772</v>
      </c>
      <c r="G24" s="93">
        <f>G21-G22</f>
        <v>-1578</v>
      </c>
      <c r="H24" s="93">
        <f t="shared" si="5"/>
        <v>-405</v>
      </c>
      <c r="I24" s="93">
        <f t="shared" si="5"/>
        <v>-157</v>
      </c>
      <c r="J24" s="93">
        <f t="shared" si="5"/>
        <v>-70</v>
      </c>
      <c r="K24" s="93">
        <f t="shared" si="5"/>
        <v>-124</v>
      </c>
      <c r="L24" s="93">
        <f t="shared" ref="L24:M24" si="6">L21-L22</f>
        <v>-1752</v>
      </c>
      <c r="M24" s="93">
        <f t="shared" si="6"/>
        <v>-1085</v>
      </c>
      <c r="N24" s="93">
        <f>N21-N22</f>
        <v>-15</v>
      </c>
      <c r="O24" s="93">
        <f t="shared" si="5"/>
        <v>-78</v>
      </c>
      <c r="P24" s="93">
        <f t="shared" si="5"/>
        <v>-67</v>
      </c>
      <c r="Q24" s="93">
        <f t="shared" si="5"/>
        <v>-65</v>
      </c>
      <c r="R24" s="88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27" ht="16.05" customHeight="1">
      <c r="A25" s="131"/>
      <c r="B25" s="99" t="s">
        <v>66</v>
      </c>
      <c r="C25" s="99"/>
      <c r="D25" s="99"/>
      <c r="E25" s="135" t="s">
        <v>159</v>
      </c>
      <c r="F25" s="123">
        <v>1772</v>
      </c>
      <c r="G25" s="123">
        <v>1578</v>
      </c>
      <c r="H25" s="123">
        <v>405</v>
      </c>
      <c r="I25" s="123">
        <v>157</v>
      </c>
      <c r="J25" s="123">
        <v>70</v>
      </c>
      <c r="K25" s="123">
        <v>124</v>
      </c>
      <c r="L25" s="123">
        <v>1752</v>
      </c>
      <c r="M25" s="123">
        <v>1085</v>
      </c>
      <c r="N25" s="123">
        <v>15</v>
      </c>
      <c r="O25" s="123">
        <v>78</v>
      </c>
      <c r="P25" s="123">
        <v>67</v>
      </c>
      <c r="Q25" s="123">
        <v>65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</row>
    <row r="26" spans="1:27" ht="16.05" customHeight="1">
      <c r="A26" s="131"/>
      <c r="B26" s="106" t="s">
        <v>67</v>
      </c>
      <c r="C26" s="106"/>
      <c r="D26" s="106"/>
      <c r="E26" s="136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88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1:27" ht="16.05" customHeight="1">
      <c r="A27" s="131"/>
      <c r="B27" s="100" t="s">
        <v>160</v>
      </c>
      <c r="C27" s="100"/>
      <c r="D27" s="100"/>
      <c r="E27" s="101" t="s">
        <v>161</v>
      </c>
      <c r="F27" s="93">
        <f t="shared" ref="F27:Q27" si="7">F24+F25</f>
        <v>0</v>
      </c>
      <c r="G27" s="93">
        <f t="shared" si="7"/>
        <v>0</v>
      </c>
      <c r="H27" s="93">
        <f t="shared" si="7"/>
        <v>0</v>
      </c>
      <c r="I27" s="93">
        <f t="shared" si="7"/>
        <v>0</v>
      </c>
      <c r="J27" s="93">
        <f t="shared" si="7"/>
        <v>0</v>
      </c>
      <c r="K27" s="93">
        <f t="shared" si="7"/>
        <v>0</v>
      </c>
      <c r="L27" s="93">
        <f t="shared" ref="L27:M27" si="8">L24+L25</f>
        <v>0</v>
      </c>
      <c r="M27" s="93">
        <f t="shared" si="8"/>
        <v>0</v>
      </c>
      <c r="N27" s="93">
        <f t="shared" si="7"/>
        <v>0</v>
      </c>
      <c r="O27" s="93">
        <f t="shared" si="7"/>
        <v>0</v>
      </c>
      <c r="P27" s="93">
        <f t="shared" si="7"/>
        <v>0</v>
      </c>
      <c r="Q27" s="93">
        <f t="shared" si="7"/>
        <v>0</v>
      </c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1:27" ht="16.05" customHeight="1"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1:27" ht="16.05" customHeight="1">
      <c r="A29" s="96"/>
      <c r="F29" s="102"/>
      <c r="G29" s="102"/>
      <c r="H29" s="102"/>
      <c r="I29" s="102"/>
      <c r="J29" s="109"/>
      <c r="K29" s="109"/>
      <c r="L29" s="102"/>
      <c r="M29" s="102"/>
      <c r="N29" s="102"/>
      <c r="O29" s="102"/>
      <c r="P29" s="102"/>
      <c r="Q29" s="109" t="s">
        <v>162</v>
      </c>
      <c r="R29" s="102"/>
      <c r="S29" s="102"/>
      <c r="T29" s="102"/>
      <c r="U29" s="102"/>
      <c r="V29" s="102"/>
      <c r="W29" s="102"/>
      <c r="X29" s="102"/>
      <c r="Y29" s="102"/>
      <c r="Z29" s="102"/>
      <c r="AA29" s="109"/>
    </row>
    <row r="30" spans="1:27" ht="16.05" customHeight="1">
      <c r="A30" s="134" t="s">
        <v>68</v>
      </c>
      <c r="B30" s="134"/>
      <c r="C30" s="134"/>
      <c r="D30" s="134"/>
      <c r="E30" s="134"/>
      <c r="F30" s="127" t="s">
        <v>256</v>
      </c>
      <c r="G30" s="128"/>
      <c r="H30" s="127" t="s">
        <v>257</v>
      </c>
      <c r="I30" s="128"/>
      <c r="J30" s="125" t="s">
        <v>258</v>
      </c>
      <c r="K30" s="125"/>
      <c r="L30" s="126" t="s">
        <v>260</v>
      </c>
      <c r="M30" s="126"/>
      <c r="N30" s="126"/>
      <c r="O30" s="126"/>
      <c r="P30" s="126"/>
      <c r="Q30" s="126"/>
      <c r="R30" s="102"/>
      <c r="S30" s="102"/>
      <c r="T30" s="102"/>
      <c r="U30" s="102"/>
      <c r="V30" s="102"/>
      <c r="W30" s="102"/>
      <c r="X30" s="102"/>
      <c r="Y30" s="102"/>
      <c r="Z30" s="102"/>
      <c r="AA30" s="102"/>
    </row>
    <row r="31" spans="1:27" ht="16.05" customHeight="1">
      <c r="A31" s="134"/>
      <c r="B31" s="134"/>
      <c r="C31" s="134"/>
      <c r="D31" s="134"/>
      <c r="E31" s="134"/>
      <c r="F31" s="98" t="s">
        <v>235</v>
      </c>
      <c r="G31" s="98" t="s">
        <v>236</v>
      </c>
      <c r="H31" s="98" t="s">
        <v>235</v>
      </c>
      <c r="I31" s="98" t="s">
        <v>236</v>
      </c>
      <c r="J31" s="98" t="s">
        <v>235</v>
      </c>
      <c r="K31" s="98" t="s">
        <v>236</v>
      </c>
      <c r="L31" s="98" t="s">
        <v>235</v>
      </c>
      <c r="M31" s="98" t="s">
        <v>236</v>
      </c>
      <c r="N31" s="98" t="s">
        <v>235</v>
      </c>
      <c r="O31" s="98" t="s">
        <v>236</v>
      </c>
      <c r="P31" s="98" t="s">
        <v>235</v>
      </c>
      <c r="Q31" s="98" t="s">
        <v>236</v>
      </c>
      <c r="R31" s="110"/>
      <c r="S31" s="110"/>
      <c r="T31" s="110"/>
      <c r="U31" s="110"/>
      <c r="V31" s="110"/>
      <c r="W31" s="110"/>
      <c r="X31" s="110"/>
      <c r="Y31" s="110"/>
      <c r="Z31" s="110"/>
      <c r="AA31" s="110"/>
    </row>
    <row r="32" spans="1:27" ht="16.05" customHeight="1">
      <c r="A32" s="131" t="s">
        <v>84</v>
      </c>
      <c r="B32" s="99" t="s">
        <v>49</v>
      </c>
      <c r="C32" s="100"/>
      <c r="D32" s="100"/>
      <c r="E32" s="101" t="s">
        <v>40</v>
      </c>
      <c r="F32" s="93">
        <v>83</v>
      </c>
      <c r="G32" s="93">
        <v>72</v>
      </c>
      <c r="H32" s="93">
        <v>622</v>
      </c>
      <c r="I32" s="93">
        <v>837</v>
      </c>
      <c r="J32" s="93"/>
      <c r="K32" s="93"/>
      <c r="L32" s="93"/>
      <c r="M32" s="93"/>
      <c r="N32" s="93"/>
      <c r="O32" s="93"/>
      <c r="P32" s="93"/>
      <c r="Q32" s="93"/>
      <c r="R32" s="84"/>
      <c r="S32" s="111"/>
      <c r="T32" s="111"/>
      <c r="U32" s="111"/>
      <c r="V32" s="112"/>
      <c r="W32" s="112"/>
      <c r="X32" s="111"/>
      <c r="Y32" s="111"/>
      <c r="Z32" s="112"/>
      <c r="AA32" s="112"/>
    </row>
    <row r="33" spans="1:27" ht="16.05" customHeight="1">
      <c r="A33" s="137"/>
      <c r="B33" s="103"/>
      <c r="C33" s="99" t="s">
        <v>69</v>
      </c>
      <c r="D33" s="100"/>
      <c r="E33" s="101"/>
      <c r="F33" s="93">
        <v>83</v>
      </c>
      <c r="G33" s="93">
        <v>72</v>
      </c>
      <c r="H33" s="93">
        <v>622</v>
      </c>
      <c r="I33" s="93">
        <v>837</v>
      </c>
      <c r="J33" s="93"/>
      <c r="K33" s="93"/>
      <c r="L33" s="93"/>
      <c r="M33" s="93"/>
      <c r="N33" s="93"/>
      <c r="O33" s="93"/>
      <c r="P33" s="93"/>
      <c r="Q33" s="93"/>
      <c r="R33" s="84"/>
      <c r="S33" s="111"/>
      <c r="T33" s="111"/>
      <c r="U33" s="111"/>
      <c r="V33" s="112"/>
      <c r="W33" s="112"/>
      <c r="X33" s="111"/>
      <c r="Y33" s="111"/>
      <c r="Z33" s="112"/>
      <c r="AA33" s="112"/>
    </row>
    <row r="34" spans="1:27" ht="16.05" customHeight="1">
      <c r="A34" s="137"/>
      <c r="B34" s="103"/>
      <c r="C34" s="104"/>
      <c r="D34" s="100" t="s">
        <v>70</v>
      </c>
      <c r="E34" s="101"/>
      <c r="F34" s="93">
        <v>83</v>
      </c>
      <c r="G34" s="93">
        <v>72</v>
      </c>
      <c r="H34" s="93">
        <v>424</v>
      </c>
      <c r="I34" s="93">
        <v>443</v>
      </c>
      <c r="J34" s="93"/>
      <c r="K34" s="93"/>
      <c r="L34" s="93"/>
      <c r="M34" s="93"/>
      <c r="N34" s="93"/>
      <c r="O34" s="93"/>
      <c r="P34" s="93"/>
      <c r="Q34" s="93"/>
      <c r="R34" s="84"/>
      <c r="S34" s="111"/>
      <c r="T34" s="111"/>
      <c r="U34" s="111"/>
      <c r="V34" s="112"/>
      <c r="W34" s="112"/>
      <c r="X34" s="111"/>
      <c r="Y34" s="111"/>
      <c r="Z34" s="112"/>
      <c r="AA34" s="112"/>
    </row>
    <row r="35" spans="1:27" ht="16.05" customHeight="1">
      <c r="A35" s="137"/>
      <c r="B35" s="104"/>
      <c r="C35" s="106" t="s">
        <v>71</v>
      </c>
      <c r="D35" s="100"/>
      <c r="E35" s="101"/>
      <c r="F35" s="93"/>
      <c r="G35" s="93"/>
      <c r="H35" s="93"/>
      <c r="I35" s="93"/>
      <c r="J35" s="94"/>
      <c r="K35" s="94"/>
      <c r="L35" s="93"/>
      <c r="M35" s="93"/>
      <c r="N35" s="93"/>
      <c r="O35" s="93"/>
      <c r="P35" s="93"/>
      <c r="Q35" s="93"/>
      <c r="R35" s="84"/>
      <c r="S35" s="111"/>
      <c r="T35" s="111"/>
      <c r="U35" s="111"/>
      <c r="V35" s="112"/>
      <c r="W35" s="112"/>
      <c r="X35" s="111"/>
      <c r="Y35" s="111"/>
      <c r="Z35" s="112"/>
      <c r="AA35" s="112"/>
    </row>
    <row r="36" spans="1:27" ht="16.05" customHeight="1">
      <c r="A36" s="137"/>
      <c r="B36" s="99" t="s">
        <v>52</v>
      </c>
      <c r="C36" s="100"/>
      <c r="D36" s="100"/>
      <c r="E36" s="101" t="s">
        <v>41</v>
      </c>
      <c r="F36" s="93">
        <v>72</v>
      </c>
      <c r="G36" s="93">
        <v>63</v>
      </c>
      <c r="H36" s="93">
        <v>510</v>
      </c>
      <c r="I36" s="93">
        <v>308</v>
      </c>
      <c r="J36" s="93"/>
      <c r="K36" s="93"/>
      <c r="L36" s="93"/>
      <c r="M36" s="93"/>
      <c r="N36" s="93"/>
      <c r="O36" s="93"/>
      <c r="P36" s="93"/>
      <c r="Q36" s="93"/>
      <c r="R36" s="84"/>
      <c r="S36" s="111"/>
      <c r="T36" s="111"/>
      <c r="U36" s="111"/>
      <c r="V36" s="111"/>
      <c r="W36" s="111"/>
      <c r="X36" s="111"/>
      <c r="Y36" s="111"/>
      <c r="Z36" s="112"/>
      <c r="AA36" s="112"/>
    </row>
    <row r="37" spans="1:27" ht="16.05" customHeight="1">
      <c r="A37" s="137"/>
      <c r="B37" s="103"/>
      <c r="C37" s="100" t="s">
        <v>72</v>
      </c>
      <c r="D37" s="100"/>
      <c r="E37" s="101"/>
      <c r="F37" s="93">
        <v>66</v>
      </c>
      <c r="G37" s="93">
        <v>55</v>
      </c>
      <c r="H37" s="93">
        <v>389</v>
      </c>
      <c r="I37" s="93">
        <v>250</v>
      </c>
      <c r="J37" s="93"/>
      <c r="K37" s="93"/>
      <c r="L37" s="93"/>
      <c r="M37" s="93"/>
      <c r="N37" s="93"/>
      <c r="O37" s="93"/>
      <c r="P37" s="93"/>
      <c r="Q37" s="93"/>
      <c r="R37" s="84"/>
      <c r="S37" s="111"/>
      <c r="T37" s="111"/>
      <c r="U37" s="111"/>
      <c r="V37" s="111"/>
      <c r="W37" s="111"/>
      <c r="X37" s="111"/>
      <c r="Y37" s="111"/>
      <c r="Z37" s="112"/>
      <c r="AA37" s="112"/>
    </row>
    <row r="38" spans="1:27" ht="16.05" customHeight="1">
      <c r="A38" s="137"/>
      <c r="B38" s="104"/>
      <c r="C38" s="100" t="s">
        <v>73</v>
      </c>
      <c r="D38" s="100"/>
      <c r="E38" s="101"/>
      <c r="F38" s="93">
        <v>5</v>
      </c>
      <c r="G38" s="93">
        <v>8</v>
      </c>
      <c r="H38" s="93">
        <v>121</v>
      </c>
      <c r="I38" s="93">
        <v>59</v>
      </c>
      <c r="J38" s="93"/>
      <c r="K38" s="94"/>
      <c r="L38" s="93"/>
      <c r="M38" s="93"/>
      <c r="N38" s="93"/>
      <c r="O38" s="93"/>
      <c r="P38" s="93"/>
      <c r="Q38" s="93"/>
      <c r="R38" s="84"/>
      <c r="S38" s="111"/>
      <c r="T38" s="112"/>
      <c r="U38" s="112"/>
      <c r="V38" s="111"/>
      <c r="W38" s="111"/>
      <c r="X38" s="111"/>
      <c r="Y38" s="111"/>
      <c r="Z38" s="112"/>
      <c r="AA38" s="112"/>
    </row>
    <row r="39" spans="1:27" ht="16.05" customHeight="1">
      <c r="A39" s="137"/>
      <c r="B39" s="113" t="s">
        <v>74</v>
      </c>
      <c r="C39" s="113"/>
      <c r="D39" s="113"/>
      <c r="E39" s="101" t="s">
        <v>163</v>
      </c>
      <c r="F39" s="93">
        <f t="shared" ref="F39:Q39" si="9">F32-F36</f>
        <v>11</v>
      </c>
      <c r="G39" s="93">
        <f>G32-G36</f>
        <v>9</v>
      </c>
      <c r="H39" s="93">
        <f t="shared" si="9"/>
        <v>112</v>
      </c>
      <c r="I39" s="93">
        <f t="shared" si="9"/>
        <v>529</v>
      </c>
      <c r="J39" s="93">
        <f t="shared" si="9"/>
        <v>0</v>
      </c>
      <c r="K39" s="93">
        <f t="shared" si="9"/>
        <v>0</v>
      </c>
      <c r="L39" s="93">
        <f t="shared" ref="L39:M39" si="10">L32-L36</f>
        <v>0</v>
      </c>
      <c r="M39" s="93">
        <f t="shared" si="10"/>
        <v>0</v>
      </c>
      <c r="N39" s="93">
        <f t="shared" si="9"/>
        <v>0</v>
      </c>
      <c r="O39" s="93">
        <f t="shared" si="9"/>
        <v>0</v>
      </c>
      <c r="P39" s="93">
        <f t="shared" si="9"/>
        <v>0</v>
      </c>
      <c r="Q39" s="93">
        <f t="shared" si="9"/>
        <v>0</v>
      </c>
      <c r="R39" s="84"/>
      <c r="S39" s="111"/>
      <c r="T39" s="111"/>
      <c r="U39" s="111"/>
      <c r="V39" s="111"/>
      <c r="W39" s="111"/>
      <c r="X39" s="111"/>
      <c r="Y39" s="111"/>
      <c r="Z39" s="112"/>
      <c r="AA39" s="112"/>
    </row>
    <row r="40" spans="1:27" ht="16.05" customHeight="1">
      <c r="A40" s="131" t="s">
        <v>85</v>
      </c>
      <c r="B40" s="99" t="s">
        <v>75</v>
      </c>
      <c r="C40" s="100"/>
      <c r="D40" s="100"/>
      <c r="E40" s="101" t="s">
        <v>43</v>
      </c>
      <c r="F40" s="93">
        <v>89</v>
      </c>
      <c r="G40" s="93">
        <v>100</v>
      </c>
      <c r="H40" s="93">
        <v>2804</v>
      </c>
      <c r="I40" s="93">
        <v>2697</v>
      </c>
      <c r="J40" s="93">
        <v>47</v>
      </c>
      <c r="K40" s="93">
        <v>48</v>
      </c>
      <c r="L40" s="93">
        <v>65</v>
      </c>
      <c r="M40" s="93"/>
      <c r="N40" s="93"/>
      <c r="O40" s="93"/>
      <c r="P40" s="93"/>
      <c r="Q40" s="93"/>
      <c r="R40" s="84"/>
      <c r="S40" s="111"/>
      <c r="T40" s="111"/>
      <c r="U40" s="111"/>
      <c r="V40" s="112"/>
      <c r="W40" s="112"/>
      <c r="X40" s="112"/>
      <c r="Y40" s="112"/>
      <c r="Z40" s="111"/>
      <c r="AA40" s="111"/>
    </row>
    <row r="41" spans="1:27" ht="16.05" customHeight="1">
      <c r="A41" s="132"/>
      <c r="B41" s="104"/>
      <c r="C41" s="100" t="s">
        <v>76</v>
      </c>
      <c r="D41" s="100"/>
      <c r="E41" s="101"/>
      <c r="F41" s="94">
        <v>0</v>
      </c>
      <c r="G41" s="94"/>
      <c r="H41" s="94">
        <v>1610</v>
      </c>
      <c r="I41" s="94">
        <v>1901</v>
      </c>
      <c r="J41" s="93"/>
      <c r="K41" s="93"/>
      <c r="L41" s="93">
        <v>43</v>
      </c>
      <c r="M41" s="93"/>
      <c r="N41" s="93"/>
      <c r="O41" s="93"/>
      <c r="P41" s="93"/>
      <c r="Q41" s="93"/>
      <c r="R41" s="85"/>
      <c r="S41" s="112"/>
      <c r="T41" s="112"/>
      <c r="U41" s="112"/>
      <c r="V41" s="112"/>
      <c r="W41" s="112"/>
      <c r="X41" s="112"/>
      <c r="Y41" s="112"/>
      <c r="Z41" s="111"/>
      <c r="AA41" s="111"/>
    </row>
    <row r="42" spans="1:27" ht="16.05" customHeight="1">
      <c r="A42" s="132"/>
      <c r="B42" s="99" t="s">
        <v>63</v>
      </c>
      <c r="C42" s="100"/>
      <c r="D42" s="100"/>
      <c r="E42" s="101" t="s">
        <v>44</v>
      </c>
      <c r="F42" s="93">
        <v>100</v>
      </c>
      <c r="G42" s="93">
        <v>109</v>
      </c>
      <c r="H42" s="93">
        <v>2916</v>
      </c>
      <c r="I42" s="93">
        <v>3226</v>
      </c>
      <c r="J42" s="93">
        <v>47</v>
      </c>
      <c r="K42" s="93">
        <v>48</v>
      </c>
      <c r="L42" s="93">
        <v>65</v>
      </c>
      <c r="M42" s="93"/>
      <c r="N42" s="93"/>
      <c r="O42" s="93"/>
      <c r="P42" s="93"/>
      <c r="Q42" s="93"/>
      <c r="R42" s="84"/>
      <c r="S42" s="111"/>
      <c r="T42" s="111"/>
      <c r="U42" s="111"/>
      <c r="V42" s="112"/>
      <c r="W42" s="112"/>
      <c r="X42" s="111"/>
      <c r="Y42" s="111"/>
      <c r="Z42" s="111"/>
      <c r="AA42" s="111"/>
    </row>
    <row r="43" spans="1:27" ht="16.05" customHeight="1">
      <c r="A43" s="132"/>
      <c r="B43" s="104"/>
      <c r="C43" s="100" t="s">
        <v>77</v>
      </c>
      <c r="D43" s="100"/>
      <c r="E43" s="101"/>
      <c r="F43" s="93">
        <v>100</v>
      </c>
      <c r="G43" s="93">
        <v>109</v>
      </c>
      <c r="H43" s="93">
        <v>1232</v>
      </c>
      <c r="I43" s="93">
        <v>1238</v>
      </c>
      <c r="J43" s="94">
        <v>43</v>
      </c>
      <c r="K43" s="94">
        <v>43</v>
      </c>
      <c r="L43" s="79">
        <v>0</v>
      </c>
      <c r="M43" s="93"/>
      <c r="N43" s="93"/>
      <c r="O43" s="93"/>
      <c r="P43" s="93"/>
      <c r="Q43" s="93"/>
      <c r="R43" s="84"/>
      <c r="S43" s="111"/>
      <c r="T43" s="112"/>
      <c r="U43" s="111"/>
      <c r="V43" s="112"/>
      <c r="W43" s="112"/>
      <c r="X43" s="111"/>
      <c r="Y43" s="111"/>
      <c r="Z43" s="112"/>
      <c r="AA43" s="112"/>
    </row>
    <row r="44" spans="1:27" ht="16.05" customHeight="1">
      <c r="A44" s="132"/>
      <c r="B44" s="100" t="s">
        <v>74</v>
      </c>
      <c r="C44" s="100"/>
      <c r="D44" s="100"/>
      <c r="E44" s="101" t="s">
        <v>164</v>
      </c>
      <c r="F44" s="94">
        <f t="shared" ref="F44:Q44" si="11">F40-F42</f>
        <v>-11</v>
      </c>
      <c r="G44" s="94">
        <f>G40-G42</f>
        <v>-9</v>
      </c>
      <c r="H44" s="94">
        <f t="shared" si="11"/>
        <v>-112</v>
      </c>
      <c r="I44" s="94">
        <f t="shared" si="11"/>
        <v>-529</v>
      </c>
      <c r="J44" s="94">
        <f t="shared" si="11"/>
        <v>0</v>
      </c>
      <c r="K44" s="94">
        <f t="shared" si="11"/>
        <v>0</v>
      </c>
      <c r="L44" s="94">
        <f t="shared" ref="L44:M44" si="12">L40-L42</f>
        <v>0</v>
      </c>
      <c r="M44" s="94">
        <f t="shared" si="12"/>
        <v>0</v>
      </c>
      <c r="N44" s="94">
        <f t="shared" si="11"/>
        <v>0</v>
      </c>
      <c r="O44" s="94">
        <f t="shared" si="11"/>
        <v>0</v>
      </c>
      <c r="P44" s="94">
        <f t="shared" si="11"/>
        <v>0</v>
      </c>
      <c r="Q44" s="94">
        <f t="shared" si="11"/>
        <v>0</v>
      </c>
      <c r="R44" s="86"/>
      <c r="S44" s="112"/>
      <c r="T44" s="111"/>
      <c r="U44" s="111"/>
      <c r="V44" s="112"/>
      <c r="W44" s="112"/>
      <c r="X44" s="111"/>
      <c r="Y44" s="111"/>
      <c r="Z44" s="111"/>
      <c r="AA44" s="111"/>
    </row>
    <row r="45" spans="1:27" ht="16.05" customHeight="1">
      <c r="A45" s="131" t="s">
        <v>86</v>
      </c>
      <c r="B45" s="113" t="s">
        <v>78</v>
      </c>
      <c r="C45" s="113"/>
      <c r="D45" s="113"/>
      <c r="E45" s="101" t="s">
        <v>165</v>
      </c>
      <c r="F45" s="93">
        <f t="shared" ref="F45:Q45" si="13">F39+F44</f>
        <v>0</v>
      </c>
      <c r="G45" s="93">
        <f>G39+G44</f>
        <v>0</v>
      </c>
      <c r="H45" s="93">
        <f t="shared" si="13"/>
        <v>0</v>
      </c>
      <c r="I45" s="93">
        <f t="shared" si="13"/>
        <v>0</v>
      </c>
      <c r="J45" s="93">
        <f t="shared" si="13"/>
        <v>0</v>
      </c>
      <c r="K45" s="93">
        <f t="shared" si="13"/>
        <v>0</v>
      </c>
      <c r="L45" s="93">
        <f t="shared" ref="L45:M45" si="14">L39+L44</f>
        <v>0</v>
      </c>
      <c r="M45" s="93">
        <f t="shared" si="14"/>
        <v>0</v>
      </c>
      <c r="N45" s="93">
        <f t="shared" si="13"/>
        <v>0</v>
      </c>
      <c r="O45" s="93">
        <f t="shared" si="13"/>
        <v>0</v>
      </c>
      <c r="P45" s="93">
        <f t="shared" si="13"/>
        <v>0</v>
      </c>
      <c r="Q45" s="93">
        <f t="shared" si="13"/>
        <v>0</v>
      </c>
      <c r="R45" s="84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ht="16.05" customHeight="1">
      <c r="A46" s="132"/>
      <c r="B46" s="100" t="s">
        <v>79</v>
      </c>
      <c r="C46" s="100"/>
      <c r="D46" s="100"/>
      <c r="E46" s="100"/>
      <c r="F46" s="94"/>
      <c r="G46" s="94"/>
      <c r="H46" s="94"/>
      <c r="I46" s="94"/>
      <c r="J46" s="94"/>
      <c r="K46" s="94"/>
      <c r="L46" s="93"/>
      <c r="M46" s="93"/>
      <c r="N46" s="93"/>
      <c r="O46" s="93"/>
      <c r="P46" s="94"/>
      <c r="Q46" s="94"/>
      <c r="R46" s="85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ht="16.05" customHeight="1">
      <c r="A47" s="132"/>
      <c r="B47" s="100" t="s">
        <v>80</v>
      </c>
      <c r="C47" s="100"/>
      <c r="D47" s="100"/>
      <c r="E47" s="100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84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ht="16.05" customHeight="1">
      <c r="A48" s="132"/>
      <c r="B48" s="100" t="s">
        <v>81</v>
      </c>
      <c r="C48" s="100"/>
      <c r="D48" s="100"/>
      <c r="E48" s="100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84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17" ht="16.05" customHeight="1">
      <c r="A49" s="95" t="s">
        <v>166</v>
      </c>
      <c r="Q49" s="114"/>
    </row>
    <row r="50" spans="1:17" ht="16.05" customHeight="1"/>
  </sheetData>
  <mergeCells count="32">
    <mergeCell ref="F6:G6"/>
    <mergeCell ref="H6:I6"/>
    <mergeCell ref="A32:A39"/>
    <mergeCell ref="A40:A44"/>
    <mergeCell ref="A45:A48"/>
    <mergeCell ref="A30:E31"/>
    <mergeCell ref="F30:G30"/>
    <mergeCell ref="H30:I30"/>
    <mergeCell ref="A8:A18"/>
    <mergeCell ref="A19:A27"/>
    <mergeCell ref="E25:E26"/>
    <mergeCell ref="F25:F26"/>
    <mergeCell ref="G25:G26"/>
    <mergeCell ref="H25:H26"/>
    <mergeCell ref="I25:I26"/>
    <mergeCell ref="A6:E7"/>
    <mergeCell ref="Q25:Q26"/>
    <mergeCell ref="P30:Q30"/>
    <mergeCell ref="J30:K30"/>
    <mergeCell ref="N30:O30"/>
    <mergeCell ref="L6:M6"/>
    <mergeCell ref="L25:L26"/>
    <mergeCell ref="M25:M26"/>
    <mergeCell ref="L30:M30"/>
    <mergeCell ref="J6:K6"/>
    <mergeCell ref="N6:O6"/>
    <mergeCell ref="P6:Q6"/>
    <mergeCell ref="J25:J26"/>
    <mergeCell ref="K25:K26"/>
    <mergeCell ref="N25:N26"/>
    <mergeCell ref="O25:O26"/>
    <mergeCell ref="P25:P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7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O47"/>
  <sheetViews>
    <sheetView view="pageBreakPreview" zoomScaleNormal="100" zoomScaleSheetLayoutView="100" workbookViewId="0">
      <selection activeCell="H17" sqref="H17"/>
    </sheetView>
  </sheetViews>
  <sheetFormatPr defaultColWidth="9" defaultRowHeight="13.2"/>
  <cols>
    <col min="1" max="2" width="3.6640625" style="2" customWidth="1"/>
    <col min="3" max="3" width="21.33203125" style="2" customWidth="1"/>
    <col min="4" max="4" width="20" style="2" customWidth="1"/>
    <col min="5" max="14" width="12.6640625" style="2" customWidth="1"/>
    <col min="15" max="16384" width="9" style="2"/>
  </cols>
  <sheetData>
    <row r="1" spans="1:14" ht="34.049999999999997" customHeight="1">
      <c r="A1" s="25" t="s">
        <v>0</v>
      </c>
      <c r="B1" s="25"/>
      <c r="C1" s="87" t="s">
        <v>262</v>
      </c>
      <c r="D1" s="33"/>
    </row>
    <row r="3" spans="1:14" ht="15" customHeight="1">
      <c r="A3" s="13" t="s">
        <v>167</v>
      </c>
      <c r="B3" s="13"/>
      <c r="C3" s="13"/>
      <c r="D3" s="13"/>
      <c r="E3" s="13"/>
      <c r="F3" s="13"/>
      <c r="I3" s="13"/>
      <c r="J3" s="13"/>
    </row>
    <row r="4" spans="1:14" ht="15" customHeight="1">
      <c r="A4" s="13"/>
      <c r="B4" s="13"/>
      <c r="C4" s="13"/>
      <c r="D4" s="13"/>
      <c r="E4" s="13"/>
      <c r="F4" s="13"/>
      <c r="I4" s="13"/>
      <c r="J4" s="13"/>
    </row>
    <row r="5" spans="1:14" ht="15" customHeight="1">
      <c r="A5" s="34"/>
      <c r="B5" s="34" t="s">
        <v>247</v>
      </c>
      <c r="C5" s="34"/>
      <c r="D5" s="34"/>
      <c r="H5" s="14"/>
      <c r="L5" s="14"/>
      <c r="N5" s="14" t="s">
        <v>168</v>
      </c>
    </row>
    <row r="6" spans="1:14" ht="15" customHeight="1">
      <c r="A6" s="35"/>
      <c r="B6" s="36"/>
      <c r="C6" s="36"/>
      <c r="D6" s="75"/>
      <c r="E6" s="139" t="s">
        <v>263</v>
      </c>
      <c r="F6" s="139"/>
      <c r="G6" s="140"/>
      <c r="H6" s="140"/>
      <c r="I6" s="141"/>
      <c r="J6" s="142"/>
      <c r="K6" s="140"/>
      <c r="L6" s="140"/>
      <c r="M6" s="140"/>
      <c r="N6" s="140"/>
    </row>
    <row r="7" spans="1:14" ht="15" customHeight="1">
      <c r="A7" s="17"/>
      <c r="B7" s="18"/>
      <c r="C7" s="18"/>
      <c r="D7" s="51"/>
      <c r="E7" s="28" t="s">
        <v>235</v>
      </c>
      <c r="F7" s="28" t="s">
        <v>236</v>
      </c>
      <c r="G7" s="28" t="s">
        <v>235</v>
      </c>
      <c r="H7" s="28" t="s">
        <v>236</v>
      </c>
      <c r="I7" s="28" t="s">
        <v>235</v>
      </c>
      <c r="J7" s="28" t="s">
        <v>236</v>
      </c>
      <c r="K7" s="28" t="s">
        <v>235</v>
      </c>
      <c r="L7" s="28" t="s">
        <v>236</v>
      </c>
      <c r="M7" s="28" t="s">
        <v>235</v>
      </c>
      <c r="N7" s="28" t="s">
        <v>236</v>
      </c>
    </row>
    <row r="8" spans="1:14" ht="18" customHeight="1">
      <c r="A8" s="119" t="s">
        <v>169</v>
      </c>
      <c r="B8" s="70" t="s">
        <v>170</v>
      </c>
      <c r="C8" s="71"/>
      <c r="D8" s="71"/>
      <c r="E8" s="92">
        <v>42</v>
      </c>
      <c r="F8" s="72">
        <v>8</v>
      </c>
      <c r="G8" s="72"/>
      <c r="H8" s="72"/>
      <c r="I8" s="72"/>
      <c r="J8" s="72"/>
      <c r="K8" s="72"/>
      <c r="L8" s="72"/>
      <c r="M8" s="72"/>
      <c r="N8" s="72"/>
    </row>
    <row r="9" spans="1:14" ht="18" customHeight="1">
      <c r="A9" s="119"/>
      <c r="B9" s="119" t="s">
        <v>171</v>
      </c>
      <c r="C9" s="44" t="s">
        <v>172</v>
      </c>
      <c r="D9" s="44"/>
      <c r="E9" s="92">
        <f>SUM(E10:E14)</f>
        <v>2623</v>
      </c>
      <c r="F9" s="72">
        <v>500</v>
      </c>
      <c r="G9" s="72"/>
      <c r="H9" s="72"/>
      <c r="I9" s="72"/>
      <c r="J9" s="72"/>
      <c r="K9" s="72"/>
      <c r="L9" s="72"/>
      <c r="M9" s="72"/>
      <c r="N9" s="72"/>
    </row>
    <row r="10" spans="1:14" ht="18" customHeight="1">
      <c r="A10" s="119"/>
      <c r="B10" s="119"/>
      <c r="C10" s="44" t="s">
        <v>173</v>
      </c>
      <c r="D10" s="44"/>
      <c r="E10" s="92">
        <v>1400</v>
      </c>
      <c r="F10" s="72">
        <v>350</v>
      </c>
      <c r="G10" s="72"/>
      <c r="H10" s="72"/>
      <c r="I10" s="72"/>
      <c r="J10" s="72"/>
      <c r="K10" s="72"/>
      <c r="L10" s="72"/>
      <c r="M10" s="72"/>
      <c r="N10" s="72"/>
    </row>
    <row r="11" spans="1:14" ht="18" customHeight="1">
      <c r="A11" s="119"/>
      <c r="B11" s="119"/>
      <c r="C11" s="44" t="s">
        <v>174</v>
      </c>
      <c r="D11" s="44"/>
      <c r="E11" s="92">
        <v>400</v>
      </c>
      <c r="F11" s="72">
        <v>100</v>
      </c>
      <c r="G11" s="72"/>
      <c r="H11" s="72"/>
      <c r="I11" s="72"/>
      <c r="J11" s="72"/>
      <c r="K11" s="72"/>
      <c r="L11" s="72"/>
      <c r="M11" s="72"/>
      <c r="N11" s="72"/>
    </row>
    <row r="12" spans="1:14" ht="18" customHeight="1">
      <c r="A12" s="119"/>
      <c r="B12" s="119"/>
      <c r="C12" s="44" t="s">
        <v>175</v>
      </c>
      <c r="D12" s="44"/>
      <c r="E12" s="92">
        <v>203</v>
      </c>
      <c r="F12" s="72">
        <v>50</v>
      </c>
      <c r="G12" s="72"/>
      <c r="H12" s="72"/>
      <c r="I12" s="72"/>
      <c r="J12" s="72"/>
      <c r="K12" s="72"/>
      <c r="L12" s="72"/>
      <c r="M12" s="72"/>
      <c r="N12" s="72"/>
    </row>
    <row r="13" spans="1:14" ht="18" customHeight="1">
      <c r="A13" s="119"/>
      <c r="B13" s="119"/>
      <c r="C13" s="44" t="s">
        <v>176</v>
      </c>
      <c r="D13" s="44"/>
      <c r="E13" s="92">
        <v>0</v>
      </c>
      <c r="F13" s="72">
        <v>0</v>
      </c>
      <c r="G13" s="72"/>
      <c r="H13" s="72"/>
      <c r="I13" s="72"/>
      <c r="J13" s="72"/>
      <c r="K13" s="72"/>
      <c r="L13" s="72"/>
      <c r="M13" s="72"/>
      <c r="N13" s="72"/>
    </row>
    <row r="14" spans="1:14" ht="18" customHeight="1">
      <c r="A14" s="119"/>
      <c r="B14" s="119"/>
      <c r="C14" s="44" t="s">
        <v>177</v>
      </c>
      <c r="D14" s="44"/>
      <c r="E14" s="92">
        <v>620</v>
      </c>
      <c r="F14" s="72">
        <v>0</v>
      </c>
      <c r="G14" s="72"/>
      <c r="H14" s="72"/>
      <c r="I14" s="72"/>
      <c r="J14" s="72"/>
      <c r="K14" s="72"/>
      <c r="L14" s="72"/>
      <c r="M14" s="72"/>
      <c r="N14" s="72"/>
    </row>
    <row r="15" spans="1:14" ht="18" customHeight="1">
      <c r="A15" s="119" t="s">
        <v>178</v>
      </c>
      <c r="B15" s="119" t="s">
        <v>179</v>
      </c>
      <c r="C15" s="44" t="s">
        <v>180</v>
      </c>
      <c r="D15" s="44"/>
      <c r="E15" s="45">
        <v>3044</v>
      </c>
      <c r="F15" s="45">
        <v>1996</v>
      </c>
      <c r="G15" s="45"/>
      <c r="H15" s="45"/>
      <c r="I15" s="45"/>
      <c r="J15" s="45"/>
      <c r="K15" s="45"/>
      <c r="L15" s="45"/>
      <c r="M15" s="45"/>
      <c r="N15" s="45"/>
    </row>
    <row r="16" spans="1:14" ht="18" customHeight="1">
      <c r="A16" s="119"/>
      <c r="B16" s="119"/>
      <c r="C16" s="44" t="s">
        <v>181</v>
      </c>
      <c r="D16" s="44"/>
      <c r="E16" s="45">
        <v>8404</v>
      </c>
      <c r="F16" s="45">
        <v>38</v>
      </c>
      <c r="G16" s="45"/>
      <c r="H16" s="45"/>
      <c r="I16" s="45"/>
      <c r="J16" s="45"/>
      <c r="K16" s="45"/>
      <c r="L16" s="45"/>
      <c r="M16" s="45"/>
      <c r="N16" s="45"/>
    </row>
    <row r="17" spans="1:15" ht="18" customHeight="1">
      <c r="A17" s="119"/>
      <c r="B17" s="119"/>
      <c r="C17" s="44" t="s">
        <v>182</v>
      </c>
      <c r="D17" s="44"/>
      <c r="E17" s="45">
        <v>1112</v>
      </c>
      <c r="F17" s="45">
        <v>529</v>
      </c>
      <c r="G17" s="45"/>
      <c r="H17" s="45"/>
      <c r="I17" s="45"/>
      <c r="J17" s="45"/>
      <c r="K17" s="45"/>
      <c r="L17" s="45"/>
      <c r="M17" s="45"/>
      <c r="N17" s="45"/>
    </row>
    <row r="18" spans="1:15" ht="18" customHeight="1">
      <c r="A18" s="119"/>
      <c r="B18" s="119"/>
      <c r="C18" s="44" t="s">
        <v>183</v>
      </c>
      <c r="D18" s="44"/>
      <c r="E18" s="45">
        <f>SUM(E15:E17)</f>
        <v>12560</v>
      </c>
      <c r="F18" s="45">
        <v>2564</v>
      </c>
      <c r="G18" s="45"/>
      <c r="H18" s="45"/>
      <c r="I18" s="45"/>
      <c r="J18" s="45"/>
      <c r="K18" s="45"/>
      <c r="L18" s="45"/>
      <c r="M18" s="45"/>
      <c r="N18" s="45"/>
    </row>
    <row r="19" spans="1:15" ht="18" customHeight="1">
      <c r="A19" s="119"/>
      <c r="B19" s="119" t="s">
        <v>184</v>
      </c>
      <c r="C19" s="44" t="s">
        <v>185</v>
      </c>
      <c r="D19" s="44"/>
      <c r="E19" s="45">
        <v>9908</v>
      </c>
      <c r="F19" s="45">
        <v>91</v>
      </c>
      <c r="G19" s="45"/>
      <c r="H19" s="45"/>
      <c r="I19" s="45"/>
      <c r="J19" s="45"/>
      <c r="K19" s="45"/>
      <c r="L19" s="45"/>
      <c r="M19" s="45"/>
      <c r="N19" s="45"/>
    </row>
    <row r="20" spans="1:15" ht="18" customHeight="1">
      <c r="A20" s="119"/>
      <c r="B20" s="119"/>
      <c r="C20" s="44" t="s">
        <v>186</v>
      </c>
      <c r="D20" s="44"/>
      <c r="E20" s="45">
        <v>216</v>
      </c>
      <c r="F20" s="45">
        <v>47</v>
      </c>
      <c r="G20" s="45"/>
      <c r="H20" s="45"/>
      <c r="I20" s="45"/>
      <c r="J20" s="45"/>
      <c r="K20" s="45"/>
      <c r="L20" s="45"/>
      <c r="M20" s="45"/>
      <c r="N20" s="45"/>
    </row>
    <row r="21" spans="1:15" ht="18" customHeight="1">
      <c r="A21" s="119"/>
      <c r="B21" s="119"/>
      <c r="C21" s="44" t="s">
        <v>187</v>
      </c>
      <c r="D21" s="44"/>
      <c r="E21" s="73">
        <v>0</v>
      </c>
      <c r="F21" s="73">
        <v>0</v>
      </c>
      <c r="G21" s="73"/>
      <c r="H21" s="73"/>
      <c r="I21" s="73"/>
      <c r="J21" s="73"/>
      <c r="K21" s="73"/>
      <c r="L21" s="73"/>
      <c r="M21" s="73"/>
      <c r="N21" s="73"/>
    </row>
    <row r="22" spans="1:15" ht="18" customHeight="1">
      <c r="A22" s="119"/>
      <c r="B22" s="119"/>
      <c r="C22" s="38" t="s">
        <v>188</v>
      </c>
      <c r="D22" s="38"/>
      <c r="E22" s="45">
        <f>SUM(E19:E21)</f>
        <v>10124</v>
      </c>
      <c r="F22" s="45">
        <v>138</v>
      </c>
      <c r="G22" s="45"/>
      <c r="H22" s="45"/>
      <c r="I22" s="45"/>
      <c r="J22" s="45"/>
      <c r="K22" s="45"/>
      <c r="L22" s="45"/>
      <c r="M22" s="45"/>
      <c r="N22" s="45"/>
    </row>
    <row r="23" spans="1:15" ht="18" customHeight="1">
      <c r="A23" s="119"/>
      <c r="B23" s="119" t="s">
        <v>189</v>
      </c>
      <c r="C23" s="44" t="s">
        <v>190</v>
      </c>
      <c r="D23" s="44"/>
      <c r="E23" s="45">
        <v>2623</v>
      </c>
      <c r="F23" s="45">
        <v>2520</v>
      </c>
      <c r="G23" s="45"/>
      <c r="H23" s="45"/>
      <c r="I23" s="45"/>
      <c r="J23" s="45"/>
      <c r="K23" s="45"/>
      <c r="L23" s="45"/>
      <c r="M23" s="45"/>
      <c r="N23" s="45"/>
    </row>
    <row r="24" spans="1:15" ht="18" customHeight="1">
      <c r="A24" s="119"/>
      <c r="B24" s="119"/>
      <c r="C24" s="44" t="s">
        <v>191</v>
      </c>
      <c r="D24" s="44"/>
      <c r="E24" s="45">
        <v>-188</v>
      </c>
      <c r="F24" s="45">
        <v>-94</v>
      </c>
      <c r="G24" s="45"/>
      <c r="H24" s="45"/>
      <c r="I24" s="45"/>
      <c r="J24" s="45"/>
      <c r="K24" s="45"/>
      <c r="L24" s="45"/>
      <c r="M24" s="45"/>
      <c r="N24" s="45"/>
    </row>
    <row r="25" spans="1:15" ht="18" customHeight="1">
      <c r="A25" s="119"/>
      <c r="B25" s="119"/>
      <c r="C25" s="44" t="s">
        <v>192</v>
      </c>
      <c r="D25" s="44"/>
      <c r="E25" s="45">
        <v>0</v>
      </c>
      <c r="F25" s="45">
        <v>0</v>
      </c>
      <c r="G25" s="45"/>
      <c r="H25" s="45"/>
      <c r="I25" s="45"/>
      <c r="J25" s="45"/>
      <c r="K25" s="45"/>
      <c r="L25" s="45"/>
      <c r="M25" s="45"/>
      <c r="N25" s="45"/>
    </row>
    <row r="26" spans="1:15" ht="18" customHeight="1">
      <c r="A26" s="119"/>
      <c r="B26" s="119"/>
      <c r="C26" s="44" t="s">
        <v>193</v>
      </c>
      <c r="D26" s="44"/>
      <c r="E26" s="45">
        <f>SUM(E23:E25)</f>
        <v>2435</v>
      </c>
      <c r="F26" s="45">
        <v>2426</v>
      </c>
      <c r="G26" s="45"/>
      <c r="H26" s="45"/>
      <c r="I26" s="45"/>
      <c r="J26" s="45"/>
      <c r="K26" s="45"/>
      <c r="L26" s="45"/>
      <c r="M26" s="45"/>
      <c r="N26" s="45"/>
    </row>
    <row r="27" spans="1:15" ht="18" customHeight="1">
      <c r="A27" s="119"/>
      <c r="B27" s="44" t="s">
        <v>194</v>
      </c>
      <c r="C27" s="44"/>
      <c r="D27" s="44"/>
      <c r="E27" s="45">
        <f>SUM(E22,E26)</f>
        <v>12559</v>
      </c>
      <c r="F27" s="45">
        <v>2564</v>
      </c>
      <c r="G27" s="45"/>
      <c r="H27" s="45"/>
      <c r="I27" s="45"/>
      <c r="J27" s="45"/>
      <c r="K27" s="45"/>
      <c r="L27" s="45"/>
      <c r="M27" s="45"/>
      <c r="N27" s="45"/>
    </row>
    <row r="28" spans="1:15" ht="18" customHeight="1">
      <c r="A28" s="119" t="s">
        <v>195</v>
      </c>
      <c r="B28" s="119" t="s">
        <v>196</v>
      </c>
      <c r="C28" s="44" t="s">
        <v>197</v>
      </c>
      <c r="D28" s="74" t="s">
        <v>40</v>
      </c>
      <c r="E28" s="45">
        <v>216</v>
      </c>
      <c r="F28" s="45">
        <v>0</v>
      </c>
      <c r="G28" s="45"/>
      <c r="H28" s="45"/>
      <c r="I28" s="45"/>
      <c r="J28" s="45"/>
      <c r="K28" s="45"/>
      <c r="L28" s="45"/>
      <c r="M28" s="45"/>
      <c r="N28" s="45"/>
    </row>
    <row r="29" spans="1:15" ht="18" customHeight="1">
      <c r="A29" s="119"/>
      <c r="B29" s="119"/>
      <c r="C29" s="44" t="s">
        <v>198</v>
      </c>
      <c r="D29" s="74" t="s">
        <v>41</v>
      </c>
      <c r="E29" s="45">
        <v>288</v>
      </c>
      <c r="F29" s="45">
        <v>30</v>
      </c>
      <c r="G29" s="45"/>
      <c r="H29" s="45"/>
      <c r="I29" s="45"/>
      <c r="J29" s="45"/>
      <c r="K29" s="45"/>
      <c r="L29" s="45"/>
      <c r="M29" s="45"/>
      <c r="N29" s="45"/>
    </row>
    <row r="30" spans="1:15" ht="18" customHeight="1">
      <c r="A30" s="119"/>
      <c r="B30" s="119"/>
      <c r="C30" s="44" t="s">
        <v>199</v>
      </c>
      <c r="D30" s="74" t="s">
        <v>200</v>
      </c>
      <c r="E30" s="45">
        <v>0</v>
      </c>
      <c r="F30" s="45">
        <v>0</v>
      </c>
      <c r="G30" s="45"/>
      <c r="H30" s="45"/>
      <c r="I30" s="45"/>
      <c r="J30" s="45"/>
      <c r="K30" s="45"/>
      <c r="L30" s="45"/>
      <c r="M30" s="45"/>
      <c r="N30" s="45"/>
    </row>
    <row r="31" spans="1:15" ht="18" customHeight="1">
      <c r="A31" s="119"/>
      <c r="B31" s="119"/>
      <c r="C31" s="38" t="s">
        <v>201</v>
      </c>
      <c r="D31" s="74" t="s">
        <v>202</v>
      </c>
      <c r="E31" s="45">
        <f t="shared" ref="E31:N31" si="0">E28-E29-E30</f>
        <v>-72</v>
      </c>
      <c r="F31" s="45">
        <f>F28-F29-F30</f>
        <v>-30</v>
      </c>
      <c r="G31" s="45">
        <f t="shared" si="0"/>
        <v>0</v>
      </c>
      <c r="H31" s="45">
        <f t="shared" si="0"/>
        <v>0</v>
      </c>
      <c r="I31" s="45">
        <f t="shared" si="0"/>
        <v>0</v>
      </c>
      <c r="J31" s="45">
        <f t="shared" si="0"/>
        <v>0</v>
      </c>
      <c r="K31" s="45">
        <f t="shared" si="0"/>
        <v>0</v>
      </c>
      <c r="L31" s="45">
        <f t="shared" si="0"/>
        <v>0</v>
      </c>
      <c r="M31" s="45">
        <f t="shared" si="0"/>
        <v>0</v>
      </c>
      <c r="N31" s="45">
        <f t="shared" si="0"/>
        <v>0</v>
      </c>
      <c r="O31" s="7"/>
    </row>
    <row r="32" spans="1:15" ht="18" customHeight="1">
      <c r="A32" s="119"/>
      <c r="B32" s="119"/>
      <c r="C32" s="44" t="s">
        <v>203</v>
      </c>
      <c r="D32" s="74" t="s">
        <v>204</v>
      </c>
      <c r="E32" s="45">
        <v>1</v>
      </c>
      <c r="F32" s="45">
        <v>0</v>
      </c>
      <c r="G32" s="45"/>
      <c r="H32" s="45"/>
      <c r="I32" s="45"/>
      <c r="J32" s="45"/>
      <c r="K32" s="45"/>
      <c r="L32" s="45"/>
      <c r="M32" s="45"/>
      <c r="N32" s="45"/>
    </row>
    <row r="33" spans="1:14" ht="18" customHeight="1">
      <c r="A33" s="119"/>
      <c r="B33" s="119"/>
      <c r="C33" s="44" t="s">
        <v>205</v>
      </c>
      <c r="D33" s="74" t="s">
        <v>206</v>
      </c>
      <c r="E33" s="45">
        <v>20</v>
      </c>
      <c r="F33" s="45">
        <v>14</v>
      </c>
      <c r="G33" s="45"/>
      <c r="H33" s="45"/>
      <c r="I33" s="45"/>
      <c r="J33" s="45"/>
      <c r="K33" s="45"/>
      <c r="L33" s="45"/>
      <c r="M33" s="45"/>
      <c r="N33" s="45"/>
    </row>
    <row r="34" spans="1:14" ht="18" customHeight="1">
      <c r="A34" s="119"/>
      <c r="B34" s="119"/>
      <c r="C34" s="38" t="s">
        <v>207</v>
      </c>
      <c r="D34" s="74" t="s">
        <v>208</v>
      </c>
      <c r="E34" s="45">
        <f t="shared" ref="E34:N34" si="1">E31+E32-E33</f>
        <v>-91</v>
      </c>
      <c r="F34" s="45">
        <f>F31+F32-F33</f>
        <v>-44</v>
      </c>
      <c r="G34" s="45">
        <f t="shared" si="1"/>
        <v>0</v>
      </c>
      <c r="H34" s="45">
        <f t="shared" si="1"/>
        <v>0</v>
      </c>
      <c r="I34" s="45">
        <f t="shared" si="1"/>
        <v>0</v>
      </c>
      <c r="J34" s="45">
        <f t="shared" si="1"/>
        <v>0</v>
      </c>
      <c r="K34" s="45">
        <f t="shared" si="1"/>
        <v>0</v>
      </c>
      <c r="L34" s="45">
        <f t="shared" si="1"/>
        <v>0</v>
      </c>
      <c r="M34" s="45">
        <f t="shared" si="1"/>
        <v>0</v>
      </c>
      <c r="N34" s="45">
        <f t="shared" si="1"/>
        <v>0</v>
      </c>
    </row>
    <row r="35" spans="1:14" ht="18" customHeight="1">
      <c r="A35" s="119"/>
      <c r="B35" s="119" t="s">
        <v>209</v>
      </c>
      <c r="C35" s="44" t="s">
        <v>210</v>
      </c>
      <c r="D35" s="74" t="s">
        <v>211</v>
      </c>
      <c r="E35" s="45">
        <v>37</v>
      </c>
      <c r="F35" s="45">
        <v>0</v>
      </c>
      <c r="G35" s="45"/>
      <c r="H35" s="45"/>
      <c r="I35" s="45"/>
      <c r="J35" s="45"/>
      <c r="K35" s="45"/>
      <c r="L35" s="45"/>
      <c r="M35" s="45"/>
      <c r="N35" s="45"/>
    </row>
    <row r="36" spans="1:14" ht="18" customHeight="1">
      <c r="A36" s="119"/>
      <c r="B36" s="119"/>
      <c r="C36" s="44" t="s">
        <v>212</v>
      </c>
      <c r="D36" s="74" t="s">
        <v>213</v>
      </c>
      <c r="E36" s="45">
        <v>37</v>
      </c>
      <c r="F36" s="45">
        <v>0</v>
      </c>
      <c r="G36" s="45"/>
      <c r="H36" s="45"/>
      <c r="I36" s="45"/>
      <c r="J36" s="45"/>
      <c r="K36" s="45"/>
      <c r="L36" s="45"/>
      <c r="M36" s="45"/>
      <c r="N36" s="45"/>
    </row>
    <row r="37" spans="1:14" ht="18" customHeight="1">
      <c r="A37" s="119"/>
      <c r="B37" s="119"/>
      <c r="C37" s="44" t="s">
        <v>214</v>
      </c>
      <c r="D37" s="74" t="s">
        <v>215</v>
      </c>
      <c r="E37" s="45">
        <f t="shared" ref="E37:N37" si="2">E34+E35-E36</f>
        <v>-91</v>
      </c>
      <c r="F37" s="45">
        <f>F34+F35-F36</f>
        <v>-44</v>
      </c>
      <c r="G37" s="45">
        <f t="shared" si="2"/>
        <v>0</v>
      </c>
      <c r="H37" s="45">
        <f t="shared" si="2"/>
        <v>0</v>
      </c>
      <c r="I37" s="45">
        <f t="shared" si="2"/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</row>
    <row r="38" spans="1:14" ht="18" customHeight="1">
      <c r="A38" s="119"/>
      <c r="B38" s="119"/>
      <c r="C38" s="44" t="s">
        <v>216</v>
      </c>
      <c r="D38" s="74" t="s">
        <v>217</v>
      </c>
      <c r="E38" s="45">
        <v>0</v>
      </c>
      <c r="F38" s="45">
        <v>0</v>
      </c>
      <c r="G38" s="45"/>
      <c r="H38" s="45"/>
      <c r="I38" s="45"/>
      <c r="J38" s="45"/>
      <c r="K38" s="45"/>
      <c r="L38" s="45"/>
      <c r="M38" s="45"/>
      <c r="N38" s="45"/>
    </row>
    <row r="39" spans="1:14" ht="18" customHeight="1">
      <c r="A39" s="119"/>
      <c r="B39" s="119"/>
      <c r="C39" s="44" t="s">
        <v>218</v>
      </c>
      <c r="D39" s="74" t="s">
        <v>219</v>
      </c>
      <c r="E39" s="45">
        <v>0</v>
      </c>
      <c r="F39" s="45">
        <v>0</v>
      </c>
      <c r="G39" s="45"/>
      <c r="H39" s="45"/>
      <c r="I39" s="45"/>
      <c r="J39" s="45"/>
      <c r="K39" s="45"/>
      <c r="L39" s="45"/>
      <c r="M39" s="45"/>
      <c r="N39" s="45"/>
    </row>
    <row r="40" spans="1:14" ht="18" customHeight="1">
      <c r="A40" s="119"/>
      <c r="B40" s="119"/>
      <c r="C40" s="44" t="s">
        <v>220</v>
      </c>
      <c r="D40" s="74" t="s">
        <v>221</v>
      </c>
      <c r="E40" s="45">
        <v>3</v>
      </c>
      <c r="F40" s="45">
        <v>1</v>
      </c>
      <c r="G40" s="45"/>
      <c r="H40" s="45"/>
      <c r="I40" s="45"/>
      <c r="J40" s="45"/>
      <c r="K40" s="45"/>
      <c r="L40" s="45"/>
      <c r="M40" s="45"/>
      <c r="N40" s="45"/>
    </row>
    <row r="41" spans="1:14" ht="18" customHeight="1">
      <c r="A41" s="119"/>
      <c r="B41" s="119"/>
      <c r="C41" s="38" t="s">
        <v>222</v>
      </c>
      <c r="D41" s="74" t="s">
        <v>223</v>
      </c>
      <c r="E41" s="45">
        <f t="shared" ref="E41:N41" si="3">E34+E35-E36-E40</f>
        <v>-94</v>
      </c>
      <c r="F41" s="45">
        <f>F34+F35-F36-F40</f>
        <v>-45</v>
      </c>
      <c r="G41" s="45">
        <f t="shared" si="3"/>
        <v>0</v>
      </c>
      <c r="H41" s="45">
        <f t="shared" si="3"/>
        <v>0</v>
      </c>
      <c r="I41" s="45">
        <f t="shared" si="3"/>
        <v>0</v>
      </c>
      <c r="J41" s="45">
        <f t="shared" si="3"/>
        <v>0</v>
      </c>
      <c r="K41" s="45">
        <f t="shared" si="3"/>
        <v>0</v>
      </c>
      <c r="L41" s="45">
        <f t="shared" si="3"/>
        <v>0</v>
      </c>
      <c r="M41" s="45">
        <f t="shared" si="3"/>
        <v>0</v>
      </c>
      <c r="N41" s="45">
        <f t="shared" si="3"/>
        <v>0</v>
      </c>
    </row>
    <row r="42" spans="1:14" ht="18" customHeight="1">
      <c r="A42" s="119"/>
      <c r="B42" s="119"/>
      <c r="C42" s="138" t="s">
        <v>224</v>
      </c>
      <c r="D42" s="138"/>
      <c r="E42" s="45">
        <f t="shared" ref="E42:N42" si="4">E37+E38-E39-E40</f>
        <v>-94</v>
      </c>
      <c r="F42" s="45">
        <f>F37+F38-F39-F40</f>
        <v>-45</v>
      </c>
      <c r="G42" s="45">
        <f t="shared" si="4"/>
        <v>0</v>
      </c>
      <c r="H42" s="45">
        <f t="shared" si="4"/>
        <v>0</v>
      </c>
      <c r="I42" s="45">
        <f t="shared" si="4"/>
        <v>0</v>
      </c>
      <c r="J42" s="45">
        <f t="shared" si="4"/>
        <v>0</v>
      </c>
      <c r="K42" s="45">
        <f t="shared" si="4"/>
        <v>0</v>
      </c>
      <c r="L42" s="45">
        <f t="shared" si="4"/>
        <v>0</v>
      </c>
      <c r="M42" s="45">
        <f t="shared" si="4"/>
        <v>0</v>
      </c>
      <c r="N42" s="45">
        <f t="shared" si="4"/>
        <v>0</v>
      </c>
    </row>
    <row r="43" spans="1:14" ht="18" customHeight="1">
      <c r="A43" s="119"/>
      <c r="B43" s="119"/>
      <c r="C43" s="44" t="s">
        <v>225</v>
      </c>
      <c r="D43" s="74" t="s">
        <v>226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14" ht="18" customHeight="1">
      <c r="A44" s="119"/>
      <c r="B44" s="119"/>
      <c r="C44" s="38" t="s">
        <v>227</v>
      </c>
      <c r="D44" s="57" t="s">
        <v>228</v>
      </c>
      <c r="E44" s="45">
        <f t="shared" ref="E44:N44" si="5">E41+E43</f>
        <v>-94</v>
      </c>
      <c r="F44" s="45">
        <f>F41+F43</f>
        <v>-45</v>
      </c>
      <c r="G44" s="45">
        <f t="shared" si="5"/>
        <v>0</v>
      </c>
      <c r="H44" s="45">
        <f t="shared" si="5"/>
        <v>0</v>
      </c>
      <c r="I44" s="45">
        <f t="shared" si="5"/>
        <v>0</v>
      </c>
      <c r="J44" s="45">
        <f t="shared" si="5"/>
        <v>0</v>
      </c>
      <c r="K44" s="45">
        <f t="shared" si="5"/>
        <v>0</v>
      </c>
      <c r="L44" s="45">
        <f t="shared" si="5"/>
        <v>0</v>
      </c>
      <c r="M44" s="45">
        <f t="shared" si="5"/>
        <v>0</v>
      </c>
      <c r="N44" s="45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37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4" orientation="landscape" cellComments="asDisplayed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藤田 浩美</cp:lastModifiedBy>
  <cp:lastPrinted>2025-08-25T23:55:27Z</cp:lastPrinted>
  <dcterms:created xsi:type="dcterms:W3CDTF">1999-07-06T05:17:05Z</dcterms:created>
  <dcterms:modified xsi:type="dcterms:W3CDTF">2025-09-01T13:05:48Z</dcterms:modified>
</cp:coreProperties>
</file>