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81504C43-EB95-4D41-93A0-7A57BED03D90}" xr6:coauthVersionLast="47" xr6:coauthVersionMax="47" xr10:uidLastSave="{00000000-0000-0000-0000-000000000000}"/>
  <bookViews>
    <workbookView xWindow="-120" yWindow="-16320" windowWidth="29040" windowHeight="15720" tabRatio="755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8" l="1"/>
  <c r="E26" i="8"/>
  <c r="E24" i="8"/>
  <c r="G18" i="8"/>
  <c r="E18" i="8"/>
  <c r="L12" i="7" l="1"/>
  <c r="F12" i="7"/>
  <c r="H12" i="7"/>
  <c r="J12" i="7"/>
  <c r="L9" i="7"/>
  <c r="F9" i="7"/>
  <c r="H9" i="7"/>
  <c r="I9" i="7"/>
  <c r="J9" i="7"/>
  <c r="H25" i="7"/>
  <c r="F41" i="5" l="1"/>
  <c r="F40" i="5" s="1"/>
  <c r="F38" i="5" l="1"/>
  <c r="F39" i="5" l="1"/>
  <c r="F32" i="5"/>
  <c r="F28" i="5"/>
  <c r="H27" i="4" l="1"/>
  <c r="H25" i="4"/>
  <c r="H16" i="4"/>
  <c r="L11" i="4"/>
  <c r="L8" i="4"/>
  <c r="J11" i="4"/>
  <c r="J8" i="4"/>
  <c r="F11" i="4"/>
  <c r="F8" i="4"/>
  <c r="H11" i="4"/>
  <c r="H8" i="4"/>
  <c r="F40" i="2" l="1"/>
  <c r="F39" i="2" s="1"/>
  <c r="F32" i="2"/>
  <c r="F28" i="2"/>
  <c r="H34" i="8" l="1"/>
  <c r="H41" i="8" s="1"/>
  <c r="H44" i="8" s="1"/>
  <c r="H31" i="8"/>
  <c r="F31" i="8"/>
  <c r="F34" i="8" s="1"/>
  <c r="I44" i="7"/>
  <c r="I39" i="7"/>
  <c r="I45" i="7" s="1"/>
  <c r="G44" i="7"/>
  <c r="G39" i="7"/>
  <c r="G45" i="7" s="1"/>
  <c r="M24" i="7"/>
  <c r="M27" i="7" s="1"/>
  <c r="M16" i="7"/>
  <c r="M15" i="7"/>
  <c r="M14" i="7"/>
  <c r="K24" i="7"/>
  <c r="K27" i="7" s="1"/>
  <c r="K16" i="7"/>
  <c r="K15" i="7"/>
  <c r="K14" i="7"/>
  <c r="I27" i="7"/>
  <c r="I24" i="7"/>
  <c r="I16" i="7"/>
  <c r="I15" i="7"/>
  <c r="I14" i="7"/>
  <c r="G27" i="7"/>
  <c r="G24" i="7"/>
  <c r="G16" i="7"/>
  <c r="G15" i="7"/>
  <c r="G14" i="7"/>
  <c r="E24" i="6"/>
  <c r="E22" i="6" s="1"/>
  <c r="H22" i="6"/>
  <c r="G22" i="6"/>
  <c r="F22" i="6"/>
  <c r="H20" i="6"/>
  <c r="G20" i="6"/>
  <c r="F20" i="6"/>
  <c r="E20" i="6"/>
  <c r="H19" i="6"/>
  <c r="H23" i="6" s="1"/>
  <c r="G19" i="6"/>
  <c r="G23" i="6" s="1"/>
  <c r="F19" i="6"/>
  <c r="F23" i="6" s="1"/>
  <c r="E19" i="6"/>
  <c r="E21" i="6" s="1"/>
  <c r="H40" i="5"/>
  <c r="H39" i="5"/>
  <c r="H32" i="5"/>
  <c r="H28" i="5"/>
  <c r="H45" i="5" s="1"/>
  <c r="H27" i="5"/>
  <c r="I44" i="4"/>
  <c r="I39" i="4"/>
  <c r="I45" i="4" s="1"/>
  <c r="G44" i="4"/>
  <c r="G39" i="4"/>
  <c r="G45" i="4" s="1"/>
  <c r="M24" i="4"/>
  <c r="M27" i="4" s="1"/>
  <c r="M15" i="4"/>
  <c r="M14" i="4"/>
  <c r="M11" i="4"/>
  <c r="M8" i="4"/>
  <c r="M16" i="4" s="1"/>
  <c r="K27" i="4"/>
  <c r="K24" i="4"/>
  <c r="K15" i="4"/>
  <c r="K14" i="4"/>
  <c r="K11" i="4"/>
  <c r="K16" i="4" s="1"/>
  <c r="K8" i="4"/>
  <c r="I24" i="4"/>
  <c r="I27" i="4" s="1"/>
  <c r="I15" i="4"/>
  <c r="I14" i="4"/>
  <c r="I11" i="4"/>
  <c r="I8" i="4"/>
  <c r="I16" i="4" s="1"/>
  <c r="G27" i="4"/>
  <c r="G24" i="4"/>
  <c r="G16" i="4"/>
  <c r="G15" i="4"/>
  <c r="G14" i="4"/>
  <c r="G11" i="4"/>
  <c r="G8" i="4"/>
  <c r="H40" i="2"/>
  <c r="H39" i="2"/>
  <c r="H32" i="2"/>
  <c r="H45" i="2" s="1"/>
  <c r="H28" i="2"/>
  <c r="H27" i="2"/>
  <c r="H37" i="8" l="1"/>
  <c r="H42" i="8" s="1"/>
  <c r="F41" i="8"/>
  <c r="F44" i="8" s="1"/>
  <c r="F37" i="8"/>
  <c r="F42" i="8" s="1"/>
  <c r="E23" i="6"/>
  <c r="F21" i="6"/>
  <c r="G21" i="6"/>
  <c r="H21" i="6"/>
  <c r="I9" i="2" l="1"/>
  <c r="F45" i="2"/>
  <c r="G45" i="2" s="1"/>
  <c r="F27" i="2"/>
  <c r="G27" i="2" s="1"/>
  <c r="F45" i="5"/>
  <c r="G44" i="5" s="1"/>
  <c r="F27" i="5"/>
  <c r="G19" i="5" s="1"/>
  <c r="F44" i="4"/>
  <c r="F39" i="4"/>
  <c r="F45" i="4" s="1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M44" i="7"/>
  <c r="L44" i="7"/>
  <c r="K44" i="7"/>
  <c r="J44" i="7"/>
  <c r="H44" i="7"/>
  <c r="F44" i="7"/>
  <c r="O39" i="7"/>
  <c r="N39" i="7"/>
  <c r="M39" i="7"/>
  <c r="L39" i="7"/>
  <c r="K39" i="7"/>
  <c r="J39" i="7"/>
  <c r="H39" i="7"/>
  <c r="F39" i="7"/>
  <c r="O24" i="7"/>
  <c r="O27" i="7" s="1"/>
  <c r="N24" i="7"/>
  <c r="N27" i="7" s="1"/>
  <c r="L24" i="7"/>
  <c r="J24" i="7"/>
  <c r="J25" i="7" s="1"/>
  <c r="H24" i="7"/>
  <c r="H27" i="7" s="1"/>
  <c r="F24" i="7"/>
  <c r="O16" i="7"/>
  <c r="N16" i="7"/>
  <c r="L16" i="7"/>
  <c r="J16" i="7"/>
  <c r="H16" i="7"/>
  <c r="F16" i="7"/>
  <c r="O15" i="7"/>
  <c r="N15" i="7"/>
  <c r="L15" i="7"/>
  <c r="J15" i="7"/>
  <c r="H15" i="7"/>
  <c r="F15" i="7"/>
  <c r="O14" i="7"/>
  <c r="N14" i="7"/>
  <c r="L14" i="7"/>
  <c r="J14" i="7"/>
  <c r="H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H39" i="4"/>
  <c r="H44" i="4"/>
  <c r="O24" i="4"/>
  <c r="O27" i="4" s="1"/>
  <c r="N24" i="4"/>
  <c r="N27" i="4" s="1"/>
  <c r="L24" i="4"/>
  <c r="J24" i="4"/>
  <c r="J25" i="4" s="1"/>
  <c r="H24" i="4"/>
  <c r="L16" i="4"/>
  <c r="L15" i="4"/>
  <c r="L14" i="4"/>
  <c r="O16" i="4"/>
  <c r="N16" i="4"/>
  <c r="O15" i="4"/>
  <c r="N15" i="4"/>
  <c r="O14" i="4"/>
  <c r="N14" i="4"/>
  <c r="J16" i="4"/>
  <c r="J15" i="4"/>
  <c r="J14" i="4"/>
  <c r="H15" i="4"/>
  <c r="H14" i="4"/>
  <c r="F24" i="4"/>
  <c r="F16" i="4"/>
  <c r="F15" i="4"/>
  <c r="F14" i="4"/>
  <c r="F25" i="7" l="1"/>
  <c r="F27" i="7" s="1"/>
  <c r="L25" i="7"/>
  <c r="L27" i="7" s="1"/>
  <c r="J27" i="7"/>
  <c r="G35" i="5"/>
  <c r="G42" i="5"/>
  <c r="G40" i="5"/>
  <c r="G34" i="5"/>
  <c r="G28" i="5"/>
  <c r="G30" i="5"/>
  <c r="G37" i="5"/>
  <c r="G33" i="5"/>
  <c r="L25" i="4"/>
  <c r="L27" i="4" s="1"/>
  <c r="J27" i="4"/>
  <c r="F25" i="4"/>
  <c r="F27" i="4" s="1"/>
  <c r="G29" i="2"/>
  <c r="G41" i="2"/>
  <c r="G14" i="2"/>
  <c r="G41" i="5"/>
  <c r="M45" i="7"/>
  <c r="G38" i="5"/>
  <c r="O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N45" i="7"/>
  <c r="I23" i="6"/>
  <c r="E44" i="8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<sst xmlns="http://schemas.openxmlformats.org/spreadsheetml/2006/main" count="443" uniqueCount="268">
  <si>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</si>
  <si>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</si>
  <si>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</si>
  <si>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</si>
  <si>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</si>
  <si>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</si>
  <si>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</si>
  <si>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</si>
  <si>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</si>
  <si>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</si>
  <si>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</si>
  <si>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</si>
  <si>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</si>
  <si>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</si>
  <si>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</si>
  <si>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</si>
  <si>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</si>
  <si>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</si>
  <si>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</si>
  <si>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</si>
  <si>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</si>
  <si>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</si>
  <si>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</si>
  <si>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</si>
  <si>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</si>
  <si>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</si>
  <si>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</si>
  <si>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</si>
  <si>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</si>
  <si>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</si>
  <si>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</si>
  <si>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</si>
  <si>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</si>
  <si>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</si>
  <si>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</si>
  <si>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</si>
  <si>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</si>
  <si>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</si>
  <si>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</si>
  <si>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</si>
  <si>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</si>
  <si>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</si>
  <si>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</si>
  <si>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</si>
  <si>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</si>
  <si>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</si>
  <si>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</si>
  <si>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</si>
  <si>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</si>
  <si>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</si>
  <si>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</si>
  <si>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</si>
  <si>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</si>
  <si>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</si>
  <si>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</si>
  <si>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</si>
  <si>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</si>
  <si>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</si>
  <si>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</si>
  <si>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</si>
  <si>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</si>
  <si>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</si>
  <si>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</si>
  <si>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</si>
  <si>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</si>
  <si>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</si>
  <si>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</si>
  <si>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</si>
  <si>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</si>
  <si>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</si>
  <si>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</si>
  <si>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</si>
  <si>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</si>
  <si>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</si>
  <si>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</si>
  <si>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</si>
  <si>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</si>
  <si>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</si>
  <si>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</si>
  <si>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</si>
  <si>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</si>
  <si>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</si>
  <si>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</si>
  <si>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</si>
  <si>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</si>
  <si>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</si>
  <si>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</si>
  <si>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</si>
  <si>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</si>
  <si>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</si>
  <si>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</si>
  <si>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</si>
  <si>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</si>
  <si>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</si>
  <si>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</si>
  <si>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</si>
  <si>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</si>
  <si>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</si>
  <si>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</si>
  <si>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</si>
  <si>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</si>
  <si>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</si>
  <si>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</si>
  <si>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</si>
  <si>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</si>
  <si>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</si>
  <si>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</si>
  <si>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</si>
  <si>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</si>
  <si>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</si>
  <si>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</si>
  <si>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</si>
  <si>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</si>
  <si>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</si>
  <si>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</si>
  <si>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</si>
  <si>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</si>
  <si>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</si>
  <si>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</si>
  <si>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</si>
  <si>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</si>
  <si>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</si>
  <si>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</si>
  <si>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</si>
  <si>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</si>
  <si>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</si>
  <si>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</si>
  <si>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</si>
  <si>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</si>
  <si>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</si>
  <si>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</si>
  <si>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</si>
  <si>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</si>
  <si>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</si>
  <si>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</si>
  <si>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</si>
  <si>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</si>
  <si>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</si>
  <si>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</si>
  <si>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</si>
  <si>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</si>
  <si>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</si>
  <si>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</si>
  <si>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</si>
  <si>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</si>
  <si>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</si>
  <si>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</si>
  <si>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</si>
  <si>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</si>
  <si>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</si>
  <si>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</si>
  <si>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</si>
  <si>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</si>
  <si>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</si>
  <si>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</si>
  <si>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</si>
  <si>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</si>
  <si>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</si>
  <si>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</si>
  <si>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</si>
  <si>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</si>
  <si>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</si>
  <si>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</si>
  <si>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</si>
  <si>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</si>
  <si>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</si>
  <si>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</si>
  <si>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</si>
  <si>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</si>
  <si>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</si>
  <si>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</si>
  <si>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</si>
  <si>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</si>
  <si>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</si>
  <si>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</si>
  <si>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</si>
  <si>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</si>
  <si>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</si>
  <si>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</si>
  <si>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</si>
  <si>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</si>
  <si>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</si>
  <si>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</si>
  <si>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</si>
  <si>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</si>
  <si>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</si>
  <si>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</si>
  <si>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</si>
  <si>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</si>
  <si>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</si>
  <si>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</si>
  <si>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</si>
  <si>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</si>
  <si>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</si>
  <si>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</si>
  <si>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</si>
  <si>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</si>
  <si>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</si>
  <si>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</si>
  <si>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</si>
  <si>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</si>
  <si>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</si>
  <si>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</si>
  <si>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</si>
  <si>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</si>
  <si>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</si>
  <si>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</si>
  <si>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</si>
  <si>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</si>
  <si>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</si>
  <si>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</si>
  <si>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</si>
  <si>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</si>
  <si>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</si>
  <si>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</si>
  <si>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</si>
  <si>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</si>
  <si>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</si>
  <si>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</si>
  <si>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</si>
  <si>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</si>
  <si>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</si>
  <si>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</si>
  <si>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</si>
  <si>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</si>
  <si>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</si>
  <si>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</si>
  <si>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</si>
  <si>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</si>
  <si>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</si>
  <si>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</si>
  <si>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</si>
  <si>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</si>
  <si>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</si>
  <si>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</si>
  <si>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</si>
  <si>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</si>
  <si>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</si>
  <si>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</si>
  <si>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</si>
  <si>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</si>
  <si>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</si>
  <si>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</si>
  <si>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</si>
  <si>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</si>
  <si>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</si>
  <si>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</si>
  <si>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</si>
  <si>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</si>
  <si>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</si>
  <si>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病院事業</t>
    <rPh sb="0" eb="2">
      <t>ビョウイン</t>
    </rPh>
    <rPh sb="2" eb="4">
      <t>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</si>
  <si>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</si>
  <si>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水道事業</t>
    <rPh sb="0" eb="2">
      <t>スイドウ</t>
    </rPh>
    <rPh sb="2" eb="4">
      <t>ジギョウ</t>
    </rPh>
    <phoneticPr fontId="9"/>
  </si>
  <si>
    <t>工業用水事業</t>
    <rPh sb="0" eb="2">
      <t>コウギョウ</t>
    </rPh>
    <rPh sb="2" eb="4">
      <t>ヨウスイ</t>
    </rPh>
    <rPh sb="4" eb="6">
      <t>ジギョウ</t>
    </rPh>
    <phoneticPr fontId="9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</si>
  <si>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9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</si>
  <si>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9"/>
  </si>
  <si>
    <t>－</t>
  </si>
  <si>
    <t>－</t>
    <phoneticPr fontId="14"/>
  </si>
  <si>
    <t>病院事業</t>
    <rPh sb="0" eb="2">
      <t>ビョウイン</t>
    </rPh>
    <rPh sb="2" eb="4">
      <t>ジギョウ</t>
    </rPh>
    <phoneticPr fontId="14"/>
  </si>
  <si>
    <t>流域下水道事業</t>
    <rPh sb="0" eb="2">
      <t>リュウイキ</t>
    </rPh>
    <rPh sb="2" eb="5">
      <t>ゲスイドウ</t>
    </rPh>
    <rPh sb="5" eb="7">
      <t>ジギョウ</t>
    </rPh>
    <phoneticPr fontId="14"/>
  </si>
  <si>
    <t>水道事業</t>
    <rPh sb="0" eb="2">
      <t>スイドウ</t>
    </rPh>
    <rPh sb="2" eb="4">
      <t>ジギョウ</t>
    </rPh>
    <phoneticPr fontId="14"/>
  </si>
  <si>
    <t>工業用水道事業</t>
    <rPh sb="0" eb="3">
      <t>コウギョウヨウ</t>
    </rPh>
    <rPh sb="3" eb="5">
      <t>スイドウ</t>
    </rPh>
    <rPh sb="5" eb="7">
      <t>ジギョウ</t>
    </rPh>
    <phoneticPr fontId="14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</si>
  <si>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8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</si>
  <si>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8"/>
  </si>
  <si>
    <t>岐阜県土地開発公社</t>
    <rPh sb="0" eb="3">
      <t>ギフケン</t>
    </rPh>
    <rPh sb="3" eb="5">
      <t>トチ</t>
    </rPh>
    <rPh sb="5" eb="7">
      <t>カイハツ</t>
    </rPh>
    <rPh sb="7" eb="9">
      <t>コウシャ</t>
    </rPh>
    <phoneticPr fontId="14"/>
  </si>
  <si>
    <t>岐阜県住宅供給公社</t>
    <rPh sb="0" eb="3">
      <t>ギフケン</t>
    </rPh>
    <rPh sb="3" eb="5">
      <t>ジュウタク</t>
    </rPh>
    <rPh sb="5" eb="7">
      <t>キョウキュウ</t>
    </rPh>
    <rPh sb="7" eb="9">
      <t>コウシャ</t>
    </rPh>
    <phoneticPr fontId="14"/>
  </si>
  <si>
    <t>岐阜県</t>
    <rPh sb="0" eb="3">
      <t>ギフケン</t>
    </rPh>
    <phoneticPr fontId="9"/>
  </si>
  <si>
    <t>岐阜県</t>
    <rPh sb="0" eb="3">
      <t>ギフケン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</si>
</sst>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0" fillId="0" borderId="10" xfId="1" applyNumberFormat="1" applyFont="1" applyBorder="1" applyAlignment="1">
      <alignment vertical="center"/>
    </xf>
    <xf numFmtId="182" fontId="0" fillId="0" borderId="10" xfId="1" applyNumberFormat="1" applyFont="1" applyBorder="1" applyAlignment="1">
      <alignment vertical="center"/>
    </xf>
    <xf numFmtId="178" fontId="0" fillId="0" borderId="10" xfId="1" applyNumberFormat="1" applyFont="1" applyBorder="1" applyAlignment="1">
      <alignment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10" xfId="1" applyNumberFormat="1" applyFont="1" applyFill="1" applyBorder="1" applyAlignment="1">
      <alignment vertical="center"/>
    </xf>
    <xf numFmtId="177" fontId="0" fillId="0" borderId="10" xfId="1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distributed" vertical="center" justifyLastLine="1"/>
    </xf>
    <xf numFmtId="0" fontId="22" fillId="0" borderId="5" xfId="0" applyFont="1" applyBorder="1" applyAlignment="1">
      <alignment horizontal="distributed" vertical="center" justifyLastLine="1"/>
    </xf>
    <xf numFmtId="41" fontId="22" fillId="0" borderId="5" xfId="0" applyNumberFormat="1" applyFont="1" applyBorder="1" applyAlignment="1">
      <alignment horizontal="distributed" vertical="center" justifyLastLine="1"/>
    </xf>
    <xf numFmtId="177" fontId="20" fillId="0" borderId="10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10</xdr:row>
      <xdr:rowOff>47625</xdr:rowOff>
    </xdr:from>
    <xdr:to>
      <xdr:col>8</xdr:col>
      <xdr:colOff>449580</xdr:colOff>
      <xdr:row>11</xdr:row>
      <xdr:rowOff>180975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27F5FE5-57DC-4381-B5A8-8ACD86ED7073}"/>
            </a:ext>
          </a:extLst>
        </xdr:cNvPr>
        <xdr:cNvSpPr/>
      </xdr:nvSpPr>
      <xdr:spPr bwMode="auto">
        <a:xfrm>
          <a:off x="3248025" y="2362200"/>
          <a:ext cx="3049905" cy="361950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均等割・所得割ごとの計上はしていません。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32" sqref="F3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266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93" t="s">
        <v>87</v>
      </c>
      <c r="B9" s="93" t="s">
        <v>89</v>
      </c>
      <c r="C9" s="59" t="s">
        <v>3</v>
      </c>
      <c r="D9" s="51"/>
      <c r="E9" s="51"/>
      <c r="F9" s="52">
        <v>315680</v>
      </c>
      <c r="G9" s="53">
        <f>F9/$F$27*100</f>
        <v>37.326818955232177</v>
      </c>
      <c r="H9" s="52">
        <v>299187</v>
      </c>
      <c r="I9" s="53">
        <f>(F9/H9-1)*100</f>
        <v>5.5126058284618029</v>
      </c>
      <c r="K9" s="24"/>
    </row>
    <row r="10" spans="1:11" ht="18" customHeight="1">
      <c r="A10" s="93"/>
      <c r="B10" s="93"/>
      <c r="C10" s="61"/>
      <c r="D10" s="63" t="s">
        <v>22</v>
      </c>
      <c r="E10" s="51"/>
      <c r="F10" s="52">
        <v>91269</v>
      </c>
      <c r="G10" s="53">
        <f t="shared" ref="G10:G26" si="0">F10/$F$27*100</f>
        <v>10.791882410114944</v>
      </c>
      <c r="H10" s="52">
        <v>80782</v>
      </c>
      <c r="I10" s="53">
        <f t="shared" ref="I10:I27" si="1">(F10/H10-1)*100</f>
        <v>12.981852392859805</v>
      </c>
    </row>
    <row r="11" spans="1:11" ht="18" customHeight="1">
      <c r="A11" s="93"/>
      <c r="B11" s="93"/>
      <c r="C11" s="61"/>
      <c r="D11" s="61"/>
      <c r="E11" s="45" t="s">
        <v>23</v>
      </c>
      <c r="F11" s="52"/>
      <c r="G11" s="53">
        <f t="shared" si="0"/>
        <v>0</v>
      </c>
      <c r="H11" s="52"/>
      <c r="I11" s="53" t="e">
        <f t="shared" si="1"/>
        <v>#DIV/0!</v>
      </c>
    </row>
    <row r="12" spans="1:11" ht="18" customHeight="1">
      <c r="A12" s="93"/>
      <c r="B12" s="93"/>
      <c r="C12" s="61"/>
      <c r="D12" s="61"/>
      <c r="E12" s="45" t="s">
        <v>24</v>
      </c>
      <c r="F12" s="52"/>
      <c r="G12" s="53">
        <f t="shared" si="0"/>
        <v>0</v>
      </c>
      <c r="H12" s="52"/>
      <c r="I12" s="53" t="e">
        <f t="shared" si="1"/>
        <v>#DIV/0!</v>
      </c>
    </row>
    <row r="13" spans="1:11" ht="18" customHeight="1">
      <c r="A13" s="93"/>
      <c r="B13" s="93"/>
      <c r="C13" s="61"/>
      <c r="D13" s="62"/>
      <c r="E13" s="45" t="s">
        <v>25</v>
      </c>
      <c r="F13" s="52">
        <v>341</v>
      </c>
      <c r="G13" s="53">
        <f t="shared" si="0"/>
        <v>4.0320721185169071E-2</v>
      </c>
      <c r="H13" s="52">
        <v>175</v>
      </c>
      <c r="I13" s="53">
        <f t="shared" si="1"/>
        <v>94.857142857142861</v>
      </c>
    </row>
    <row r="14" spans="1:11" ht="18" customHeight="1">
      <c r="A14" s="93"/>
      <c r="B14" s="93"/>
      <c r="C14" s="61"/>
      <c r="D14" s="59" t="s">
        <v>26</v>
      </c>
      <c r="E14" s="51"/>
      <c r="F14" s="52">
        <v>62921</v>
      </c>
      <c r="G14" s="53">
        <f t="shared" si="0"/>
        <v>7.4399416354604782</v>
      </c>
      <c r="H14" s="52">
        <v>59052</v>
      </c>
      <c r="I14" s="53">
        <f t="shared" si="1"/>
        <v>6.5518526044841874</v>
      </c>
    </row>
    <row r="15" spans="1:11" ht="18" customHeight="1">
      <c r="A15" s="93"/>
      <c r="B15" s="93"/>
      <c r="C15" s="61"/>
      <c r="D15" s="61"/>
      <c r="E15" s="45" t="s">
        <v>27</v>
      </c>
      <c r="F15" s="52">
        <v>3154</v>
      </c>
      <c r="G15" s="53">
        <f t="shared" si="0"/>
        <v>0.37293711031678373</v>
      </c>
      <c r="H15" s="52">
        <v>3140</v>
      </c>
      <c r="I15" s="53">
        <f t="shared" si="1"/>
        <v>0.44585987261147597</v>
      </c>
    </row>
    <row r="16" spans="1:11" ht="18" customHeight="1">
      <c r="A16" s="93"/>
      <c r="B16" s="93"/>
      <c r="C16" s="61"/>
      <c r="D16" s="62"/>
      <c r="E16" s="45" t="s">
        <v>28</v>
      </c>
      <c r="F16" s="52">
        <v>59767</v>
      </c>
      <c r="G16" s="53">
        <f t="shared" si="0"/>
        <v>7.0670045251436946</v>
      </c>
      <c r="H16" s="52">
        <v>55912</v>
      </c>
      <c r="I16" s="53">
        <f t="shared" si="1"/>
        <v>6.8947631993132141</v>
      </c>
      <c r="K16" s="25"/>
    </row>
    <row r="17" spans="1:26" ht="18" customHeight="1">
      <c r="A17" s="93"/>
      <c r="B17" s="93"/>
      <c r="C17" s="61"/>
      <c r="D17" s="94" t="s">
        <v>29</v>
      </c>
      <c r="E17" s="95"/>
      <c r="F17" s="52">
        <v>103107</v>
      </c>
      <c r="G17" s="53">
        <f t="shared" si="0"/>
        <v>12.191638120936151</v>
      </c>
      <c r="H17" s="52">
        <v>100900</v>
      </c>
      <c r="I17" s="53">
        <f t="shared" si="1"/>
        <v>2.1873141724479739</v>
      </c>
    </row>
    <row r="18" spans="1:26" ht="18" customHeight="1">
      <c r="A18" s="93"/>
      <c r="B18" s="93"/>
      <c r="C18" s="61"/>
      <c r="D18" s="94" t="s">
        <v>93</v>
      </c>
      <c r="E18" s="96"/>
      <c r="F18" s="52">
        <v>5112</v>
      </c>
      <c r="G18" s="53">
        <f t="shared" si="0"/>
        <v>0.60445609002517386</v>
      </c>
      <c r="H18" s="52">
        <v>4966</v>
      </c>
      <c r="I18" s="53">
        <f t="shared" si="1"/>
        <v>2.939991945227538</v>
      </c>
    </row>
    <row r="19" spans="1:26" ht="18" customHeight="1">
      <c r="A19" s="93"/>
      <c r="B19" s="93"/>
      <c r="C19" s="60"/>
      <c r="D19" s="94" t="s">
        <v>94</v>
      </c>
      <c r="E19" s="96"/>
      <c r="F19" s="92">
        <v>0</v>
      </c>
      <c r="G19" s="53">
        <f t="shared" si="0"/>
        <v>0</v>
      </c>
      <c r="H19" s="54">
        <v>0</v>
      </c>
      <c r="I19" s="53" t="e">
        <f t="shared" si="1"/>
        <v>#DIV/0!</v>
      </c>
      <c r="Z19" s="2" t="s">
        <v>95</v>
      </c>
    </row>
    <row r="20" spans="1:26" ht="18" customHeight="1">
      <c r="A20" s="93"/>
      <c r="B20" s="93"/>
      <c r="C20" s="51" t="s">
        <v>4</v>
      </c>
      <c r="D20" s="51"/>
      <c r="E20" s="51"/>
      <c r="F20" s="52">
        <v>43300</v>
      </c>
      <c r="G20" s="53">
        <f t="shared" si="0"/>
        <v>5.1199038924276268</v>
      </c>
      <c r="H20" s="52">
        <v>40300</v>
      </c>
      <c r="I20" s="53">
        <f t="shared" si="1"/>
        <v>7.4441687344913188</v>
      </c>
    </row>
    <row r="21" spans="1:26" ht="18" customHeight="1">
      <c r="A21" s="93"/>
      <c r="B21" s="93"/>
      <c r="C21" s="51" t="s">
        <v>5</v>
      </c>
      <c r="D21" s="51"/>
      <c r="E21" s="51"/>
      <c r="F21" s="52">
        <v>197500</v>
      </c>
      <c r="G21" s="53">
        <f t="shared" si="0"/>
        <v>23.352910363844256</v>
      </c>
      <c r="H21" s="52">
        <v>195200</v>
      </c>
      <c r="I21" s="53">
        <f t="shared" si="1"/>
        <v>1.1782786885245811</v>
      </c>
    </row>
    <row r="22" spans="1:26" ht="18" customHeight="1">
      <c r="A22" s="93"/>
      <c r="B22" s="93"/>
      <c r="C22" s="51" t="s">
        <v>30</v>
      </c>
      <c r="D22" s="51"/>
      <c r="E22" s="51"/>
      <c r="F22" s="52">
        <v>13244</v>
      </c>
      <c r="G22" s="53">
        <f t="shared" si="0"/>
        <v>1.5660047840949536</v>
      </c>
      <c r="H22" s="52">
        <v>13423</v>
      </c>
      <c r="I22" s="53">
        <f t="shared" si="1"/>
        <v>-1.3335319973180382</v>
      </c>
    </row>
    <row r="23" spans="1:26" ht="18" customHeight="1">
      <c r="A23" s="93"/>
      <c r="B23" s="93"/>
      <c r="C23" s="51" t="s">
        <v>6</v>
      </c>
      <c r="D23" s="51"/>
      <c r="E23" s="51"/>
      <c r="F23" s="52">
        <v>96180</v>
      </c>
      <c r="G23" s="53">
        <f t="shared" si="0"/>
        <v>11.37257174073185</v>
      </c>
      <c r="H23" s="52">
        <v>97910</v>
      </c>
      <c r="I23" s="53">
        <f t="shared" si="1"/>
        <v>-1.7669288121744509</v>
      </c>
    </row>
    <row r="24" spans="1:26" ht="18" customHeight="1">
      <c r="A24" s="93"/>
      <c r="B24" s="93"/>
      <c r="C24" s="51" t="s">
        <v>31</v>
      </c>
      <c r="D24" s="51"/>
      <c r="E24" s="51"/>
      <c r="F24" s="52">
        <v>1905</v>
      </c>
      <c r="G24" s="53">
        <f t="shared" si="0"/>
        <v>0.22525212274999143</v>
      </c>
      <c r="H24" s="52">
        <v>1341</v>
      </c>
      <c r="I24" s="53">
        <f t="shared" si="1"/>
        <v>42.058165548098422</v>
      </c>
    </row>
    <row r="25" spans="1:26" ht="18" customHeight="1">
      <c r="A25" s="93"/>
      <c r="B25" s="93"/>
      <c r="C25" s="51" t="s">
        <v>7</v>
      </c>
      <c r="D25" s="51"/>
      <c r="E25" s="51"/>
      <c r="F25" s="52">
        <v>60474</v>
      </c>
      <c r="G25" s="53">
        <f t="shared" si="0"/>
        <v>7.1506020321170514</v>
      </c>
      <c r="H25" s="52">
        <v>68365</v>
      </c>
      <c r="I25" s="53">
        <f t="shared" si="1"/>
        <v>-11.542455935054486</v>
      </c>
    </row>
    <row r="26" spans="1:26" ht="18" customHeight="1">
      <c r="A26" s="93"/>
      <c r="B26" s="93"/>
      <c r="C26" s="51" t="s">
        <v>8</v>
      </c>
      <c r="D26" s="51"/>
      <c r="E26" s="51"/>
      <c r="F26" s="52">
        <v>117436</v>
      </c>
      <c r="G26" s="53">
        <f t="shared" si="0"/>
        <v>13.885936108802097</v>
      </c>
      <c r="H26" s="52">
        <v>120744</v>
      </c>
      <c r="I26" s="53">
        <f t="shared" si="1"/>
        <v>-2.7396806466573942</v>
      </c>
    </row>
    <row r="27" spans="1:26" ht="18" customHeight="1">
      <c r="A27" s="93"/>
      <c r="B27" s="93"/>
      <c r="C27" s="51" t="s">
        <v>9</v>
      </c>
      <c r="D27" s="51"/>
      <c r="E27" s="51"/>
      <c r="F27" s="52">
        <f>SUM(F9,F20:F26)</f>
        <v>845719</v>
      </c>
      <c r="G27" s="53">
        <f>F27/$F$27*100</f>
        <v>100</v>
      </c>
      <c r="H27" s="52">
        <f>SUM(H9,H20:H26)</f>
        <v>836470</v>
      </c>
      <c r="I27" s="53">
        <f t="shared" si="1"/>
        <v>1.1057180771575803</v>
      </c>
    </row>
    <row r="28" spans="1:26" ht="18" customHeight="1">
      <c r="A28" s="93"/>
      <c r="B28" s="93" t="s">
        <v>88</v>
      </c>
      <c r="C28" s="59" t="s">
        <v>10</v>
      </c>
      <c r="D28" s="51"/>
      <c r="E28" s="51"/>
      <c r="F28" s="52">
        <f>F29+F30+F31</f>
        <v>361565</v>
      </c>
      <c r="G28" s="53">
        <f>F28/$F$45*100</f>
        <v>42.752379927611891</v>
      </c>
      <c r="H28" s="52">
        <f>H29+H30+H31</f>
        <v>363554</v>
      </c>
      <c r="I28" s="53">
        <f>(F28/H28-1)*100</f>
        <v>-0.54709891790490905</v>
      </c>
    </row>
    <row r="29" spans="1:26" ht="18" customHeight="1">
      <c r="A29" s="93"/>
      <c r="B29" s="93"/>
      <c r="C29" s="61"/>
      <c r="D29" s="51" t="s">
        <v>11</v>
      </c>
      <c r="E29" s="51"/>
      <c r="F29" s="52">
        <v>229408</v>
      </c>
      <c r="G29" s="53">
        <f t="shared" ref="G29:G44" si="2">F29/$F$45*100</f>
        <v>27.125794737968523</v>
      </c>
      <c r="H29" s="52">
        <v>234211</v>
      </c>
      <c r="I29" s="53">
        <f t="shared" ref="I29:I45" si="3">(F29/H29-1)*100</f>
        <v>-2.0507149536102109</v>
      </c>
    </row>
    <row r="30" spans="1:26" ht="18" customHeight="1">
      <c r="A30" s="93"/>
      <c r="B30" s="93"/>
      <c r="C30" s="61"/>
      <c r="D30" s="51" t="s">
        <v>32</v>
      </c>
      <c r="E30" s="51"/>
      <c r="F30" s="52">
        <v>16036</v>
      </c>
      <c r="G30" s="53">
        <f t="shared" si="2"/>
        <v>1.8961380789600328</v>
      </c>
      <c r="H30" s="52">
        <v>15260</v>
      </c>
      <c r="I30" s="53">
        <f t="shared" si="3"/>
        <v>5.0851900393184879</v>
      </c>
    </row>
    <row r="31" spans="1:26" ht="18" customHeight="1">
      <c r="A31" s="93"/>
      <c r="B31" s="93"/>
      <c r="C31" s="60"/>
      <c r="D31" s="51" t="s">
        <v>12</v>
      </c>
      <c r="E31" s="51"/>
      <c r="F31" s="52">
        <v>116121</v>
      </c>
      <c r="G31" s="53">
        <f t="shared" si="2"/>
        <v>13.730447110683336</v>
      </c>
      <c r="H31" s="52">
        <v>114083</v>
      </c>
      <c r="I31" s="53">
        <f t="shared" si="3"/>
        <v>1.7864186600983434</v>
      </c>
    </row>
    <row r="32" spans="1:26" ht="18" customHeight="1">
      <c r="A32" s="93"/>
      <c r="B32" s="93"/>
      <c r="C32" s="59" t="s">
        <v>13</v>
      </c>
      <c r="D32" s="51"/>
      <c r="E32" s="51"/>
      <c r="F32" s="52">
        <f>SUM(F33:F38)+300</f>
        <v>363053</v>
      </c>
      <c r="G32" s="53">
        <f t="shared" si="2"/>
        <v>42.928324892783536</v>
      </c>
      <c r="H32" s="52">
        <f>SUM(H33:H38)+300</f>
        <v>343445</v>
      </c>
      <c r="I32" s="53">
        <f t="shared" si="3"/>
        <v>5.7092110818325992</v>
      </c>
    </row>
    <row r="33" spans="1:9" ht="18" customHeight="1">
      <c r="A33" s="93"/>
      <c r="B33" s="93"/>
      <c r="C33" s="61"/>
      <c r="D33" s="51" t="s">
        <v>14</v>
      </c>
      <c r="E33" s="51"/>
      <c r="F33" s="52">
        <v>41562</v>
      </c>
      <c r="G33" s="53">
        <f t="shared" si="2"/>
        <v>4.9143982812257976</v>
      </c>
      <c r="H33" s="52">
        <v>41261</v>
      </c>
      <c r="I33" s="53">
        <f t="shared" si="3"/>
        <v>0.72950243571410223</v>
      </c>
    </row>
    <row r="34" spans="1:9" ht="18" customHeight="1">
      <c r="A34" s="93"/>
      <c r="B34" s="93"/>
      <c r="C34" s="61"/>
      <c r="D34" s="51" t="s">
        <v>33</v>
      </c>
      <c r="E34" s="51"/>
      <c r="F34" s="52">
        <v>10825</v>
      </c>
      <c r="G34" s="53">
        <f t="shared" si="2"/>
        <v>1.2799759731069067</v>
      </c>
      <c r="H34" s="52">
        <v>12257</v>
      </c>
      <c r="I34" s="53">
        <f t="shared" si="3"/>
        <v>-11.683119849881695</v>
      </c>
    </row>
    <row r="35" spans="1:9" ht="18" customHeight="1">
      <c r="A35" s="93"/>
      <c r="B35" s="93"/>
      <c r="C35" s="61"/>
      <c r="D35" s="51" t="s">
        <v>34</v>
      </c>
      <c r="E35" s="51"/>
      <c r="F35" s="52">
        <v>240538</v>
      </c>
      <c r="G35" s="53">
        <f t="shared" si="2"/>
        <v>28.441834699232249</v>
      </c>
      <c r="H35" s="52">
        <v>228097</v>
      </c>
      <c r="I35" s="53">
        <f t="shared" si="3"/>
        <v>5.4542584952892881</v>
      </c>
    </row>
    <row r="36" spans="1:9" ht="18" customHeight="1">
      <c r="A36" s="93"/>
      <c r="B36" s="93"/>
      <c r="C36" s="61"/>
      <c r="D36" s="51" t="s">
        <v>35</v>
      </c>
      <c r="E36" s="51"/>
      <c r="F36" s="52">
        <v>10655</v>
      </c>
      <c r="G36" s="53">
        <f t="shared" si="2"/>
        <v>1.2598747338063825</v>
      </c>
      <c r="H36" s="52">
        <v>10973</v>
      </c>
      <c r="I36" s="53">
        <f t="shared" si="3"/>
        <v>-2.8980224186639925</v>
      </c>
    </row>
    <row r="37" spans="1:9" ht="18" customHeight="1">
      <c r="A37" s="93"/>
      <c r="B37" s="93"/>
      <c r="C37" s="61"/>
      <c r="D37" s="51" t="s">
        <v>15</v>
      </c>
      <c r="E37" s="51"/>
      <c r="F37" s="52">
        <v>13972</v>
      </c>
      <c r="G37" s="53">
        <f t="shared" si="2"/>
        <v>1.6520853853348454</v>
      </c>
      <c r="H37" s="52">
        <v>5485</v>
      </c>
      <c r="I37" s="53">
        <f t="shared" si="3"/>
        <v>154.73108477666364</v>
      </c>
    </row>
    <row r="38" spans="1:9" ht="18" customHeight="1">
      <c r="A38" s="93"/>
      <c r="B38" s="93"/>
      <c r="C38" s="60"/>
      <c r="D38" s="51" t="s">
        <v>36</v>
      </c>
      <c r="E38" s="51"/>
      <c r="F38" s="52">
        <v>45201</v>
      </c>
      <c r="G38" s="53">
        <f t="shared" si="2"/>
        <v>5.3446830448411351</v>
      </c>
      <c r="H38" s="52">
        <v>45072</v>
      </c>
      <c r="I38" s="53">
        <f t="shared" si="3"/>
        <v>0.28620873269435965</v>
      </c>
    </row>
    <row r="39" spans="1:9" ht="18" customHeight="1">
      <c r="A39" s="93"/>
      <c r="B39" s="93"/>
      <c r="C39" s="59" t="s">
        <v>16</v>
      </c>
      <c r="D39" s="51"/>
      <c r="E39" s="51"/>
      <c r="F39" s="52">
        <f>F40+F43+F44</f>
        <v>121101</v>
      </c>
      <c r="G39" s="53">
        <f t="shared" si="2"/>
        <v>14.319295179604573</v>
      </c>
      <c r="H39" s="52">
        <f>H40+H43+H44</f>
        <v>129471</v>
      </c>
      <c r="I39" s="53">
        <f t="shared" si="3"/>
        <v>-6.4647681720230832</v>
      </c>
    </row>
    <row r="40" spans="1:9" ht="18" customHeight="1">
      <c r="A40" s="93"/>
      <c r="B40" s="93"/>
      <c r="C40" s="61"/>
      <c r="D40" s="59" t="s">
        <v>17</v>
      </c>
      <c r="E40" s="51"/>
      <c r="F40" s="52">
        <f>F41+F42</f>
        <v>114721</v>
      </c>
      <c r="G40" s="53">
        <f t="shared" si="2"/>
        <v>13.564907492914314</v>
      </c>
      <c r="H40" s="52">
        <f>H41+H42</f>
        <v>124464</v>
      </c>
      <c r="I40" s="53">
        <f t="shared" si="3"/>
        <v>-7.8279663195783495</v>
      </c>
    </row>
    <row r="41" spans="1:9" ht="18" customHeight="1">
      <c r="A41" s="93"/>
      <c r="B41" s="93"/>
      <c r="C41" s="61"/>
      <c r="D41" s="61"/>
      <c r="E41" s="55" t="s">
        <v>91</v>
      </c>
      <c r="F41" s="52">
        <v>65351</v>
      </c>
      <c r="G41" s="53">
        <f t="shared" si="2"/>
        <v>7.7272711148738527</v>
      </c>
      <c r="H41" s="52">
        <v>75777</v>
      </c>
      <c r="I41" s="56">
        <f t="shared" si="3"/>
        <v>-13.758792245668205</v>
      </c>
    </row>
    <row r="42" spans="1:9" ht="18" customHeight="1">
      <c r="A42" s="93"/>
      <c r="B42" s="93"/>
      <c r="C42" s="61"/>
      <c r="D42" s="60"/>
      <c r="E42" s="45" t="s">
        <v>37</v>
      </c>
      <c r="F42" s="52">
        <v>49370</v>
      </c>
      <c r="G42" s="53">
        <f t="shared" si="2"/>
        <v>5.8376363780404601</v>
      </c>
      <c r="H42" s="52">
        <v>48687</v>
      </c>
      <c r="I42" s="56">
        <f t="shared" si="3"/>
        <v>1.4028385400620236</v>
      </c>
    </row>
    <row r="43" spans="1:9" ht="18" customHeight="1">
      <c r="A43" s="93"/>
      <c r="B43" s="93"/>
      <c r="C43" s="61"/>
      <c r="D43" s="51" t="s">
        <v>38</v>
      </c>
      <c r="E43" s="51"/>
      <c r="F43" s="52">
        <v>6380</v>
      </c>
      <c r="G43" s="53">
        <f t="shared" si="2"/>
        <v>0.75438768669026002</v>
      </c>
      <c r="H43" s="52">
        <v>5007</v>
      </c>
      <c r="I43" s="56">
        <f t="shared" si="3"/>
        <v>27.421609746355102</v>
      </c>
    </row>
    <row r="44" spans="1:9" ht="18" customHeight="1">
      <c r="A44" s="93"/>
      <c r="B44" s="93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93"/>
      <c r="B45" s="93"/>
      <c r="C45" s="45" t="s">
        <v>18</v>
      </c>
      <c r="D45" s="45"/>
      <c r="E45" s="45"/>
      <c r="F45" s="52">
        <f>SUM(F28,F32,F39)</f>
        <v>845719</v>
      </c>
      <c r="G45" s="53">
        <f>F45/$F$45*100</f>
        <v>100</v>
      </c>
      <c r="H45" s="52">
        <f>SUM(H28,H32,H39)</f>
        <v>836470</v>
      </c>
      <c r="I45" s="53">
        <f t="shared" si="3"/>
        <v>1.1057180771575803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21" sqref="J2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9" t="s">
        <v>266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06" t="s">
        <v>48</v>
      </c>
      <c r="B6" s="107"/>
      <c r="C6" s="107"/>
      <c r="D6" s="107"/>
      <c r="E6" s="107"/>
      <c r="F6" s="100" t="s">
        <v>250</v>
      </c>
      <c r="G6" s="99"/>
      <c r="H6" s="100" t="s">
        <v>251</v>
      </c>
      <c r="I6" s="99"/>
      <c r="J6" s="101" t="s">
        <v>252</v>
      </c>
      <c r="K6" s="99"/>
      <c r="L6" s="100" t="s">
        <v>253</v>
      </c>
      <c r="M6" s="99"/>
      <c r="N6" s="99"/>
      <c r="O6" s="99"/>
    </row>
    <row r="7" spans="1:25" ht="16" customHeight="1">
      <c r="A7" s="107"/>
      <c r="B7" s="107"/>
      <c r="C7" s="107"/>
      <c r="D7" s="107"/>
      <c r="E7" s="107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" customHeight="1">
      <c r="A8" s="104" t="s">
        <v>82</v>
      </c>
      <c r="B8" s="59" t="s">
        <v>49</v>
      </c>
      <c r="C8" s="51"/>
      <c r="D8" s="51"/>
      <c r="E8" s="64" t="s">
        <v>40</v>
      </c>
      <c r="F8" s="52">
        <f t="shared" ref="F8" si="0">F9+F10</f>
        <v>123</v>
      </c>
      <c r="G8" s="52">
        <f>G9+G10</f>
        <v>135</v>
      </c>
      <c r="H8" s="52">
        <f t="shared" ref="H8:I8" si="1">H9+H10</f>
        <v>6523</v>
      </c>
      <c r="I8" s="52">
        <f t="shared" si="1"/>
        <v>6358</v>
      </c>
      <c r="J8" s="52">
        <f t="shared" ref="J8" si="2">J9+J10</f>
        <v>6037</v>
      </c>
      <c r="K8" s="52">
        <f t="shared" ref="K8:L8" si="3">K9+K10</f>
        <v>6013</v>
      </c>
      <c r="L8" s="52">
        <f t="shared" si="3"/>
        <v>116</v>
      </c>
      <c r="M8" s="52">
        <f t="shared" ref="M8" si="4">M9+M10</f>
        <v>112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4"/>
      <c r="B9" s="61"/>
      <c r="C9" s="51" t="s">
        <v>50</v>
      </c>
      <c r="D9" s="51"/>
      <c r="E9" s="64" t="s">
        <v>41</v>
      </c>
      <c r="F9" s="52">
        <v>123</v>
      </c>
      <c r="G9" s="52">
        <v>135</v>
      </c>
      <c r="H9" s="52">
        <v>6523</v>
      </c>
      <c r="I9" s="52">
        <v>6358</v>
      </c>
      <c r="J9" s="52">
        <v>6037</v>
      </c>
      <c r="K9" s="52">
        <v>6013</v>
      </c>
      <c r="L9" s="52">
        <v>116</v>
      </c>
      <c r="M9" s="52">
        <v>112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4"/>
      <c r="B10" s="60"/>
      <c r="C10" s="51" t="s">
        <v>51</v>
      </c>
      <c r="D10" s="51"/>
      <c r="E10" s="64" t="s">
        <v>42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65">
        <v>0</v>
      </c>
      <c r="L10" s="52">
        <v>0</v>
      </c>
      <c r="M10" s="52">
        <v>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4"/>
      <c r="B11" s="59" t="s">
        <v>52</v>
      </c>
      <c r="C11" s="51"/>
      <c r="D11" s="51"/>
      <c r="E11" s="64" t="s">
        <v>43</v>
      </c>
      <c r="F11" s="52">
        <f t="shared" ref="F11" si="5">F12+F13</f>
        <v>123</v>
      </c>
      <c r="G11" s="52">
        <f>G12+G13</f>
        <v>135</v>
      </c>
      <c r="H11" s="52">
        <f t="shared" ref="H11:I11" si="6">H12+H13</f>
        <v>6401</v>
      </c>
      <c r="I11" s="52">
        <f t="shared" si="6"/>
        <v>6242</v>
      </c>
      <c r="J11" s="52">
        <f t="shared" ref="J11" si="7">J12+J13</f>
        <v>5476</v>
      </c>
      <c r="K11" s="52">
        <f t="shared" ref="K11:L11" si="8">K12+K13</f>
        <v>5354</v>
      </c>
      <c r="L11" s="52">
        <f t="shared" si="8"/>
        <v>105</v>
      </c>
      <c r="M11" s="52">
        <f t="shared" ref="M11" si="9">M12+M13</f>
        <v>102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4"/>
      <c r="B12" s="61"/>
      <c r="C12" s="51" t="s">
        <v>53</v>
      </c>
      <c r="D12" s="51"/>
      <c r="E12" s="64" t="s">
        <v>44</v>
      </c>
      <c r="F12" s="52">
        <v>123</v>
      </c>
      <c r="G12" s="52">
        <v>135</v>
      </c>
      <c r="H12" s="52">
        <v>6401</v>
      </c>
      <c r="I12" s="52">
        <v>6242</v>
      </c>
      <c r="J12" s="52">
        <v>5476</v>
      </c>
      <c r="K12" s="52">
        <v>5354</v>
      </c>
      <c r="L12" s="52">
        <v>105</v>
      </c>
      <c r="M12" s="52">
        <v>102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4"/>
      <c r="B13" s="60"/>
      <c r="C13" s="51" t="s">
        <v>54</v>
      </c>
      <c r="D13" s="51"/>
      <c r="E13" s="64" t="s">
        <v>45</v>
      </c>
      <c r="F13" s="65">
        <v>0</v>
      </c>
      <c r="G13" s="52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52">
        <v>0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4"/>
      <c r="B14" s="51" t="s">
        <v>55</v>
      </c>
      <c r="C14" s="51"/>
      <c r="D14" s="51"/>
      <c r="E14" s="64" t="s">
        <v>96</v>
      </c>
      <c r="F14" s="52">
        <f t="shared" ref="F14:O15" si="10">F9-F12</f>
        <v>0</v>
      </c>
      <c r="G14" s="52">
        <f t="shared" si="10"/>
        <v>0</v>
      </c>
      <c r="H14" s="52">
        <f t="shared" si="10"/>
        <v>122</v>
      </c>
      <c r="I14" s="52">
        <f t="shared" si="10"/>
        <v>116</v>
      </c>
      <c r="J14" s="52">
        <f t="shared" si="10"/>
        <v>561</v>
      </c>
      <c r="K14" s="52">
        <f t="shared" si="10"/>
        <v>659</v>
      </c>
      <c r="L14" s="52">
        <f t="shared" si="10"/>
        <v>11</v>
      </c>
      <c r="M14" s="52">
        <f t="shared" si="10"/>
        <v>10</v>
      </c>
      <c r="N14" s="52">
        <f t="shared" si="10"/>
        <v>0</v>
      </c>
      <c r="O14" s="52">
        <f t="shared" si="1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4"/>
      <c r="B15" s="51" t="s">
        <v>56</v>
      </c>
      <c r="C15" s="51"/>
      <c r="D15" s="51"/>
      <c r="E15" s="64" t="s">
        <v>97</v>
      </c>
      <c r="F15" s="52">
        <f t="shared" ref="F15:O15" si="11">F10-F13</f>
        <v>0</v>
      </c>
      <c r="G15" s="52">
        <f t="shared" si="10"/>
        <v>0</v>
      </c>
      <c r="H15" s="52">
        <f t="shared" si="11"/>
        <v>0</v>
      </c>
      <c r="I15" s="52">
        <f t="shared" si="10"/>
        <v>0</v>
      </c>
      <c r="J15" s="52">
        <f t="shared" si="11"/>
        <v>0</v>
      </c>
      <c r="K15" s="52">
        <f t="shared" si="10"/>
        <v>0</v>
      </c>
      <c r="L15" s="52">
        <f t="shared" si="11"/>
        <v>0</v>
      </c>
      <c r="M15" s="52">
        <f t="shared" si="10"/>
        <v>0</v>
      </c>
      <c r="N15" s="52">
        <f t="shared" si="11"/>
        <v>0</v>
      </c>
      <c r="O15" s="52">
        <f t="shared" si="1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4"/>
      <c r="B16" s="51" t="s">
        <v>57</v>
      </c>
      <c r="C16" s="51"/>
      <c r="D16" s="51"/>
      <c r="E16" s="64" t="s">
        <v>98</v>
      </c>
      <c r="F16" s="52">
        <f t="shared" ref="F16:O16" si="12">F8-F11</f>
        <v>0</v>
      </c>
      <c r="G16" s="52">
        <f t="shared" si="12"/>
        <v>0</v>
      </c>
      <c r="H16" s="52">
        <f>H8-H11</f>
        <v>122</v>
      </c>
      <c r="I16" s="52">
        <f t="shared" si="12"/>
        <v>116</v>
      </c>
      <c r="J16" s="52">
        <f t="shared" si="12"/>
        <v>561</v>
      </c>
      <c r="K16" s="52">
        <f t="shared" si="12"/>
        <v>659</v>
      </c>
      <c r="L16" s="52">
        <f t="shared" si="12"/>
        <v>11</v>
      </c>
      <c r="M16" s="52">
        <f t="shared" si="12"/>
        <v>10</v>
      </c>
      <c r="N16" s="52">
        <f t="shared" si="12"/>
        <v>0</v>
      </c>
      <c r="O16" s="52">
        <f t="shared" si="1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4"/>
      <c r="B17" s="51" t="s">
        <v>58</v>
      </c>
      <c r="C17" s="51"/>
      <c r="D17" s="51"/>
      <c r="E17" s="49"/>
      <c r="F17" s="52">
        <v>0</v>
      </c>
      <c r="G17" s="52">
        <v>0</v>
      </c>
      <c r="H17" s="65">
        <v>0</v>
      </c>
      <c r="I17" s="65">
        <v>0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4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4" t="s">
        <v>83</v>
      </c>
      <c r="B19" s="59" t="s">
        <v>60</v>
      </c>
      <c r="C19" s="51"/>
      <c r="D19" s="51"/>
      <c r="E19" s="64"/>
      <c r="F19" s="52">
        <v>682</v>
      </c>
      <c r="G19" s="52">
        <v>720</v>
      </c>
      <c r="H19" s="52">
        <v>1683</v>
      </c>
      <c r="I19" s="52">
        <v>2173</v>
      </c>
      <c r="J19" s="52">
        <v>408</v>
      </c>
      <c r="K19" s="52">
        <v>210</v>
      </c>
      <c r="L19" s="52">
        <v>21</v>
      </c>
      <c r="M19" s="52">
        <v>59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4"/>
      <c r="B20" s="60"/>
      <c r="C20" s="51" t="s">
        <v>61</v>
      </c>
      <c r="D20" s="51"/>
      <c r="E20" s="64"/>
      <c r="F20" s="52">
        <v>0</v>
      </c>
      <c r="G20" s="52">
        <v>0</v>
      </c>
      <c r="H20" s="52">
        <v>694</v>
      </c>
      <c r="I20" s="52">
        <v>806</v>
      </c>
      <c r="J20" s="52">
        <v>0</v>
      </c>
      <c r="K20" s="52">
        <v>0</v>
      </c>
      <c r="L20" s="52">
        <v>0</v>
      </c>
      <c r="M20" s="52">
        <v>42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4"/>
      <c r="B21" s="51" t="s">
        <v>62</v>
      </c>
      <c r="C21" s="51"/>
      <c r="D21" s="51"/>
      <c r="E21" s="64" t="s">
        <v>99</v>
      </c>
      <c r="F21" s="52">
        <v>682</v>
      </c>
      <c r="G21" s="52">
        <v>720</v>
      </c>
      <c r="H21" s="52">
        <v>1683</v>
      </c>
      <c r="I21" s="52">
        <v>2173</v>
      </c>
      <c r="J21" s="52">
        <v>408</v>
      </c>
      <c r="K21" s="52">
        <v>210</v>
      </c>
      <c r="L21" s="52">
        <v>21</v>
      </c>
      <c r="M21" s="52">
        <v>59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4"/>
      <c r="B22" s="59" t="s">
        <v>63</v>
      </c>
      <c r="C22" s="51"/>
      <c r="D22" s="51"/>
      <c r="E22" s="64" t="s">
        <v>100</v>
      </c>
      <c r="F22" s="52">
        <v>682</v>
      </c>
      <c r="G22" s="52">
        <v>720</v>
      </c>
      <c r="H22" s="52">
        <v>2460</v>
      </c>
      <c r="I22" s="52">
        <v>2958</v>
      </c>
      <c r="J22" s="52">
        <v>4647</v>
      </c>
      <c r="K22" s="52">
        <v>3123</v>
      </c>
      <c r="L22" s="52">
        <v>98</v>
      </c>
      <c r="M22" s="52">
        <v>102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4"/>
      <c r="B23" s="60" t="s">
        <v>64</v>
      </c>
      <c r="C23" s="51" t="s">
        <v>65</v>
      </c>
      <c r="D23" s="51"/>
      <c r="E23" s="64"/>
      <c r="F23" s="52">
        <v>682</v>
      </c>
      <c r="G23" s="52">
        <v>720</v>
      </c>
      <c r="H23" s="52">
        <v>1049</v>
      </c>
      <c r="I23" s="52">
        <v>1121</v>
      </c>
      <c r="J23" s="52">
        <v>573</v>
      </c>
      <c r="K23" s="52">
        <v>606</v>
      </c>
      <c r="L23" s="52">
        <v>15</v>
      </c>
      <c r="M23" s="52">
        <v>20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4"/>
      <c r="B24" s="51" t="s">
        <v>101</v>
      </c>
      <c r="C24" s="51"/>
      <c r="D24" s="51"/>
      <c r="E24" s="64" t="s">
        <v>102</v>
      </c>
      <c r="F24" s="52">
        <f t="shared" ref="F24:O24" si="13">F21-F22</f>
        <v>0</v>
      </c>
      <c r="G24" s="52">
        <f t="shared" si="13"/>
        <v>0</v>
      </c>
      <c r="H24" s="52">
        <f t="shared" si="13"/>
        <v>-777</v>
      </c>
      <c r="I24" s="52">
        <f t="shared" si="13"/>
        <v>-785</v>
      </c>
      <c r="J24" s="52">
        <f t="shared" si="13"/>
        <v>-4239</v>
      </c>
      <c r="K24" s="52">
        <f t="shared" si="13"/>
        <v>-2913</v>
      </c>
      <c r="L24" s="52">
        <f t="shared" si="13"/>
        <v>-77</v>
      </c>
      <c r="M24" s="52">
        <f t="shared" si="13"/>
        <v>-43</v>
      </c>
      <c r="N24" s="52">
        <f t="shared" si="13"/>
        <v>0</v>
      </c>
      <c r="O24" s="52">
        <f t="shared" si="1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4"/>
      <c r="B25" s="59" t="s">
        <v>66</v>
      </c>
      <c r="C25" s="59"/>
      <c r="D25" s="59"/>
      <c r="E25" s="108" t="s">
        <v>103</v>
      </c>
      <c r="F25" s="97">
        <f>-F24</f>
        <v>0</v>
      </c>
      <c r="G25" s="97">
        <v>0</v>
      </c>
      <c r="H25" s="97">
        <f>-H24</f>
        <v>777</v>
      </c>
      <c r="I25" s="97">
        <v>785</v>
      </c>
      <c r="J25" s="97">
        <f>-J24</f>
        <v>4239</v>
      </c>
      <c r="K25" s="97">
        <v>2913</v>
      </c>
      <c r="L25" s="97">
        <f>-L24</f>
        <v>77</v>
      </c>
      <c r="M25" s="97">
        <v>43</v>
      </c>
      <c r="N25" s="97"/>
      <c r="O25" s="97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4"/>
      <c r="B26" s="76" t="s">
        <v>67</v>
      </c>
      <c r="C26" s="76"/>
      <c r="D26" s="76"/>
      <c r="E26" s="10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4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>G24+G25</f>
        <v>0</v>
      </c>
      <c r="H27" s="52">
        <f>H24+H25</f>
        <v>0</v>
      </c>
      <c r="I27" s="52">
        <f t="shared" ref="I27:O27" si="14">I24+I25</f>
        <v>0</v>
      </c>
      <c r="J27" s="52">
        <f t="shared" si="14"/>
        <v>0</v>
      </c>
      <c r="K27" s="52">
        <f t="shared" si="14"/>
        <v>0</v>
      </c>
      <c r="L27" s="52">
        <f t="shared" si="14"/>
        <v>0</v>
      </c>
      <c r="M27" s="52">
        <f t="shared" si="14"/>
        <v>0</v>
      </c>
      <c r="N27" s="52">
        <f t="shared" si="14"/>
        <v>0</v>
      </c>
      <c r="O27" s="52">
        <f t="shared" si="1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7" t="s">
        <v>68</v>
      </c>
      <c r="B30" s="107"/>
      <c r="C30" s="107"/>
      <c r="D30" s="107"/>
      <c r="E30" s="107"/>
      <c r="F30" s="103" t="s">
        <v>254</v>
      </c>
      <c r="G30" s="102"/>
      <c r="H30" s="103" t="s">
        <v>255</v>
      </c>
      <c r="I30" s="102"/>
      <c r="J30" s="102"/>
      <c r="K30" s="102"/>
      <c r="L30" s="102"/>
      <c r="M30" s="102"/>
      <c r="N30" s="102"/>
      <c r="O30" s="102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7"/>
      <c r="B31" s="107"/>
      <c r="C31" s="107"/>
      <c r="D31" s="107"/>
      <c r="E31" s="107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4" t="s">
        <v>84</v>
      </c>
      <c r="B32" s="59" t="s">
        <v>49</v>
      </c>
      <c r="C32" s="51"/>
      <c r="D32" s="51"/>
      <c r="E32" s="64" t="s">
        <v>40</v>
      </c>
      <c r="F32" s="52"/>
      <c r="G32" s="52">
        <v>0</v>
      </c>
      <c r="H32" s="52"/>
      <c r="I32" s="52">
        <v>0</v>
      </c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10"/>
      <c r="B33" s="61"/>
      <c r="C33" s="59" t="s">
        <v>69</v>
      </c>
      <c r="D33" s="51"/>
      <c r="E33" s="64"/>
      <c r="F33" s="52"/>
      <c r="G33" s="52">
        <v>0</v>
      </c>
      <c r="H33" s="52"/>
      <c r="I33" s="52">
        <v>0</v>
      </c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10"/>
      <c r="B34" s="61"/>
      <c r="C34" s="60"/>
      <c r="D34" s="51" t="s">
        <v>70</v>
      </c>
      <c r="E34" s="64"/>
      <c r="F34" s="52"/>
      <c r="G34" s="52">
        <v>0</v>
      </c>
      <c r="H34" s="52"/>
      <c r="I34" s="52">
        <v>0</v>
      </c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10"/>
      <c r="B35" s="60"/>
      <c r="C35" s="51" t="s">
        <v>71</v>
      </c>
      <c r="D35" s="51"/>
      <c r="E35" s="64"/>
      <c r="F35" s="52"/>
      <c r="G35" s="52">
        <v>0</v>
      </c>
      <c r="H35" s="52"/>
      <c r="I35" s="52">
        <v>0</v>
      </c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10"/>
      <c r="B36" s="59" t="s">
        <v>52</v>
      </c>
      <c r="C36" s="51"/>
      <c r="D36" s="51"/>
      <c r="E36" s="64" t="s">
        <v>41</v>
      </c>
      <c r="F36" s="52"/>
      <c r="G36" s="52">
        <v>0</v>
      </c>
      <c r="H36" s="52"/>
      <c r="I36" s="52">
        <v>0</v>
      </c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10"/>
      <c r="B37" s="61"/>
      <c r="C37" s="51" t="s">
        <v>72</v>
      </c>
      <c r="D37" s="51"/>
      <c r="E37" s="64"/>
      <c r="F37" s="52"/>
      <c r="G37" s="52">
        <v>0</v>
      </c>
      <c r="H37" s="52"/>
      <c r="I37" s="52">
        <v>0</v>
      </c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10"/>
      <c r="B38" s="60"/>
      <c r="C38" s="51" t="s">
        <v>73</v>
      </c>
      <c r="D38" s="51"/>
      <c r="E38" s="64"/>
      <c r="F38" s="52"/>
      <c r="G38" s="52">
        <v>0</v>
      </c>
      <c r="H38" s="52"/>
      <c r="I38" s="52">
        <v>0</v>
      </c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10"/>
      <c r="B39" s="45" t="s">
        <v>74</v>
      </c>
      <c r="C39" s="45"/>
      <c r="D39" s="45"/>
      <c r="E39" s="64" t="s">
        <v>107</v>
      </c>
      <c r="F39" s="52">
        <f>F32-F36</f>
        <v>0</v>
      </c>
      <c r="G39" s="52">
        <f>G32-G36</f>
        <v>0</v>
      </c>
      <c r="H39" s="52">
        <f t="shared" ref="H39:O39" si="15">H32-H36</f>
        <v>0</v>
      </c>
      <c r="I39" s="52">
        <f t="shared" si="15"/>
        <v>0</v>
      </c>
      <c r="J39" s="52">
        <f t="shared" si="15"/>
        <v>0</v>
      </c>
      <c r="K39" s="52">
        <f t="shared" si="15"/>
        <v>0</v>
      </c>
      <c r="L39" s="52">
        <f t="shared" si="15"/>
        <v>0</v>
      </c>
      <c r="M39" s="52">
        <f t="shared" si="15"/>
        <v>0</v>
      </c>
      <c r="N39" s="52">
        <f t="shared" si="15"/>
        <v>0</v>
      </c>
      <c r="O39" s="52">
        <f t="shared" si="1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4" t="s">
        <v>85</v>
      </c>
      <c r="B40" s="59" t="s">
        <v>75</v>
      </c>
      <c r="C40" s="51"/>
      <c r="D40" s="51"/>
      <c r="E40" s="64" t="s">
        <v>43</v>
      </c>
      <c r="F40" s="52">
        <v>113</v>
      </c>
      <c r="G40" s="52">
        <v>117</v>
      </c>
      <c r="H40" s="52">
        <v>81</v>
      </c>
      <c r="I40" s="52">
        <v>84</v>
      </c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5"/>
      <c r="B41" s="60"/>
      <c r="C41" s="51" t="s">
        <v>76</v>
      </c>
      <c r="D41" s="51"/>
      <c r="E41" s="64"/>
      <c r="F41" s="66">
        <v>0</v>
      </c>
      <c r="G41" s="66">
        <v>0</v>
      </c>
      <c r="H41" s="66">
        <v>0</v>
      </c>
      <c r="I41" s="66">
        <v>0</v>
      </c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5"/>
      <c r="B42" s="59" t="s">
        <v>63</v>
      </c>
      <c r="C42" s="51"/>
      <c r="D42" s="51"/>
      <c r="E42" s="64" t="s">
        <v>44</v>
      </c>
      <c r="F42" s="52">
        <v>113</v>
      </c>
      <c r="G42" s="52">
        <v>117</v>
      </c>
      <c r="H42" s="52">
        <v>81</v>
      </c>
      <c r="I42" s="52">
        <v>84</v>
      </c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5"/>
      <c r="B43" s="60"/>
      <c r="C43" s="51" t="s">
        <v>77</v>
      </c>
      <c r="D43" s="51"/>
      <c r="E43" s="64"/>
      <c r="F43" s="52">
        <v>103</v>
      </c>
      <c r="G43" s="52">
        <v>105</v>
      </c>
      <c r="H43" s="52">
        <v>72</v>
      </c>
      <c r="I43" s="52">
        <v>73</v>
      </c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5"/>
      <c r="B44" s="51" t="s">
        <v>74</v>
      </c>
      <c r="C44" s="51"/>
      <c r="D44" s="51"/>
      <c r="E44" s="64" t="s">
        <v>108</v>
      </c>
      <c r="F44" s="66">
        <f>F40-F42</f>
        <v>0</v>
      </c>
      <c r="G44" s="66">
        <f>G40-G42</f>
        <v>0</v>
      </c>
      <c r="H44" s="66">
        <f t="shared" ref="H44:O44" si="16">H40-H42</f>
        <v>0</v>
      </c>
      <c r="I44" s="66">
        <f t="shared" si="16"/>
        <v>0</v>
      </c>
      <c r="J44" s="66">
        <f t="shared" si="16"/>
        <v>0</v>
      </c>
      <c r="K44" s="66">
        <f t="shared" si="16"/>
        <v>0</v>
      </c>
      <c r="L44" s="66">
        <f t="shared" si="16"/>
        <v>0</v>
      </c>
      <c r="M44" s="66">
        <f t="shared" si="16"/>
        <v>0</v>
      </c>
      <c r="N44" s="66">
        <f t="shared" si="16"/>
        <v>0</v>
      </c>
      <c r="O44" s="66">
        <f t="shared" si="1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4" t="s">
        <v>86</v>
      </c>
      <c r="B45" s="45" t="s">
        <v>78</v>
      </c>
      <c r="C45" s="45"/>
      <c r="D45" s="45"/>
      <c r="E45" s="64" t="s">
        <v>109</v>
      </c>
      <c r="F45" s="52">
        <f>F39+F44</f>
        <v>0</v>
      </c>
      <c r="G45" s="52">
        <f>G39+G44</f>
        <v>0</v>
      </c>
      <c r="H45" s="52">
        <f t="shared" ref="H45:O45" si="17">H39+H44</f>
        <v>0</v>
      </c>
      <c r="I45" s="52">
        <f t="shared" si="17"/>
        <v>0</v>
      </c>
      <c r="J45" s="52">
        <f t="shared" si="17"/>
        <v>0</v>
      </c>
      <c r="K45" s="52">
        <f t="shared" si="17"/>
        <v>0</v>
      </c>
      <c r="L45" s="52">
        <f t="shared" si="17"/>
        <v>0</v>
      </c>
      <c r="M45" s="52">
        <f t="shared" si="17"/>
        <v>0</v>
      </c>
      <c r="N45" s="52">
        <f t="shared" si="17"/>
        <v>0</v>
      </c>
      <c r="O45" s="52">
        <f t="shared" si="1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5"/>
      <c r="B46" s="51" t="s">
        <v>79</v>
      </c>
      <c r="C46" s="51"/>
      <c r="D46" s="51"/>
      <c r="E46" s="51"/>
      <c r="F46" s="66"/>
      <c r="G46" s="66">
        <v>0</v>
      </c>
      <c r="H46" s="66"/>
      <c r="I46" s="66">
        <v>0</v>
      </c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5"/>
      <c r="B47" s="51" t="s">
        <v>80</v>
      </c>
      <c r="C47" s="51"/>
      <c r="D47" s="51"/>
      <c r="E47" s="51"/>
      <c r="F47" s="52"/>
      <c r="G47" s="52">
        <v>0</v>
      </c>
      <c r="H47" s="52"/>
      <c r="I47" s="52">
        <v>0</v>
      </c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5"/>
      <c r="B48" s="51" t="s">
        <v>81</v>
      </c>
      <c r="C48" s="51"/>
      <c r="D48" s="51"/>
      <c r="E48" s="51"/>
      <c r="F48" s="52"/>
      <c r="G48" s="52">
        <v>0</v>
      </c>
      <c r="H48" s="52"/>
      <c r="I48" s="52">
        <v>0</v>
      </c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90" t="s">
        <v>267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93" t="s">
        <v>87</v>
      </c>
      <c r="B9" s="93" t="s">
        <v>89</v>
      </c>
      <c r="C9" s="59" t="s">
        <v>3</v>
      </c>
      <c r="D9" s="51"/>
      <c r="E9" s="51"/>
      <c r="F9" s="52">
        <v>306379</v>
      </c>
      <c r="G9" s="53">
        <f>F9/$F$27*100</f>
        <v>34.954501270952463</v>
      </c>
      <c r="H9" s="52">
        <v>302945</v>
      </c>
      <c r="I9" s="53">
        <f t="shared" ref="I9:I45" si="0">(F9/H9-1)*100</f>
        <v>1.1335390912541987</v>
      </c>
    </row>
    <row r="10" spans="1:9" ht="18" customHeight="1">
      <c r="A10" s="93"/>
      <c r="B10" s="93"/>
      <c r="C10" s="61"/>
      <c r="D10" s="59" t="s">
        <v>22</v>
      </c>
      <c r="E10" s="51"/>
      <c r="F10" s="52">
        <v>85861</v>
      </c>
      <c r="G10" s="53">
        <f t="shared" ref="G10:G27" si="1">F10/$F$27*100</f>
        <v>9.7958033469175412</v>
      </c>
      <c r="H10" s="52">
        <v>83253</v>
      </c>
      <c r="I10" s="53">
        <f t="shared" si="0"/>
        <v>3.1326198455310816</v>
      </c>
    </row>
    <row r="11" spans="1:9" ht="18" customHeight="1">
      <c r="A11" s="93"/>
      <c r="B11" s="93"/>
      <c r="C11" s="61"/>
      <c r="D11" s="61"/>
      <c r="E11" s="45" t="s">
        <v>23</v>
      </c>
      <c r="F11" s="52">
        <v>70675</v>
      </c>
      <c r="G11" s="53">
        <f t="shared" si="1"/>
        <v>8.0632464278705953</v>
      </c>
      <c r="H11" s="52">
        <v>70033</v>
      </c>
      <c r="I11" s="53">
        <f t="shared" si="0"/>
        <v>0.91671069353018719</v>
      </c>
    </row>
    <row r="12" spans="1:9" ht="18" customHeight="1">
      <c r="A12" s="93"/>
      <c r="B12" s="93"/>
      <c r="C12" s="61"/>
      <c r="D12" s="61"/>
      <c r="E12" s="45" t="s">
        <v>24</v>
      </c>
      <c r="F12" s="52">
        <v>3281</v>
      </c>
      <c r="G12" s="53">
        <f t="shared" si="1"/>
        <v>0.37432630392420835</v>
      </c>
      <c r="H12" s="52">
        <v>3484</v>
      </c>
      <c r="I12" s="53">
        <f t="shared" si="0"/>
        <v>-5.8266360505166421</v>
      </c>
    </row>
    <row r="13" spans="1:9" ht="18" customHeight="1">
      <c r="A13" s="93"/>
      <c r="B13" s="93"/>
      <c r="C13" s="61"/>
      <c r="D13" s="60"/>
      <c r="E13" s="45" t="s">
        <v>25</v>
      </c>
      <c r="F13" s="52">
        <v>169</v>
      </c>
      <c r="G13" s="53">
        <f t="shared" si="1"/>
        <v>1.9281056191158552E-2</v>
      </c>
      <c r="H13" s="52">
        <v>172</v>
      </c>
      <c r="I13" s="53">
        <f t="shared" si="0"/>
        <v>-1.744186046511631</v>
      </c>
    </row>
    <row r="14" spans="1:9" ht="18" customHeight="1">
      <c r="A14" s="93"/>
      <c r="B14" s="93"/>
      <c r="C14" s="61"/>
      <c r="D14" s="59" t="s">
        <v>26</v>
      </c>
      <c r="E14" s="51"/>
      <c r="F14" s="52">
        <v>60727</v>
      </c>
      <c r="G14" s="53">
        <f t="shared" si="1"/>
        <v>6.9282881616596761</v>
      </c>
      <c r="H14" s="52">
        <v>60345</v>
      </c>
      <c r="I14" s="53">
        <f t="shared" si="0"/>
        <v>0.63302676278067516</v>
      </c>
    </row>
    <row r="15" spans="1:9" ht="18" customHeight="1">
      <c r="A15" s="93"/>
      <c r="B15" s="93"/>
      <c r="C15" s="61"/>
      <c r="D15" s="61"/>
      <c r="E15" s="45" t="s">
        <v>27</v>
      </c>
      <c r="F15" s="52">
        <v>3120</v>
      </c>
      <c r="G15" s="53">
        <f t="shared" si="1"/>
        <v>0.35595796045215788</v>
      </c>
      <c r="H15" s="52">
        <v>3321</v>
      </c>
      <c r="I15" s="53">
        <f t="shared" si="0"/>
        <v>-6.0523938572719089</v>
      </c>
    </row>
    <row r="16" spans="1:9" ht="18" customHeight="1">
      <c r="A16" s="93"/>
      <c r="B16" s="93"/>
      <c r="C16" s="61"/>
      <c r="D16" s="60"/>
      <c r="E16" s="45" t="s">
        <v>28</v>
      </c>
      <c r="F16" s="52">
        <v>57607</v>
      </c>
      <c r="G16" s="53">
        <f t="shared" si="1"/>
        <v>6.5723302012075182</v>
      </c>
      <c r="H16" s="52">
        <v>57024</v>
      </c>
      <c r="I16" s="53">
        <f t="shared" si="0"/>
        <v>1.0223765432098686</v>
      </c>
    </row>
    <row r="17" spans="1:9" ht="18" customHeight="1">
      <c r="A17" s="93"/>
      <c r="B17" s="93"/>
      <c r="C17" s="61"/>
      <c r="D17" s="94" t="s">
        <v>29</v>
      </c>
      <c r="E17" s="95"/>
      <c r="F17" s="52">
        <v>100604</v>
      </c>
      <c r="G17" s="53">
        <f t="shared" si="1"/>
        <v>11.477818799143876</v>
      </c>
      <c r="H17" s="52">
        <v>100640</v>
      </c>
      <c r="I17" s="53">
        <f t="shared" si="0"/>
        <v>-3.5771065182832462E-2</v>
      </c>
    </row>
    <row r="18" spans="1:9" ht="18" customHeight="1">
      <c r="A18" s="93"/>
      <c r="B18" s="93"/>
      <c r="C18" s="61"/>
      <c r="D18" s="94" t="s">
        <v>93</v>
      </c>
      <c r="E18" s="96"/>
      <c r="F18" s="52">
        <v>4940</v>
      </c>
      <c r="G18" s="53">
        <f t="shared" si="1"/>
        <v>0.56360010404924998</v>
      </c>
      <c r="H18" s="52">
        <v>4394</v>
      </c>
      <c r="I18" s="53">
        <f t="shared" si="0"/>
        <v>12.426035502958577</v>
      </c>
    </row>
    <row r="19" spans="1:9" ht="18" customHeight="1">
      <c r="A19" s="93"/>
      <c r="B19" s="93"/>
      <c r="C19" s="60"/>
      <c r="D19" s="94" t="s">
        <v>94</v>
      </c>
      <c r="E19" s="96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93"/>
      <c r="B20" s="93"/>
      <c r="C20" s="51" t="s">
        <v>4</v>
      </c>
      <c r="D20" s="51"/>
      <c r="E20" s="51"/>
      <c r="F20" s="52">
        <v>40853</v>
      </c>
      <c r="G20" s="53">
        <f t="shared" si="1"/>
        <v>4.6608815892153865</v>
      </c>
      <c r="H20" s="52">
        <v>40695</v>
      </c>
      <c r="I20" s="53">
        <f t="shared" si="0"/>
        <v>0.38825408526845795</v>
      </c>
    </row>
    <row r="21" spans="1:9" ht="18" customHeight="1">
      <c r="A21" s="93"/>
      <c r="B21" s="93"/>
      <c r="C21" s="51" t="s">
        <v>5</v>
      </c>
      <c r="D21" s="51"/>
      <c r="E21" s="51"/>
      <c r="F21" s="52">
        <v>200046</v>
      </c>
      <c r="G21" s="53">
        <f t="shared" si="1"/>
        <v>22.8230660758373</v>
      </c>
      <c r="H21" s="52">
        <v>196669</v>
      </c>
      <c r="I21" s="53">
        <f t="shared" si="0"/>
        <v>1.7170982717154226</v>
      </c>
    </row>
    <row r="22" spans="1:9" ht="18" customHeight="1">
      <c r="A22" s="93"/>
      <c r="B22" s="93"/>
      <c r="C22" s="51" t="s">
        <v>30</v>
      </c>
      <c r="D22" s="51"/>
      <c r="E22" s="51"/>
      <c r="F22" s="52">
        <v>13000</v>
      </c>
      <c r="G22" s="53">
        <f t="shared" si="1"/>
        <v>1.4831581685506579</v>
      </c>
      <c r="H22" s="52">
        <v>13172</v>
      </c>
      <c r="I22" s="53">
        <f t="shared" si="0"/>
        <v>-1.305800182204675</v>
      </c>
    </row>
    <row r="23" spans="1:9" ht="18" customHeight="1">
      <c r="A23" s="93"/>
      <c r="B23" s="93"/>
      <c r="C23" s="51" t="s">
        <v>6</v>
      </c>
      <c r="D23" s="51"/>
      <c r="E23" s="51"/>
      <c r="F23" s="52">
        <v>131037</v>
      </c>
      <c r="G23" s="53">
        <f t="shared" si="1"/>
        <v>14.949892071720965</v>
      </c>
      <c r="H23" s="52">
        <v>217249</v>
      </c>
      <c r="I23" s="53">
        <f t="shared" si="0"/>
        <v>-39.683496817016419</v>
      </c>
    </row>
    <row r="24" spans="1:9" ht="18" customHeight="1">
      <c r="A24" s="93"/>
      <c r="B24" s="93"/>
      <c r="C24" s="51" t="s">
        <v>31</v>
      </c>
      <c r="D24" s="51"/>
      <c r="E24" s="51"/>
      <c r="F24" s="52">
        <v>1281</v>
      </c>
      <c r="G24" s="53">
        <f t="shared" si="1"/>
        <v>0.14614812414718406</v>
      </c>
      <c r="H24" s="52">
        <v>1211</v>
      </c>
      <c r="I24" s="53">
        <f t="shared" si="0"/>
        <v>5.7803468208092568</v>
      </c>
    </row>
    <row r="25" spans="1:9" ht="18" customHeight="1">
      <c r="A25" s="93"/>
      <c r="B25" s="93"/>
      <c r="C25" s="51" t="s">
        <v>7</v>
      </c>
      <c r="D25" s="51"/>
      <c r="E25" s="51"/>
      <c r="F25" s="52">
        <v>99542</v>
      </c>
      <c r="G25" s="53">
        <f t="shared" si="1"/>
        <v>11.356656185682276</v>
      </c>
      <c r="H25" s="52">
        <v>119024</v>
      </c>
      <c r="I25" s="53">
        <f t="shared" si="0"/>
        <v>-16.368127436483391</v>
      </c>
    </row>
    <row r="26" spans="1:9" ht="18" customHeight="1">
      <c r="A26" s="93"/>
      <c r="B26" s="93"/>
      <c r="C26" s="51" t="s">
        <v>8</v>
      </c>
      <c r="D26" s="51"/>
      <c r="E26" s="51"/>
      <c r="F26" s="52">
        <v>84370</v>
      </c>
      <c r="G26" s="53">
        <f t="shared" si="1"/>
        <v>9.6256965138937698</v>
      </c>
      <c r="H26" s="52">
        <v>90107</v>
      </c>
      <c r="I26" s="53">
        <f t="shared" si="0"/>
        <v>-6.3668749375742184</v>
      </c>
    </row>
    <row r="27" spans="1:9" ht="18" customHeight="1">
      <c r="A27" s="93"/>
      <c r="B27" s="93"/>
      <c r="C27" s="51" t="s">
        <v>9</v>
      </c>
      <c r="D27" s="51"/>
      <c r="E27" s="51"/>
      <c r="F27" s="52">
        <f>SUM(F9,F20:F26)</f>
        <v>876508</v>
      </c>
      <c r="G27" s="53">
        <f t="shared" si="1"/>
        <v>100</v>
      </c>
      <c r="H27" s="52">
        <f>SUM(H9,H20:H26)</f>
        <v>981072</v>
      </c>
      <c r="I27" s="53">
        <f t="shared" si="0"/>
        <v>-10.658137221325248</v>
      </c>
    </row>
    <row r="28" spans="1:9" ht="18" customHeight="1">
      <c r="A28" s="93"/>
      <c r="B28" s="93" t="s">
        <v>88</v>
      </c>
      <c r="C28" s="59" t="s">
        <v>10</v>
      </c>
      <c r="D28" s="51"/>
      <c r="E28" s="51"/>
      <c r="F28" s="52">
        <f>SUM(F29:F31)</f>
        <v>341095</v>
      </c>
      <c r="G28" s="53">
        <f t="shared" ref="G28:G45" si="2">F28/$F$45*100</f>
        <v>39.700155264683218</v>
      </c>
      <c r="H28" s="52">
        <f>SUM(H29:H31)</f>
        <v>346392</v>
      </c>
      <c r="I28" s="53">
        <f t="shared" si="0"/>
        <v>-1.5291923601006951</v>
      </c>
    </row>
    <row r="29" spans="1:9" ht="18" customHeight="1">
      <c r="A29" s="93"/>
      <c r="B29" s="93"/>
      <c r="C29" s="61"/>
      <c r="D29" s="51" t="s">
        <v>11</v>
      </c>
      <c r="E29" s="51"/>
      <c r="F29" s="52">
        <v>218842</v>
      </c>
      <c r="G29" s="53">
        <f t="shared" si="2"/>
        <v>25.471089809096604</v>
      </c>
      <c r="H29" s="52">
        <v>228232</v>
      </c>
      <c r="I29" s="53">
        <f t="shared" si="0"/>
        <v>-4.1142346384380861</v>
      </c>
    </row>
    <row r="30" spans="1:9" ht="18" customHeight="1">
      <c r="A30" s="93"/>
      <c r="B30" s="93"/>
      <c r="C30" s="61"/>
      <c r="D30" s="51" t="s">
        <v>32</v>
      </c>
      <c r="E30" s="51"/>
      <c r="F30" s="52">
        <v>14858</v>
      </c>
      <c r="G30" s="53">
        <f t="shared" si="2"/>
        <v>1.7293273338004467</v>
      </c>
      <c r="H30" s="52">
        <v>14159</v>
      </c>
      <c r="I30" s="53">
        <f t="shared" si="0"/>
        <v>4.9367893212797442</v>
      </c>
    </row>
    <row r="31" spans="1:9" ht="18" customHeight="1">
      <c r="A31" s="93"/>
      <c r="B31" s="93"/>
      <c r="C31" s="60"/>
      <c r="D31" s="51" t="s">
        <v>12</v>
      </c>
      <c r="E31" s="51"/>
      <c r="F31" s="52">
        <v>107395</v>
      </c>
      <c r="G31" s="53">
        <f t="shared" si="2"/>
        <v>12.499738121786171</v>
      </c>
      <c r="H31" s="52">
        <v>104001</v>
      </c>
      <c r="I31" s="53">
        <f t="shared" si="0"/>
        <v>3.2634301593253978</v>
      </c>
    </row>
    <row r="32" spans="1:9" ht="18" customHeight="1">
      <c r="A32" s="93"/>
      <c r="B32" s="93"/>
      <c r="C32" s="59" t="s">
        <v>13</v>
      </c>
      <c r="D32" s="51"/>
      <c r="E32" s="51"/>
      <c r="F32" s="52">
        <f>SUM(F33:F38)</f>
        <v>363312</v>
      </c>
      <c r="G32" s="53">
        <f t="shared" si="2"/>
        <v>42.285998943175919</v>
      </c>
      <c r="H32" s="52">
        <f>SUM(H33:H38)</f>
        <v>423366</v>
      </c>
      <c r="I32" s="53">
        <f t="shared" si="0"/>
        <v>-14.184889669930978</v>
      </c>
    </row>
    <row r="33" spans="1:9" ht="18" customHeight="1">
      <c r="A33" s="93"/>
      <c r="B33" s="93"/>
      <c r="C33" s="61"/>
      <c r="D33" s="51" t="s">
        <v>14</v>
      </c>
      <c r="E33" s="51"/>
      <c r="F33" s="52">
        <v>39435</v>
      </c>
      <c r="G33" s="53">
        <f t="shared" si="2"/>
        <v>4.5898521610190199</v>
      </c>
      <c r="H33" s="52">
        <v>65293</v>
      </c>
      <c r="I33" s="53">
        <f t="shared" si="0"/>
        <v>-39.603020231877842</v>
      </c>
    </row>
    <row r="34" spans="1:9" ht="18" customHeight="1">
      <c r="A34" s="93"/>
      <c r="B34" s="93"/>
      <c r="C34" s="61"/>
      <c r="D34" s="51" t="s">
        <v>33</v>
      </c>
      <c r="E34" s="51"/>
      <c r="F34" s="52">
        <v>8701</v>
      </c>
      <c r="G34" s="53">
        <f t="shared" si="2"/>
        <v>1.0127121504507797</v>
      </c>
      <c r="H34" s="52">
        <v>8447</v>
      </c>
      <c r="I34" s="53">
        <f t="shared" si="0"/>
        <v>3.006984728305917</v>
      </c>
    </row>
    <row r="35" spans="1:9" ht="18" customHeight="1">
      <c r="A35" s="93"/>
      <c r="B35" s="93"/>
      <c r="C35" s="61"/>
      <c r="D35" s="51" t="s">
        <v>34</v>
      </c>
      <c r="E35" s="51"/>
      <c r="F35" s="52">
        <v>237856</v>
      </c>
      <c r="G35" s="53">
        <f t="shared" si="2"/>
        <v>27.684135301416003</v>
      </c>
      <c r="H35" s="52">
        <v>278281</v>
      </c>
      <c r="I35" s="53">
        <f t="shared" si="0"/>
        <v>-14.526683460243428</v>
      </c>
    </row>
    <row r="36" spans="1:9" ht="18" customHeight="1">
      <c r="A36" s="93"/>
      <c r="B36" s="93"/>
      <c r="C36" s="61"/>
      <c r="D36" s="51" t="s">
        <v>35</v>
      </c>
      <c r="E36" s="51"/>
      <c r="F36" s="52">
        <v>10599</v>
      </c>
      <c r="G36" s="53">
        <f t="shared" si="2"/>
        <v>1.2336209726040472</v>
      </c>
      <c r="H36" s="52">
        <v>11261</v>
      </c>
      <c r="I36" s="53">
        <f t="shared" si="0"/>
        <v>-5.8786963857561547</v>
      </c>
    </row>
    <row r="37" spans="1:9" ht="18" customHeight="1">
      <c r="A37" s="93"/>
      <c r="B37" s="93"/>
      <c r="C37" s="61"/>
      <c r="D37" s="51" t="s">
        <v>15</v>
      </c>
      <c r="E37" s="51"/>
      <c r="F37" s="52">
        <v>14659</v>
      </c>
      <c r="G37" s="53">
        <f t="shared" si="2"/>
        <v>1.7061656606663578</v>
      </c>
      <c r="H37" s="52">
        <v>26762</v>
      </c>
      <c r="I37" s="53">
        <f t="shared" si="0"/>
        <v>-45.224572154547495</v>
      </c>
    </row>
    <row r="38" spans="1:9" ht="18" customHeight="1">
      <c r="A38" s="93"/>
      <c r="B38" s="93"/>
      <c r="C38" s="60"/>
      <c r="D38" s="51" t="s">
        <v>36</v>
      </c>
      <c r="E38" s="51"/>
      <c r="F38" s="52">
        <f>150+51912</f>
        <v>52062</v>
      </c>
      <c r="G38" s="53">
        <f t="shared" si="2"/>
        <v>6.0595126970197093</v>
      </c>
      <c r="H38" s="52">
        <v>33322</v>
      </c>
      <c r="I38" s="53">
        <f t="shared" si="0"/>
        <v>56.23912130124242</v>
      </c>
    </row>
    <row r="39" spans="1:9" ht="18" customHeight="1">
      <c r="A39" s="93"/>
      <c r="B39" s="93"/>
      <c r="C39" s="59" t="s">
        <v>16</v>
      </c>
      <c r="D39" s="51"/>
      <c r="E39" s="51"/>
      <c r="F39" s="52">
        <f>F40+F43+F44</f>
        <v>154771</v>
      </c>
      <c r="G39" s="53">
        <f t="shared" si="2"/>
        <v>18.013845792140859</v>
      </c>
      <c r="H39" s="52">
        <f>H40+H43+H44</f>
        <v>191660</v>
      </c>
      <c r="I39" s="53">
        <f t="shared" si="0"/>
        <v>-19.247104247104254</v>
      </c>
    </row>
    <row r="40" spans="1:9" ht="18" customHeight="1">
      <c r="A40" s="93"/>
      <c r="B40" s="93"/>
      <c r="C40" s="61"/>
      <c r="D40" s="59" t="s">
        <v>17</v>
      </c>
      <c r="E40" s="51"/>
      <c r="F40" s="52">
        <f>F41+F42</f>
        <v>149439</v>
      </c>
      <c r="G40" s="53">
        <f t="shared" si="2"/>
        <v>17.393252620527992</v>
      </c>
      <c r="H40" s="52">
        <f>H41+H42</f>
        <v>177250</v>
      </c>
      <c r="I40" s="53">
        <f t="shared" si="0"/>
        <v>-15.690267983074758</v>
      </c>
    </row>
    <row r="41" spans="1:9" ht="18" customHeight="1">
      <c r="A41" s="93"/>
      <c r="B41" s="93"/>
      <c r="C41" s="61"/>
      <c r="D41" s="61"/>
      <c r="E41" s="55" t="s">
        <v>91</v>
      </c>
      <c r="F41" s="52">
        <f>77167+22189</f>
        <v>99356</v>
      </c>
      <c r="G41" s="53">
        <f t="shared" si="2"/>
        <v>11.564076361359346</v>
      </c>
      <c r="H41" s="52">
        <v>122736</v>
      </c>
      <c r="I41" s="56">
        <f t="shared" si="0"/>
        <v>-19.049015773693135</v>
      </c>
    </row>
    <row r="42" spans="1:9" ht="18" customHeight="1">
      <c r="A42" s="93"/>
      <c r="B42" s="93"/>
      <c r="C42" s="61"/>
      <c r="D42" s="60"/>
      <c r="E42" s="45" t="s">
        <v>37</v>
      </c>
      <c r="F42" s="52">
        <v>50083</v>
      </c>
      <c r="G42" s="53">
        <f t="shared" si="2"/>
        <v>5.8291762591686478</v>
      </c>
      <c r="H42" s="52">
        <v>54514</v>
      </c>
      <c r="I42" s="56">
        <f t="shared" si="0"/>
        <v>-8.128187254650177</v>
      </c>
    </row>
    <row r="43" spans="1:9" ht="18" customHeight="1">
      <c r="A43" s="93"/>
      <c r="B43" s="93"/>
      <c r="C43" s="61"/>
      <c r="D43" s="51" t="s">
        <v>38</v>
      </c>
      <c r="E43" s="51"/>
      <c r="F43" s="52">
        <v>5332</v>
      </c>
      <c r="G43" s="53">
        <f t="shared" si="2"/>
        <v>0.6205931716128672</v>
      </c>
      <c r="H43" s="52">
        <v>14410</v>
      </c>
      <c r="I43" s="56">
        <f t="shared" si="0"/>
        <v>-62.997918112421928</v>
      </c>
    </row>
    <row r="44" spans="1:9" ht="18" customHeight="1">
      <c r="A44" s="93"/>
      <c r="B44" s="93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93"/>
      <c r="B45" s="93"/>
      <c r="C45" s="45" t="s">
        <v>18</v>
      </c>
      <c r="D45" s="45"/>
      <c r="E45" s="45"/>
      <c r="F45" s="52">
        <f>SUM(F28,F32,F39)</f>
        <v>859178</v>
      </c>
      <c r="G45" s="53">
        <f t="shared" si="2"/>
        <v>100</v>
      </c>
      <c r="H45" s="52">
        <f>SUM(H28,H32,H39)</f>
        <v>961418</v>
      </c>
      <c r="I45" s="53">
        <f t="shared" si="0"/>
        <v>-10.634292264134848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14" activePane="bottomRight" state="frozen"/>
      <selection activeCell="L8" sqref="L8"/>
      <selection pane="topRight" activeCell="L8" sqref="L8"/>
      <selection pane="bottomLeft" activeCell="L8" sqref="L8"/>
      <selection pane="bottomRight" activeCell="I25" sqref="I25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90" t="s">
        <v>267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93" t="s">
        <v>115</v>
      </c>
      <c r="B7" s="59" t="s">
        <v>116</v>
      </c>
      <c r="C7" s="51"/>
      <c r="D7" s="64" t="s">
        <v>117</v>
      </c>
      <c r="E7" s="35">
        <v>785104</v>
      </c>
      <c r="F7" s="35">
        <v>994338</v>
      </c>
      <c r="G7" s="35">
        <v>1008873</v>
      </c>
      <c r="H7" s="35">
        <v>981072</v>
      </c>
      <c r="I7" s="35">
        <v>876508</v>
      </c>
    </row>
    <row r="8" spans="1:9" ht="27" customHeight="1">
      <c r="A8" s="93"/>
      <c r="B8" s="76"/>
      <c r="C8" s="51" t="s">
        <v>118</v>
      </c>
      <c r="D8" s="64" t="s">
        <v>41</v>
      </c>
      <c r="E8" s="68">
        <v>544199</v>
      </c>
      <c r="F8" s="68">
        <v>594251</v>
      </c>
      <c r="G8" s="69">
        <v>640076</v>
      </c>
      <c r="H8" s="69">
        <v>621450</v>
      </c>
      <c r="I8" s="69">
        <v>598344</v>
      </c>
    </row>
    <row r="9" spans="1:9" ht="27" customHeight="1">
      <c r="A9" s="93"/>
      <c r="B9" s="51" t="s">
        <v>119</v>
      </c>
      <c r="C9" s="51"/>
      <c r="D9" s="64"/>
      <c r="E9" s="68">
        <v>769485</v>
      </c>
      <c r="F9" s="68">
        <v>963989</v>
      </c>
      <c r="G9" s="70">
        <v>990811</v>
      </c>
      <c r="H9" s="70">
        <v>961418</v>
      </c>
      <c r="I9" s="70">
        <v>859178</v>
      </c>
    </row>
    <row r="10" spans="1:9" ht="27" customHeight="1">
      <c r="A10" s="93"/>
      <c r="B10" s="51" t="s">
        <v>120</v>
      </c>
      <c r="C10" s="51"/>
      <c r="D10" s="64"/>
      <c r="E10" s="68">
        <v>15619</v>
      </c>
      <c r="F10" s="68">
        <v>30349</v>
      </c>
      <c r="G10" s="70">
        <v>18062</v>
      </c>
      <c r="H10" s="70">
        <v>19654</v>
      </c>
      <c r="I10" s="70">
        <v>17330</v>
      </c>
    </row>
    <row r="11" spans="1:9" ht="27" customHeight="1">
      <c r="A11" s="93"/>
      <c r="B11" s="51" t="s">
        <v>121</v>
      </c>
      <c r="C11" s="51"/>
      <c r="D11" s="64"/>
      <c r="E11" s="68">
        <v>7746</v>
      </c>
      <c r="F11" s="68">
        <v>8988</v>
      </c>
      <c r="G11" s="70">
        <v>8730</v>
      </c>
      <c r="H11" s="70">
        <v>9950</v>
      </c>
      <c r="I11" s="70">
        <v>10040</v>
      </c>
    </row>
    <row r="12" spans="1:9" ht="27" customHeight="1">
      <c r="A12" s="93"/>
      <c r="B12" s="51" t="s">
        <v>122</v>
      </c>
      <c r="C12" s="51"/>
      <c r="D12" s="64"/>
      <c r="E12" s="68">
        <v>7873</v>
      </c>
      <c r="F12" s="68">
        <v>21361</v>
      </c>
      <c r="G12" s="70">
        <v>9332</v>
      </c>
      <c r="H12" s="70">
        <v>9704</v>
      </c>
      <c r="I12" s="70">
        <v>7290</v>
      </c>
    </row>
    <row r="13" spans="1:9" ht="27" customHeight="1">
      <c r="A13" s="93"/>
      <c r="B13" s="51" t="s">
        <v>123</v>
      </c>
      <c r="C13" s="51"/>
      <c r="D13" s="64"/>
      <c r="E13" s="68">
        <v>1026</v>
      </c>
      <c r="F13" s="68">
        <v>13487</v>
      </c>
      <c r="G13" s="70">
        <v>-12029</v>
      </c>
      <c r="H13" s="70">
        <v>372</v>
      </c>
      <c r="I13" s="70">
        <v>-2414</v>
      </c>
    </row>
    <row r="14" spans="1:9" ht="27" customHeight="1">
      <c r="A14" s="93"/>
      <c r="B14" s="51" t="s">
        <v>124</v>
      </c>
      <c r="C14" s="51"/>
      <c r="D14" s="64"/>
      <c r="E14" s="68">
        <v>5000</v>
      </c>
      <c r="F14" s="68" t="s">
        <v>256</v>
      </c>
      <c r="G14" s="70">
        <v>2000</v>
      </c>
      <c r="H14" s="70">
        <v>1000</v>
      </c>
      <c r="I14" s="70">
        <v>13</v>
      </c>
    </row>
    <row r="15" spans="1:9" ht="27" customHeight="1">
      <c r="A15" s="93"/>
      <c r="B15" s="51" t="s">
        <v>125</v>
      </c>
      <c r="C15" s="51"/>
      <c r="D15" s="64"/>
      <c r="E15" s="68">
        <v>4520</v>
      </c>
      <c r="F15" s="68">
        <v>17054</v>
      </c>
      <c r="G15" s="70">
        <v>3975</v>
      </c>
      <c r="H15" s="70">
        <v>-3374</v>
      </c>
      <c r="I15" s="70">
        <v>745</v>
      </c>
    </row>
    <row r="16" spans="1:9" ht="27" customHeight="1">
      <c r="A16" s="93"/>
      <c r="B16" s="51" t="s">
        <v>126</v>
      </c>
      <c r="C16" s="51"/>
      <c r="D16" s="64" t="s">
        <v>42</v>
      </c>
      <c r="E16" s="68">
        <v>79707</v>
      </c>
      <c r="F16" s="68">
        <v>83237</v>
      </c>
      <c r="G16" s="70">
        <v>101748</v>
      </c>
      <c r="H16" s="70">
        <v>102224</v>
      </c>
      <c r="I16" s="70">
        <v>109598</v>
      </c>
    </row>
    <row r="17" spans="1:9" ht="27" customHeight="1">
      <c r="A17" s="93"/>
      <c r="B17" s="51" t="s">
        <v>127</v>
      </c>
      <c r="C17" s="51"/>
      <c r="D17" s="64" t="s">
        <v>43</v>
      </c>
      <c r="E17" s="68">
        <v>129236</v>
      </c>
      <c r="F17" s="68">
        <v>147129</v>
      </c>
      <c r="G17" s="70">
        <v>115264</v>
      </c>
      <c r="H17" s="70">
        <v>120699</v>
      </c>
      <c r="I17" s="70">
        <v>125632</v>
      </c>
    </row>
    <row r="18" spans="1:9" ht="27" customHeight="1">
      <c r="A18" s="93"/>
      <c r="B18" s="51" t="s">
        <v>128</v>
      </c>
      <c r="C18" s="51"/>
      <c r="D18" s="64" t="s">
        <v>44</v>
      </c>
      <c r="E18" s="68">
        <v>1623817</v>
      </c>
      <c r="F18" s="68">
        <v>1675208</v>
      </c>
      <c r="G18" s="70">
        <v>1725047</v>
      </c>
      <c r="H18" s="70">
        <v>1747832</v>
      </c>
      <c r="I18" s="70">
        <v>1747602</v>
      </c>
    </row>
    <row r="19" spans="1:9" ht="27" customHeight="1">
      <c r="A19" s="93"/>
      <c r="B19" s="51" t="s">
        <v>129</v>
      </c>
      <c r="C19" s="51"/>
      <c r="D19" s="64" t="s">
        <v>130</v>
      </c>
      <c r="E19" s="68">
        <f>E17+E18-E16</f>
        <v>1673346</v>
      </c>
      <c r="F19" s="68">
        <f>F17+F18-F16</f>
        <v>1739100</v>
      </c>
      <c r="G19" s="68">
        <f>G17+G18-G16</f>
        <v>1738563</v>
      </c>
      <c r="H19" s="68">
        <f>H17+H18-H16</f>
        <v>1766307</v>
      </c>
      <c r="I19" s="68">
        <f>I17+I18-I16</f>
        <v>1763636</v>
      </c>
    </row>
    <row r="20" spans="1:9" ht="27" customHeight="1">
      <c r="A20" s="93"/>
      <c r="B20" s="51" t="s">
        <v>131</v>
      </c>
      <c r="C20" s="51"/>
      <c r="D20" s="64" t="s">
        <v>132</v>
      </c>
      <c r="E20" s="71">
        <f>E18/E8</f>
        <v>2.9838661960055055</v>
      </c>
      <c r="F20" s="71">
        <f>F18/F8</f>
        <v>2.8190242843512254</v>
      </c>
      <c r="G20" s="71">
        <f>G18/G8</f>
        <v>2.6950658984245619</v>
      </c>
      <c r="H20" s="71">
        <f>H18/H8</f>
        <v>2.8125062354171697</v>
      </c>
      <c r="I20" s="71">
        <f>I18/I8</f>
        <v>2.9207312181621274</v>
      </c>
    </row>
    <row r="21" spans="1:9" ht="27" customHeight="1">
      <c r="A21" s="93"/>
      <c r="B21" s="51" t="s">
        <v>133</v>
      </c>
      <c r="C21" s="51"/>
      <c r="D21" s="64" t="s">
        <v>134</v>
      </c>
      <c r="E21" s="71">
        <f>E19/E8</f>
        <v>3.0748788586528089</v>
      </c>
      <c r="F21" s="71">
        <f>F19/F8</f>
        <v>2.9265411417061142</v>
      </c>
      <c r="G21" s="71">
        <f>G19/G8</f>
        <v>2.7161821408707718</v>
      </c>
      <c r="H21" s="71">
        <f>H19/H8</f>
        <v>2.8422350953415401</v>
      </c>
      <c r="I21" s="71">
        <f>I19/I8</f>
        <v>2.9475285120265267</v>
      </c>
    </row>
    <row r="22" spans="1:9" ht="27" customHeight="1">
      <c r="A22" s="93"/>
      <c r="B22" s="51" t="s">
        <v>135</v>
      </c>
      <c r="C22" s="51"/>
      <c r="D22" s="64" t="s">
        <v>136</v>
      </c>
      <c r="E22" s="68" t="e">
        <f>E18/E24*1000000</f>
        <v>#VALUE!</v>
      </c>
      <c r="F22" s="68">
        <f>F18/F24*1000000</f>
        <v>846602.5383804458</v>
      </c>
      <c r="G22" s="68">
        <f>G18/G24*1000000</f>
        <v>871789.75328769488</v>
      </c>
      <c r="H22" s="68">
        <f>H18/H24*1000000</f>
        <v>883304.64507247531</v>
      </c>
      <c r="I22" s="68">
        <f>I18/I24*1000000</f>
        <v>883188.40960569901</v>
      </c>
    </row>
    <row r="23" spans="1:9" ht="27" customHeight="1">
      <c r="A23" s="93"/>
      <c r="B23" s="51" t="s">
        <v>137</v>
      </c>
      <c r="C23" s="51"/>
      <c r="D23" s="64" t="s">
        <v>138</v>
      </c>
      <c r="E23" s="68" t="e">
        <f>E19/E24*1000000</f>
        <v>#VALUE!</v>
      </c>
      <c r="F23" s="68">
        <f>F19/F24*1000000</f>
        <v>878891.74030773086</v>
      </c>
      <c r="G23" s="68">
        <f>G19/G24*1000000</f>
        <v>878620.35576138773</v>
      </c>
      <c r="H23" s="68">
        <f>H19/H24*1000000</f>
        <v>892641.38528418553</v>
      </c>
      <c r="I23" s="68">
        <f>I19/I24*1000000</f>
        <v>891291.53775479575</v>
      </c>
    </row>
    <row r="24" spans="1:9" ht="27" customHeight="1">
      <c r="A24" s="93"/>
      <c r="B24" s="72" t="s">
        <v>139</v>
      </c>
      <c r="C24" s="73"/>
      <c r="D24" s="64" t="s">
        <v>140</v>
      </c>
      <c r="E24" s="68" t="str">
        <f>D24</f>
        <v>(g、人)</v>
      </c>
      <c r="F24" s="70">
        <v>1978742</v>
      </c>
      <c r="G24" s="70">
        <v>1978742</v>
      </c>
      <c r="H24" s="70">
        <v>1978742</v>
      </c>
      <c r="I24" s="70">
        <v>1978742</v>
      </c>
    </row>
    <row r="25" spans="1:9" ht="27" customHeight="1">
      <c r="A25" s="93"/>
      <c r="B25" s="45" t="s">
        <v>141</v>
      </c>
      <c r="C25" s="45"/>
      <c r="D25" s="45"/>
      <c r="E25" s="83">
        <v>475458</v>
      </c>
      <c r="F25" s="52">
        <v>480003</v>
      </c>
      <c r="G25" s="52">
        <v>499387</v>
      </c>
      <c r="H25" s="52">
        <v>484483</v>
      </c>
      <c r="I25" s="52">
        <v>490012</v>
      </c>
    </row>
    <row r="26" spans="1:9" ht="27" customHeight="1">
      <c r="A26" s="93"/>
      <c r="B26" s="45" t="s">
        <v>142</v>
      </c>
      <c r="C26" s="45"/>
      <c r="D26" s="45"/>
      <c r="E26" s="84">
        <v>0.55500000000000005</v>
      </c>
      <c r="F26" s="74">
        <v>0.55300000000000005</v>
      </c>
      <c r="G26" s="74">
        <v>0.53634000000000004</v>
      </c>
      <c r="H26" s="74">
        <v>0.52700000000000002</v>
      </c>
      <c r="I26" s="74">
        <v>0.52100000000000002</v>
      </c>
    </row>
    <row r="27" spans="1:9" ht="27" customHeight="1">
      <c r="A27" s="93"/>
      <c r="B27" s="45" t="s">
        <v>143</v>
      </c>
      <c r="C27" s="45"/>
      <c r="D27" s="45"/>
      <c r="E27" s="85">
        <v>1.7</v>
      </c>
      <c r="F27" s="53">
        <v>4.5</v>
      </c>
      <c r="G27" s="53">
        <v>1.9</v>
      </c>
      <c r="H27" s="53">
        <v>2</v>
      </c>
      <c r="I27" s="53">
        <v>1.5</v>
      </c>
    </row>
    <row r="28" spans="1:9" ht="27" customHeight="1">
      <c r="A28" s="93"/>
      <c r="B28" s="45" t="s">
        <v>144</v>
      </c>
      <c r="C28" s="45"/>
      <c r="D28" s="45"/>
      <c r="E28" s="85">
        <v>93.6</v>
      </c>
      <c r="F28" s="53">
        <v>92.4</v>
      </c>
      <c r="G28" s="53">
        <v>84.7</v>
      </c>
      <c r="H28" s="53">
        <v>92.4</v>
      </c>
      <c r="I28" s="53">
        <v>92.1</v>
      </c>
    </row>
    <row r="29" spans="1:9" ht="27" customHeight="1">
      <c r="A29" s="93"/>
      <c r="B29" s="45" t="s">
        <v>145</v>
      </c>
      <c r="C29" s="45"/>
      <c r="D29" s="45"/>
      <c r="E29" s="85">
        <v>44.3</v>
      </c>
      <c r="F29" s="53">
        <v>42.8</v>
      </c>
      <c r="G29" s="53">
        <v>39.6</v>
      </c>
      <c r="H29" s="53">
        <v>41.3</v>
      </c>
      <c r="I29" s="53">
        <v>46</v>
      </c>
    </row>
    <row r="30" spans="1:9" ht="27" customHeight="1">
      <c r="A30" s="93"/>
      <c r="B30" s="93" t="s">
        <v>146</v>
      </c>
      <c r="C30" s="45" t="s">
        <v>147</v>
      </c>
      <c r="D30" s="45"/>
      <c r="E30" s="85">
        <v>0</v>
      </c>
      <c r="F30" s="86" t="s">
        <v>257</v>
      </c>
      <c r="G30" s="86" t="s">
        <v>257</v>
      </c>
      <c r="H30" s="53">
        <v>0</v>
      </c>
      <c r="I30" s="53">
        <v>0</v>
      </c>
    </row>
    <row r="31" spans="1:9" ht="27" customHeight="1">
      <c r="A31" s="93"/>
      <c r="B31" s="93"/>
      <c r="C31" s="45" t="s">
        <v>148</v>
      </c>
      <c r="D31" s="45"/>
      <c r="E31" s="85">
        <v>0</v>
      </c>
      <c r="F31" s="86" t="s">
        <v>257</v>
      </c>
      <c r="G31" s="86" t="s">
        <v>257</v>
      </c>
      <c r="H31" s="53">
        <v>0</v>
      </c>
      <c r="I31" s="53">
        <v>0</v>
      </c>
    </row>
    <row r="32" spans="1:9" ht="27" customHeight="1">
      <c r="A32" s="93"/>
      <c r="B32" s="93"/>
      <c r="C32" s="45" t="s">
        <v>149</v>
      </c>
      <c r="D32" s="45"/>
      <c r="E32" s="85">
        <v>6.6</v>
      </c>
      <c r="F32" s="53">
        <v>5.9</v>
      </c>
      <c r="G32" s="53">
        <v>6.1</v>
      </c>
      <c r="H32" s="53">
        <v>7.2</v>
      </c>
      <c r="I32" s="53">
        <v>8.3000000000000007</v>
      </c>
    </row>
    <row r="33" spans="1:9" ht="27" customHeight="1">
      <c r="A33" s="93"/>
      <c r="B33" s="93"/>
      <c r="C33" s="45" t="s">
        <v>150</v>
      </c>
      <c r="D33" s="45"/>
      <c r="E33" s="87">
        <v>211.9</v>
      </c>
      <c r="F33" s="75">
        <v>217.7</v>
      </c>
      <c r="G33" s="75">
        <v>209.9</v>
      </c>
      <c r="H33" s="75">
        <v>222.9</v>
      </c>
      <c r="I33" s="75">
        <v>223.7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24" sqref="F24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9" t="s">
        <v>267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06" t="s">
        <v>48</v>
      </c>
      <c r="B6" s="107"/>
      <c r="C6" s="107"/>
      <c r="D6" s="107"/>
      <c r="E6" s="107"/>
      <c r="F6" s="99" t="s">
        <v>258</v>
      </c>
      <c r="G6" s="99"/>
      <c r="H6" s="100" t="s">
        <v>259</v>
      </c>
      <c r="I6" s="99"/>
      <c r="J6" s="100" t="s">
        <v>260</v>
      </c>
      <c r="K6" s="99"/>
      <c r="L6" s="100" t="s">
        <v>261</v>
      </c>
      <c r="M6" s="99"/>
      <c r="N6" s="99"/>
      <c r="O6" s="99"/>
    </row>
    <row r="7" spans="1:25" ht="16" customHeight="1">
      <c r="A7" s="107"/>
      <c r="B7" s="107"/>
      <c r="C7" s="107"/>
      <c r="D7" s="107"/>
      <c r="E7" s="107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" customHeight="1">
      <c r="A8" s="104" t="s">
        <v>82</v>
      </c>
      <c r="B8" s="59" t="s">
        <v>49</v>
      </c>
      <c r="C8" s="51"/>
      <c r="D8" s="51"/>
      <c r="E8" s="64" t="s">
        <v>40</v>
      </c>
      <c r="F8" s="52">
        <v>148</v>
      </c>
      <c r="G8" s="52">
        <v>161</v>
      </c>
      <c r="H8" s="52">
        <v>5787</v>
      </c>
      <c r="I8" s="52">
        <v>6056</v>
      </c>
      <c r="J8" s="52">
        <v>5480</v>
      </c>
      <c r="K8" s="52">
        <v>5515</v>
      </c>
      <c r="L8" s="52">
        <v>113</v>
      </c>
      <c r="M8" s="52">
        <v>100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4"/>
      <c r="B9" s="61"/>
      <c r="C9" s="51" t="s">
        <v>50</v>
      </c>
      <c r="D9" s="51"/>
      <c r="E9" s="64" t="s">
        <v>41</v>
      </c>
      <c r="F9" s="52">
        <f>F8-F10</f>
        <v>148</v>
      </c>
      <c r="G9" s="52">
        <v>161</v>
      </c>
      <c r="H9" s="52">
        <f>H8-H10</f>
        <v>5787</v>
      </c>
      <c r="I9" s="52">
        <f>I8-I10</f>
        <v>6055</v>
      </c>
      <c r="J9" s="52">
        <f>J8-J10</f>
        <v>5477</v>
      </c>
      <c r="K9" s="52">
        <v>5515</v>
      </c>
      <c r="L9" s="52">
        <f>L8-L10</f>
        <v>113</v>
      </c>
      <c r="M9" s="52">
        <v>100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4"/>
      <c r="B10" s="60"/>
      <c r="C10" s="51" t="s">
        <v>51</v>
      </c>
      <c r="D10" s="51"/>
      <c r="E10" s="64" t="s">
        <v>42</v>
      </c>
      <c r="F10" s="52">
        <v>0</v>
      </c>
      <c r="G10" s="52">
        <v>0</v>
      </c>
      <c r="H10" s="52">
        <v>0</v>
      </c>
      <c r="I10" s="52">
        <v>1</v>
      </c>
      <c r="J10" s="65">
        <v>3</v>
      </c>
      <c r="K10" s="65">
        <v>0</v>
      </c>
      <c r="L10" s="52">
        <v>0</v>
      </c>
      <c r="M10" s="52">
        <v>0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4"/>
      <c r="B11" s="59" t="s">
        <v>52</v>
      </c>
      <c r="C11" s="51"/>
      <c r="D11" s="51"/>
      <c r="E11" s="64" t="s">
        <v>43</v>
      </c>
      <c r="F11" s="52">
        <v>148</v>
      </c>
      <c r="G11" s="52">
        <v>161</v>
      </c>
      <c r="H11" s="52">
        <v>5533</v>
      </c>
      <c r="I11" s="52">
        <v>5542</v>
      </c>
      <c r="J11" s="52">
        <v>4519</v>
      </c>
      <c r="K11" s="52">
        <v>4883</v>
      </c>
      <c r="L11" s="52">
        <v>75</v>
      </c>
      <c r="M11" s="52">
        <v>74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4"/>
      <c r="B12" s="61"/>
      <c r="C12" s="51" t="s">
        <v>53</v>
      </c>
      <c r="D12" s="51"/>
      <c r="E12" s="64" t="s">
        <v>44</v>
      </c>
      <c r="F12" s="52">
        <f>F11-F13</f>
        <v>148</v>
      </c>
      <c r="G12" s="52">
        <v>161</v>
      </c>
      <c r="H12" s="52">
        <f>H11-H13</f>
        <v>5533</v>
      </c>
      <c r="I12" s="52">
        <v>5542</v>
      </c>
      <c r="J12" s="52">
        <f>J11-J13</f>
        <v>4512</v>
      </c>
      <c r="K12" s="52">
        <v>4882</v>
      </c>
      <c r="L12" s="52">
        <f>L11-L13</f>
        <v>75</v>
      </c>
      <c r="M12" s="52">
        <v>74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4"/>
      <c r="B13" s="60"/>
      <c r="C13" s="51" t="s">
        <v>54</v>
      </c>
      <c r="D13" s="51"/>
      <c r="E13" s="64" t="s">
        <v>45</v>
      </c>
      <c r="F13" s="52">
        <v>0</v>
      </c>
      <c r="G13" s="52">
        <v>0</v>
      </c>
      <c r="H13" s="65">
        <v>0</v>
      </c>
      <c r="I13" s="65">
        <v>0</v>
      </c>
      <c r="J13" s="65">
        <v>7</v>
      </c>
      <c r="K13" s="65">
        <v>1</v>
      </c>
      <c r="L13" s="52">
        <v>0</v>
      </c>
      <c r="M13" s="52">
        <v>0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4"/>
      <c r="B14" s="51" t="s">
        <v>55</v>
      </c>
      <c r="C14" s="51"/>
      <c r="D14" s="51"/>
      <c r="E14" s="64" t="s">
        <v>152</v>
      </c>
      <c r="F14" s="52">
        <f t="shared" ref="F14:O15" si="0">F9-F12</f>
        <v>0</v>
      </c>
      <c r="G14" s="52">
        <f t="shared" si="0"/>
        <v>0</v>
      </c>
      <c r="H14" s="52">
        <f t="shared" si="0"/>
        <v>254</v>
      </c>
      <c r="I14" s="52">
        <f t="shared" si="0"/>
        <v>513</v>
      </c>
      <c r="J14" s="52">
        <f t="shared" si="0"/>
        <v>965</v>
      </c>
      <c r="K14" s="52">
        <f t="shared" si="0"/>
        <v>633</v>
      </c>
      <c r="L14" s="52">
        <f t="shared" si="0"/>
        <v>38</v>
      </c>
      <c r="M14" s="52">
        <f t="shared" si="0"/>
        <v>26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4"/>
      <c r="B15" s="51" t="s">
        <v>56</v>
      </c>
      <c r="C15" s="51"/>
      <c r="D15" s="51"/>
      <c r="E15" s="64" t="s">
        <v>153</v>
      </c>
      <c r="F15" s="52">
        <f t="shared" si="0"/>
        <v>0</v>
      </c>
      <c r="G15" s="52">
        <f t="shared" si="0"/>
        <v>0</v>
      </c>
      <c r="H15" s="52">
        <f t="shared" si="0"/>
        <v>0</v>
      </c>
      <c r="I15" s="52">
        <f t="shared" si="0"/>
        <v>1</v>
      </c>
      <c r="J15" s="52">
        <f t="shared" si="0"/>
        <v>-4</v>
      </c>
      <c r="K15" s="52">
        <f t="shared" si="0"/>
        <v>-1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4"/>
      <c r="B16" s="51" t="s">
        <v>57</v>
      </c>
      <c r="C16" s="51"/>
      <c r="D16" s="51"/>
      <c r="E16" s="64" t="s">
        <v>154</v>
      </c>
      <c r="F16" s="52">
        <f t="shared" ref="F16:O16" si="1">F8-F11</f>
        <v>0</v>
      </c>
      <c r="G16" s="52">
        <f t="shared" si="1"/>
        <v>0</v>
      </c>
      <c r="H16" s="52">
        <f t="shared" si="1"/>
        <v>254</v>
      </c>
      <c r="I16" s="52">
        <f t="shared" si="1"/>
        <v>514</v>
      </c>
      <c r="J16" s="52">
        <f t="shared" si="1"/>
        <v>961</v>
      </c>
      <c r="K16" s="52">
        <f t="shared" si="1"/>
        <v>632</v>
      </c>
      <c r="L16" s="52">
        <f t="shared" si="1"/>
        <v>38</v>
      </c>
      <c r="M16" s="52">
        <f t="shared" si="1"/>
        <v>26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4"/>
      <c r="B17" s="51" t="s">
        <v>58</v>
      </c>
      <c r="C17" s="51"/>
      <c r="D17" s="51"/>
      <c r="E17" s="49"/>
      <c r="F17" s="65">
        <v>0</v>
      </c>
      <c r="G17" s="65">
        <v>0</v>
      </c>
      <c r="H17" s="65">
        <v>0</v>
      </c>
      <c r="I17" s="65">
        <v>0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4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4" t="s">
        <v>83</v>
      </c>
      <c r="B19" s="59" t="s">
        <v>60</v>
      </c>
      <c r="C19" s="51"/>
      <c r="D19" s="51"/>
      <c r="E19" s="64"/>
      <c r="F19" s="52">
        <v>1476</v>
      </c>
      <c r="G19" s="52">
        <v>709</v>
      </c>
      <c r="H19" s="52">
        <v>1227</v>
      </c>
      <c r="I19" s="52">
        <v>1910</v>
      </c>
      <c r="J19" s="52">
        <v>1046</v>
      </c>
      <c r="K19" s="52">
        <v>1139</v>
      </c>
      <c r="L19" s="52">
        <v>0</v>
      </c>
      <c r="M19" s="52">
        <v>0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4"/>
      <c r="B20" s="60"/>
      <c r="C20" s="51" t="s">
        <v>61</v>
      </c>
      <c r="D20" s="51"/>
      <c r="E20" s="64"/>
      <c r="F20" s="52">
        <v>0</v>
      </c>
      <c r="G20" s="52">
        <v>0</v>
      </c>
      <c r="H20" s="52">
        <v>408</v>
      </c>
      <c r="I20" s="52">
        <v>630</v>
      </c>
      <c r="J20" s="52">
        <v>0</v>
      </c>
      <c r="K20" s="52">
        <v>0</v>
      </c>
      <c r="L20" s="52">
        <v>0</v>
      </c>
      <c r="M20" s="52">
        <v>0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4"/>
      <c r="B21" s="76" t="s">
        <v>62</v>
      </c>
      <c r="C21" s="51"/>
      <c r="D21" s="51"/>
      <c r="E21" s="64" t="s">
        <v>155</v>
      </c>
      <c r="F21" s="52">
        <v>1476</v>
      </c>
      <c r="G21" s="52">
        <v>709</v>
      </c>
      <c r="H21" s="52">
        <v>1227</v>
      </c>
      <c r="I21" s="52">
        <v>1910</v>
      </c>
      <c r="J21" s="52">
        <v>1046</v>
      </c>
      <c r="K21" s="52">
        <v>1139</v>
      </c>
      <c r="L21" s="52">
        <v>0</v>
      </c>
      <c r="M21" s="52">
        <v>0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4"/>
      <c r="B22" s="59" t="s">
        <v>63</v>
      </c>
      <c r="C22" s="51"/>
      <c r="D22" s="51"/>
      <c r="E22" s="64" t="s">
        <v>156</v>
      </c>
      <c r="F22" s="52">
        <v>1476</v>
      </c>
      <c r="G22" s="52">
        <v>709</v>
      </c>
      <c r="H22" s="52">
        <v>1825</v>
      </c>
      <c r="I22" s="52">
        <v>2751</v>
      </c>
      <c r="J22" s="52">
        <v>3796</v>
      </c>
      <c r="K22" s="52">
        <v>4506</v>
      </c>
      <c r="L22" s="52">
        <v>46</v>
      </c>
      <c r="M22" s="52">
        <v>51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4"/>
      <c r="B23" s="60" t="s">
        <v>64</v>
      </c>
      <c r="C23" s="51" t="s">
        <v>65</v>
      </c>
      <c r="D23" s="51"/>
      <c r="E23" s="64"/>
      <c r="F23" s="52">
        <v>1476</v>
      </c>
      <c r="G23" s="52">
        <v>709</v>
      </c>
      <c r="H23" s="52">
        <v>1158</v>
      </c>
      <c r="I23" s="52">
        <v>1236</v>
      </c>
      <c r="J23" s="52">
        <v>637</v>
      </c>
      <c r="K23" s="52">
        <v>570</v>
      </c>
      <c r="L23" s="52">
        <v>20</v>
      </c>
      <c r="M23" s="52">
        <v>40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4"/>
      <c r="B24" s="51" t="s">
        <v>157</v>
      </c>
      <c r="C24" s="51"/>
      <c r="D24" s="51"/>
      <c r="E24" s="64" t="s">
        <v>158</v>
      </c>
      <c r="F24" s="52">
        <f t="shared" ref="F24:O24" si="2">F21-F22</f>
        <v>0</v>
      </c>
      <c r="G24" s="52">
        <f t="shared" si="2"/>
        <v>0</v>
      </c>
      <c r="H24" s="52">
        <f t="shared" si="2"/>
        <v>-598</v>
      </c>
      <c r="I24" s="52">
        <f t="shared" si="2"/>
        <v>-841</v>
      </c>
      <c r="J24" s="52">
        <f t="shared" si="2"/>
        <v>-2750</v>
      </c>
      <c r="K24" s="52">
        <f t="shared" si="2"/>
        <v>-3367</v>
      </c>
      <c r="L24" s="52">
        <f t="shared" si="2"/>
        <v>-46</v>
      </c>
      <c r="M24" s="52">
        <f t="shared" si="2"/>
        <v>-51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4"/>
      <c r="B25" s="59" t="s">
        <v>66</v>
      </c>
      <c r="C25" s="59"/>
      <c r="D25" s="59"/>
      <c r="E25" s="108" t="s">
        <v>159</v>
      </c>
      <c r="F25" s="97">
        <f>-F24</f>
        <v>0</v>
      </c>
      <c r="G25" s="97">
        <v>0</v>
      </c>
      <c r="H25" s="97">
        <f>-H24</f>
        <v>598</v>
      </c>
      <c r="I25" s="97">
        <v>841</v>
      </c>
      <c r="J25" s="97">
        <f>-J24</f>
        <v>2750</v>
      </c>
      <c r="K25" s="97">
        <v>3367</v>
      </c>
      <c r="L25" s="97">
        <f>-L24</f>
        <v>46</v>
      </c>
      <c r="M25" s="97">
        <v>51</v>
      </c>
      <c r="N25" s="97"/>
      <c r="O25" s="97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4"/>
      <c r="B26" s="76" t="s">
        <v>67</v>
      </c>
      <c r="C26" s="76"/>
      <c r="D26" s="76"/>
      <c r="E26" s="10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4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7" t="s">
        <v>68</v>
      </c>
      <c r="B30" s="107"/>
      <c r="C30" s="107"/>
      <c r="D30" s="107"/>
      <c r="E30" s="107"/>
      <c r="F30" s="111" t="s">
        <v>262</v>
      </c>
      <c r="G30" s="112"/>
      <c r="H30" s="113" t="s">
        <v>263</v>
      </c>
      <c r="I30" s="114"/>
      <c r="J30" s="102"/>
      <c r="K30" s="102"/>
      <c r="L30" s="102"/>
      <c r="M30" s="102"/>
      <c r="N30" s="102"/>
      <c r="O30" s="102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7"/>
      <c r="B31" s="107"/>
      <c r="C31" s="107"/>
      <c r="D31" s="107"/>
      <c r="E31" s="107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4" t="s">
        <v>84</v>
      </c>
      <c r="B32" s="59" t="s">
        <v>49</v>
      </c>
      <c r="C32" s="51"/>
      <c r="D32" s="51"/>
      <c r="E32" s="64" t="s">
        <v>40</v>
      </c>
      <c r="F32" s="52">
        <v>0</v>
      </c>
      <c r="G32" s="52">
        <v>0</v>
      </c>
      <c r="H32" s="52">
        <v>0</v>
      </c>
      <c r="I32" s="52">
        <v>0</v>
      </c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10"/>
      <c r="B33" s="61"/>
      <c r="C33" s="59" t="s">
        <v>69</v>
      </c>
      <c r="D33" s="51"/>
      <c r="E33" s="64"/>
      <c r="F33" s="52">
        <v>0</v>
      </c>
      <c r="G33" s="52">
        <v>0</v>
      </c>
      <c r="H33" s="52">
        <v>0</v>
      </c>
      <c r="I33" s="52">
        <v>0</v>
      </c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10"/>
      <c r="B34" s="61"/>
      <c r="C34" s="60"/>
      <c r="D34" s="51" t="s">
        <v>70</v>
      </c>
      <c r="E34" s="64"/>
      <c r="F34" s="52">
        <v>0</v>
      </c>
      <c r="G34" s="52">
        <v>0</v>
      </c>
      <c r="H34" s="52">
        <v>0</v>
      </c>
      <c r="I34" s="52">
        <v>0</v>
      </c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10"/>
      <c r="B35" s="60"/>
      <c r="C35" s="76" t="s">
        <v>71</v>
      </c>
      <c r="D35" s="51"/>
      <c r="E35" s="64"/>
      <c r="F35" s="52">
        <v>0</v>
      </c>
      <c r="G35" s="52">
        <v>0</v>
      </c>
      <c r="H35" s="52">
        <v>0</v>
      </c>
      <c r="I35" s="52">
        <v>0</v>
      </c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10"/>
      <c r="B36" s="59" t="s">
        <v>52</v>
      </c>
      <c r="C36" s="51"/>
      <c r="D36" s="51"/>
      <c r="E36" s="64" t="s">
        <v>41</v>
      </c>
      <c r="F36" s="52">
        <v>0</v>
      </c>
      <c r="G36" s="52">
        <v>0</v>
      </c>
      <c r="H36" s="52">
        <v>0</v>
      </c>
      <c r="I36" s="52">
        <v>0</v>
      </c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10"/>
      <c r="B37" s="61"/>
      <c r="C37" s="51" t="s">
        <v>72</v>
      </c>
      <c r="D37" s="51"/>
      <c r="E37" s="64"/>
      <c r="F37" s="52">
        <v>0</v>
      </c>
      <c r="G37" s="52">
        <v>0</v>
      </c>
      <c r="H37" s="52">
        <v>0</v>
      </c>
      <c r="I37" s="52">
        <v>0</v>
      </c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10"/>
      <c r="B38" s="60"/>
      <c r="C38" s="51" t="s">
        <v>73</v>
      </c>
      <c r="D38" s="51"/>
      <c r="E38" s="64"/>
      <c r="F38" s="52">
        <v>0</v>
      </c>
      <c r="G38" s="52">
        <v>0</v>
      </c>
      <c r="H38" s="52">
        <v>0</v>
      </c>
      <c r="I38" s="52">
        <v>0</v>
      </c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10"/>
      <c r="B39" s="45" t="s">
        <v>74</v>
      </c>
      <c r="C39" s="45"/>
      <c r="D39" s="45"/>
      <c r="E39" s="64" t="s">
        <v>163</v>
      </c>
      <c r="F39" s="52">
        <f t="shared" ref="F39:O39" si="4">F32-F36</f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4" t="s">
        <v>85</v>
      </c>
      <c r="B40" s="59" t="s">
        <v>75</v>
      </c>
      <c r="C40" s="51"/>
      <c r="D40" s="51"/>
      <c r="E40" s="64" t="s">
        <v>43</v>
      </c>
      <c r="F40" s="52">
        <v>118</v>
      </c>
      <c r="G40" s="52">
        <v>119</v>
      </c>
      <c r="H40" s="52">
        <v>85</v>
      </c>
      <c r="I40" s="52">
        <v>85</v>
      </c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5"/>
      <c r="B41" s="60"/>
      <c r="C41" s="51" t="s">
        <v>76</v>
      </c>
      <c r="D41" s="51"/>
      <c r="E41" s="64"/>
      <c r="F41" s="66">
        <v>0</v>
      </c>
      <c r="G41" s="66">
        <v>0</v>
      </c>
      <c r="H41" s="66">
        <v>0</v>
      </c>
      <c r="I41" s="66">
        <v>0</v>
      </c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5"/>
      <c r="B42" s="59" t="s">
        <v>63</v>
      </c>
      <c r="C42" s="51"/>
      <c r="D42" s="51"/>
      <c r="E42" s="64" t="s">
        <v>44</v>
      </c>
      <c r="F42" s="52">
        <v>118</v>
      </c>
      <c r="G42" s="52">
        <v>119</v>
      </c>
      <c r="H42" s="52">
        <v>85</v>
      </c>
      <c r="I42" s="52">
        <v>85</v>
      </c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5"/>
      <c r="B43" s="60"/>
      <c r="C43" s="51" t="s">
        <v>77</v>
      </c>
      <c r="D43" s="51"/>
      <c r="E43" s="64"/>
      <c r="F43" s="52">
        <v>105</v>
      </c>
      <c r="G43" s="52">
        <v>103</v>
      </c>
      <c r="H43" s="52">
        <v>73</v>
      </c>
      <c r="I43" s="52">
        <v>72</v>
      </c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5"/>
      <c r="B44" s="51" t="s">
        <v>74</v>
      </c>
      <c r="C44" s="51"/>
      <c r="D44" s="51"/>
      <c r="E44" s="64" t="s">
        <v>164</v>
      </c>
      <c r="F44" s="66">
        <f t="shared" ref="F44:O44" si="5">F40-F42</f>
        <v>0</v>
      </c>
      <c r="G44" s="66">
        <f t="shared" si="5"/>
        <v>0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4" t="s">
        <v>86</v>
      </c>
      <c r="B45" s="45" t="s">
        <v>78</v>
      </c>
      <c r="C45" s="45"/>
      <c r="D45" s="45"/>
      <c r="E45" s="64" t="s">
        <v>165</v>
      </c>
      <c r="F45" s="52">
        <f t="shared" ref="F45:O45" si="6">F39+F44</f>
        <v>0</v>
      </c>
      <c r="G45" s="52">
        <f t="shared" si="6"/>
        <v>0</v>
      </c>
      <c r="H45" s="52">
        <f t="shared" si="6"/>
        <v>0</v>
      </c>
      <c r="I45" s="52">
        <f t="shared" si="6"/>
        <v>0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5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5"/>
      <c r="B47" s="51" t="s">
        <v>80</v>
      </c>
      <c r="C47" s="51"/>
      <c r="D47" s="51"/>
      <c r="E47" s="51"/>
      <c r="F47" s="52">
        <v>0</v>
      </c>
      <c r="G47" s="52">
        <v>0</v>
      </c>
      <c r="H47" s="52">
        <v>0</v>
      </c>
      <c r="I47" s="52">
        <v>0</v>
      </c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5"/>
      <c r="B48" s="51" t="s">
        <v>81</v>
      </c>
      <c r="C48" s="51"/>
      <c r="D48" s="51"/>
      <c r="E48" s="51"/>
      <c r="F48" s="52">
        <v>0</v>
      </c>
      <c r="G48" s="52">
        <v>0</v>
      </c>
      <c r="H48" s="52">
        <v>0</v>
      </c>
      <c r="I48" s="52">
        <v>0</v>
      </c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topLeftCell="A7" zoomScaleNormal="100" zoomScaleSheetLayoutView="100" workbookViewId="0">
      <selection activeCell="G28" sqref="G28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91" t="s">
        <v>267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2"/>
      <c r="E6" s="116" t="s">
        <v>264</v>
      </c>
      <c r="F6" s="116"/>
      <c r="G6" s="116" t="s">
        <v>265</v>
      </c>
      <c r="H6" s="116"/>
      <c r="I6" s="117"/>
      <c r="J6" s="118"/>
      <c r="K6" s="116"/>
      <c r="L6" s="116"/>
      <c r="M6" s="116"/>
      <c r="N6" s="116"/>
    </row>
    <row r="7" spans="1:14" ht="15" customHeight="1">
      <c r="A7" s="18"/>
      <c r="B7" s="19"/>
      <c r="C7" s="19"/>
      <c r="D7" s="58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93" t="s">
        <v>169</v>
      </c>
      <c r="B8" s="77" t="s">
        <v>170</v>
      </c>
      <c r="C8" s="78"/>
      <c r="D8" s="78"/>
      <c r="E8" s="79">
        <v>1</v>
      </c>
      <c r="F8" s="79">
        <v>1</v>
      </c>
      <c r="G8" s="79">
        <v>4</v>
      </c>
      <c r="H8" s="79">
        <v>4</v>
      </c>
      <c r="I8" s="79"/>
      <c r="J8" s="79"/>
      <c r="K8" s="79"/>
      <c r="L8" s="79"/>
      <c r="M8" s="79"/>
      <c r="N8" s="79"/>
    </row>
    <row r="9" spans="1:14" ht="18" customHeight="1">
      <c r="A9" s="93"/>
      <c r="B9" s="93" t="s">
        <v>171</v>
      </c>
      <c r="C9" s="51" t="s">
        <v>172</v>
      </c>
      <c r="D9" s="51"/>
      <c r="E9" s="79">
        <v>5</v>
      </c>
      <c r="F9" s="79">
        <v>5</v>
      </c>
      <c r="G9" s="79">
        <v>551</v>
      </c>
      <c r="H9" s="79">
        <v>551</v>
      </c>
      <c r="I9" s="79"/>
      <c r="J9" s="79"/>
      <c r="K9" s="79"/>
      <c r="L9" s="79"/>
      <c r="M9" s="79"/>
      <c r="N9" s="79"/>
    </row>
    <row r="10" spans="1:14" ht="18" customHeight="1">
      <c r="A10" s="93"/>
      <c r="B10" s="93"/>
      <c r="C10" s="51" t="s">
        <v>173</v>
      </c>
      <c r="D10" s="51"/>
      <c r="E10" s="79">
        <v>5</v>
      </c>
      <c r="F10" s="79">
        <v>5</v>
      </c>
      <c r="G10" s="79">
        <v>550</v>
      </c>
      <c r="H10" s="79">
        <v>550</v>
      </c>
      <c r="I10" s="79"/>
      <c r="J10" s="79"/>
      <c r="K10" s="79"/>
      <c r="L10" s="79"/>
      <c r="M10" s="79"/>
      <c r="N10" s="79"/>
    </row>
    <row r="11" spans="1:14" ht="18" customHeight="1">
      <c r="A11" s="93"/>
      <c r="B11" s="93"/>
      <c r="C11" s="51" t="s">
        <v>174</v>
      </c>
      <c r="D11" s="51"/>
      <c r="E11" s="79">
        <v>0</v>
      </c>
      <c r="F11" s="79">
        <v>0</v>
      </c>
      <c r="G11" s="79">
        <v>1</v>
      </c>
      <c r="H11" s="79">
        <v>1</v>
      </c>
      <c r="I11" s="79"/>
      <c r="J11" s="79"/>
      <c r="K11" s="79"/>
      <c r="L11" s="79"/>
      <c r="M11" s="79"/>
      <c r="N11" s="79"/>
    </row>
    <row r="12" spans="1:14" ht="18" customHeight="1">
      <c r="A12" s="93"/>
      <c r="B12" s="93"/>
      <c r="C12" s="51" t="s">
        <v>175</v>
      </c>
      <c r="D12" s="51"/>
      <c r="E12" s="79">
        <v>0</v>
      </c>
      <c r="F12" s="79">
        <v>0</v>
      </c>
      <c r="G12" s="79">
        <v>0</v>
      </c>
      <c r="H12" s="79">
        <v>0</v>
      </c>
      <c r="I12" s="79"/>
      <c r="J12" s="79"/>
      <c r="K12" s="79"/>
      <c r="L12" s="79"/>
      <c r="M12" s="79"/>
      <c r="N12" s="79"/>
    </row>
    <row r="13" spans="1:14" ht="18" customHeight="1">
      <c r="A13" s="93"/>
      <c r="B13" s="93"/>
      <c r="C13" s="51" t="s">
        <v>176</v>
      </c>
      <c r="D13" s="51"/>
      <c r="E13" s="79">
        <v>0</v>
      </c>
      <c r="F13" s="79">
        <v>0</v>
      </c>
      <c r="G13" s="79">
        <v>0</v>
      </c>
      <c r="H13" s="79">
        <v>0</v>
      </c>
      <c r="I13" s="79"/>
      <c r="J13" s="79"/>
      <c r="K13" s="79"/>
      <c r="L13" s="79"/>
      <c r="M13" s="79"/>
      <c r="N13" s="79"/>
    </row>
    <row r="14" spans="1:14" ht="18" customHeight="1">
      <c r="A14" s="93"/>
      <c r="B14" s="93"/>
      <c r="C14" s="51" t="s">
        <v>177</v>
      </c>
      <c r="D14" s="51"/>
      <c r="E14" s="79">
        <v>0</v>
      </c>
      <c r="F14" s="79">
        <v>0</v>
      </c>
      <c r="G14" s="79">
        <v>0</v>
      </c>
      <c r="H14" s="79">
        <v>0</v>
      </c>
      <c r="I14" s="79"/>
      <c r="J14" s="79"/>
      <c r="K14" s="79"/>
      <c r="L14" s="79"/>
      <c r="M14" s="79"/>
      <c r="N14" s="79"/>
    </row>
    <row r="15" spans="1:14" ht="18" customHeight="1">
      <c r="A15" s="93" t="s">
        <v>178</v>
      </c>
      <c r="B15" s="93" t="s">
        <v>179</v>
      </c>
      <c r="C15" s="51" t="s">
        <v>180</v>
      </c>
      <c r="D15" s="51"/>
      <c r="E15" s="52">
        <v>13207</v>
      </c>
      <c r="F15" s="52">
        <v>13794</v>
      </c>
      <c r="G15" s="52">
        <v>1545</v>
      </c>
      <c r="H15" s="52">
        <v>1235</v>
      </c>
      <c r="I15" s="52"/>
      <c r="J15" s="52"/>
      <c r="K15" s="52"/>
      <c r="L15" s="52"/>
      <c r="M15" s="52"/>
      <c r="N15" s="52"/>
    </row>
    <row r="16" spans="1:14" ht="18" customHeight="1">
      <c r="A16" s="93"/>
      <c r="B16" s="93"/>
      <c r="C16" s="51" t="s">
        <v>181</v>
      </c>
      <c r="D16" s="51"/>
      <c r="E16" s="52">
        <v>4855</v>
      </c>
      <c r="F16" s="52">
        <v>6089</v>
      </c>
      <c r="G16" s="52">
        <v>5053</v>
      </c>
      <c r="H16" s="52">
        <v>5291</v>
      </c>
      <c r="I16" s="52"/>
      <c r="J16" s="52"/>
      <c r="K16" s="52"/>
      <c r="L16" s="52"/>
      <c r="M16" s="52"/>
      <c r="N16" s="52"/>
    </row>
    <row r="17" spans="1:15" ht="18" customHeight="1">
      <c r="A17" s="93"/>
      <c r="B17" s="93"/>
      <c r="C17" s="51" t="s">
        <v>182</v>
      </c>
      <c r="D17" s="51"/>
      <c r="E17" s="52">
        <v>0</v>
      </c>
      <c r="F17" s="88">
        <v>0</v>
      </c>
      <c r="G17" s="52">
        <v>0</v>
      </c>
      <c r="H17" s="52">
        <v>0</v>
      </c>
      <c r="I17" s="52"/>
      <c r="J17" s="52"/>
      <c r="K17" s="52"/>
      <c r="L17" s="52"/>
      <c r="M17" s="52"/>
      <c r="N17" s="52"/>
    </row>
    <row r="18" spans="1:15" ht="18" customHeight="1">
      <c r="A18" s="93"/>
      <c r="B18" s="93"/>
      <c r="C18" s="51" t="s">
        <v>183</v>
      </c>
      <c r="D18" s="51"/>
      <c r="E18" s="52">
        <f>E15+E16</f>
        <v>18062</v>
      </c>
      <c r="F18" s="52">
        <v>19883</v>
      </c>
      <c r="G18" s="52">
        <f>G15+G16</f>
        <v>6598</v>
      </c>
      <c r="H18" s="52">
        <v>6526</v>
      </c>
      <c r="I18" s="52"/>
      <c r="J18" s="52"/>
      <c r="K18" s="52"/>
      <c r="L18" s="52"/>
      <c r="M18" s="52"/>
      <c r="N18" s="52"/>
    </row>
    <row r="19" spans="1:15" ht="18" customHeight="1">
      <c r="A19" s="93"/>
      <c r="B19" s="93" t="s">
        <v>184</v>
      </c>
      <c r="C19" s="51" t="s">
        <v>185</v>
      </c>
      <c r="D19" s="51"/>
      <c r="E19" s="52">
        <v>335</v>
      </c>
      <c r="F19" s="52">
        <v>587</v>
      </c>
      <c r="G19" s="52">
        <v>2546</v>
      </c>
      <c r="H19" s="52">
        <v>2293</v>
      </c>
      <c r="I19" s="52"/>
      <c r="J19" s="52"/>
      <c r="K19" s="52"/>
      <c r="L19" s="52"/>
      <c r="M19" s="52"/>
      <c r="N19" s="52"/>
    </row>
    <row r="20" spans="1:15" ht="18" customHeight="1">
      <c r="A20" s="93"/>
      <c r="B20" s="93"/>
      <c r="C20" s="51" t="s">
        <v>186</v>
      </c>
      <c r="D20" s="51"/>
      <c r="E20" s="52">
        <v>8952</v>
      </c>
      <c r="F20" s="52">
        <v>10311</v>
      </c>
      <c r="G20" s="52">
        <v>3279</v>
      </c>
      <c r="H20" s="52">
        <v>3467</v>
      </c>
      <c r="I20" s="52"/>
      <c r="J20" s="52"/>
      <c r="K20" s="52"/>
      <c r="L20" s="52"/>
      <c r="M20" s="52"/>
      <c r="N20" s="52"/>
    </row>
    <row r="21" spans="1:15" ht="18" customHeight="1">
      <c r="A21" s="93"/>
      <c r="B21" s="93"/>
      <c r="C21" s="51" t="s">
        <v>187</v>
      </c>
      <c r="D21" s="51"/>
      <c r="E21" s="80">
        <v>0</v>
      </c>
      <c r="F21" s="88">
        <v>0</v>
      </c>
      <c r="G21" s="80">
        <v>0</v>
      </c>
      <c r="H21" s="80">
        <v>0</v>
      </c>
      <c r="I21" s="80"/>
      <c r="J21" s="80"/>
      <c r="K21" s="80"/>
      <c r="L21" s="80"/>
      <c r="M21" s="80"/>
      <c r="N21" s="80"/>
    </row>
    <row r="22" spans="1:15" ht="18" customHeight="1">
      <c r="A22" s="93"/>
      <c r="B22" s="93"/>
      <c r="C22" s="45" t="s">
        <v>188</v>
      </c>
      <c r="D22" s="45"/>
      <c r="E22" s="52">
        <v>9288</v>
      </c>
      <c r="F22" s="52">
        <v>10898</v>
      </c>
      <c r="G22" s="52">
        <v>5825</v>
      </c>
      <c r="H22" s="52">
        <v>5761</v>
      </c>
      <c r="I22" s="52"/>
      <c r="J22" s="52"/>
      <c r="K22" s="52"/>
      <c r="L22" s="52"/>
      <c r="M22" s="52"/>
      <c r="N22" s="52"/>
    </row>
    <row r="23" spans="1:15" ht="18" customHeight="1">
      <c r="A23" s="93"/>
      <c r="B23" s="93" t="s">
        <v>189</v>
      </c>
      <c r="C23" s="51" t="s">
        <v>190</v>
      </c>
      <c r="D23" s="51"/>
      <c r="E23" s="52">
        <v>5</v>
      </c>
      <c r="F23" s="52">
        <v>5</v>
      </c>
      <c r="G23" s="52">
        <v>551</v>
      </c>
      <c r="H23" s="52">
        <v>551</v>
      </c>
      <c r="I23" s="52"/>
      <c r="J23" s="52"/>
      <c r="K23" s="52"/>
      <c r="L23" s="52"/>
      <c r="M23" s="52"/>
      <c r="N23" s="52"/>
    </row>
    <row r="24" spans="1:15" ht="18" customHeight="1">
      <c r="A24" s="93"/>
      <c r="B24" s="93"/>
      <c r="C24" s="51" t="s">
        <v>191</v>
      </c>
      <c r="D24" s="51"/>
      <c r="E24" s="52">
        <f>-202+3</f>
        <v>-199</v>
      </c>
      <c r="F24" s="52">
        <v>28</v>
      </c>
      <c r="G24" s="52">
        <v>222</v>
      </c>
      <c r="H24" s="52">
        <v>214</v>
      </c>
      <c r="I24" s="52"/>
      <c r="J24" s="52"/>
      <c r="K24" s="52"/>
      <c r="L24" s="52"/>
      <c r="M24" s="52"/>
      <c r="N24" s="52"/>
    </row>
    <row r="25" spans="1:15" ht="18" customHeight="1">
      <c r="A25" s="93"/>
      <c r="B25" s="93"/>
      <c r="C25" s="51" t="s">
        <v>192</v>
      </c>
      <c r="D25" s="51"/>
      <c r="E25" s="52">
        <v>8968</v>
      </c>
      <c r="F25" s="52">
        <v>8940</v>
      </c>
      <c r="G25" s="52">
        <v>0</v>
      </c>
      <c r="H25" s="52">
        <v>0</v>
      </c>
      <c r="I25" s="52"/>
      <c r="J25" s="52"/>
      <c r="K25" s="52"/>
      <c r="L25" s="52"/>
      <c r="M25" s="52"/>
      <c r="N25" s="52"/>
    </row>
    <row r="26" spans="1:15" ht="18" customHeight="1">
      <c r="A26" s="93"/>
      <c r="B26" s="93"/>
      <c r="C26" s="51" t="s">
        <v>193</v>
      </c>
      <c r="D26" s="51"/>
      <c r="E26" s="52">
        <f>E23+E24+E25</f>
        <v>8774</v>
      </c>
      <c r="F26" s="52">
        <v>8985</v>
      </c>
      <c r="G26" s="52">
        <v>773</v>
      </c>
      <c r="H26" s="52">
        <v>765</v>
      </c>
      <c r="I26" s="52"/>
      <c r="J26" s="52"/>
      <c r="K26" s="52"/>
      <c r="L26" s="52"/>
      <c r="M26" s="52"/>
      <c r="N26" s="52"/>
    </row>
    <row r="27" spans="1:15" ht="18" customHeight="1">
      <c r="A27" s="93"/>
      <c r="B27" s="51" t="s">
        <v>194</v>
      </c>
      <c r="C27" s="51"/>
      <c r="D27" s="51"/>
      <c r="E27" s="52">
        <v>18062</v>
      </c>
      <c r="F27" s="52">
        <v>19883</v>
      </c>
      <c r="G27" s="52">
        <v>6598</v>
      </c>
      <c r="H27" s="52">
        <v>6526</v>
      </c>
      <c r="I27" s="52"/>
      <c r="J27" s="52"/>
      <c r="K27" s="52"/>
      <c r="L27" s="52"/>
      <c r="M27" s="52"/>
      <c r="N27" s="52"/>
    </row>
    <row r="28" spans="1:15" ht="18" customHeight="1">
      <c r="A28" s="93" t="s">
        <v>195</v>
      </c>
      <c r="B28" s="93" t="s">
        <v>196</v>
      </c>
      <c r="C28" s="51" t="s">
        <v>197</v>
      </c>
      <c r="D28" s="81" t="s">
        <v>40</v>
      </c>
      <c r="E28" s="52">
        <v>4627</v>
      </c>
      <c r="F28" s="52">
        <v>3010</v>
      </c>
      <c r="G28" s="52">
        <v>1894</v>
      </c>
      <c r="H28" s="52">
        <v>1830</v>
      </c>
      <c r="I28" s="52"/>
      <c r="J28" s="52"/>
      <c r="K28" s="52"/>
      <c r="L28" s="52"/>
      <c r="M28" s="52"/>
      <c r="N28" s="52"/>
    </row>
    <row r="29" spans="1:15" ht="18" customHeight="1">
      <c r="A29" s="93"/>
      <c r="B29" s="93"/>
      <c r="C29" s="51" t="s">
        <v>198</v>
      </c>
      <c r="D29" s="81" t="s">
        <v>41</v>
      </c>
      <c r="E29" s="52">
        <v>4610</v>
      </c>
      <c r="F29" s="52">
        <v>2924</v>
      </c>
      <c r="G29" s="52">
        <v>1837</v>
      </c>
      <c r="H29" s="52">
        <v>1724</v>
      </c>
      <c r="I29" s="52"/>
      <c r="J29" s="52"/>
      <c r="K29" s="52"/>
      <c r="L29" s="52"/>
      <c r="M29" s="52"/>
      <c r="N29" s="52"/>
    </row>
    <row r="30" spans="1:15" ht="18" customHeight="1">
      <c r="A30" s="93"/>
      <c r="B30" s="93"/>
      <c r="C30" s="51" t="s">
        <v>199</v>
      </c>
      <c r="D30" s="81" t="s">
        <v>200</v>
      </c>
      <c r="E30" s="52">
        <v>69</v>
      </c>
      <c r="F30" s="52">
        <v>65</v>
      </c>
      <c r="G30" s="52">
        <v>13</v>
      </c>
      <c r="H30" s="52">
        <v>1</v>
      </c>
      <c r="I30" s="52"/>
      <c r="J30" s="52"/>
      <c r="K30" s="52"/>
      <c r="L30" s="52"/>
      <c r="M30" s="52"/>
      <c r="N30" s="52"/>
    </row>
    <row r="31" spans="1:15" ht="18" customHeight="1">
      <c r="A31" s="93"/>
      <c r="B31" s="93"/>
      <c r="C31" s="45" t="s">
        <v>201</v>
      </c>
      <c r="D31" s="81" t="s">
        <v>202</v>
      </c>
      <c r="E31" s="52">
        <f t="shared" ref="E31:N31" si="0">E28-E29-E30</f>
        <v>-52</v>
      </c>
      <c r="F31" s="52">
        <f t="shared" si="0"/>
        <v>21</v>
      </c>
      <c r="G31" s="52">
        <f t="shared" si="0"/>
        <v>44</v>
      </c>
      <c r="H31" s="52">
        <f t="shared" si="0"/>
        <v>105</v>
      </c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93"/>
      <c r="B32" s="93"/>
      <c r="C32" s="51" t="s">
        <v>203</v>
      </c>
      <c r="D32" s="81" t="s">
        <v>204</v>
      </c>
      <c r="E32" s="52">
        <v>8</v>
      </c>
      <c r="F32" s="52">
        <v>10</v>
      </c>
      <c r="G32" s="52">
        <v>4</v>
      </c>
      <c r="H32" s="52">
        <v>5</v>
      </c>
      <c r="I32" s="52"/>
      <c r="J32" s="52"/>
      <c r="K32" s="52"/>
      <c r="L32" s="52"/>
      <c r="M32" s="52"/>
      <c r="N32" s="52"/>
    </row>
    <row r="33" spans="1:14" ht="18" customHeight="1">
      <c r="A33" s="93"/>
      <c r="B33" s="93"/>
      <c r="C33" s="51" t="s">
        <v>205</v>
      </c>
      <c r="D33" s="81" t="s">
        <v>206</v>
      </c>
      <c r="E33" s="52">
        <v>2</v>
      </c>
      <c r="F33" s="52">
        <v>3</v>
      </c>
      <c r="G33" s="52">
        <v>41</v>
      </c>
      <c r="H33" s="52">
        <v>45</v>
      </c>
      <c r="I33" s="52"/>
      <c r="J33" s="52"/>
      <c r="K33" s="52"/>
      <c r="L33" s="52"/>
      <c r="M33" s="52"/>
      <c r="N33" s="52"/>
    </row>
    <row r="34" spans="1:14" ht="18" customHeight="1">
      <c r="A34" s="93"/>
      <c r="B34" s="93"/>
      <c r="C34" s="45" t="s">
        <v>207</v>
      </c>
      <c r="D34" s="81" t="s">
        <v>208</v>
      </c>
      <c r="E34" s="52">
        <f t="shared" ref="E34:N34" si="1">E31+E32-E33</f>
        <v>-46</v>
      </c>
      <c r="F34" s="52">
        <f t="shared" si="1"/>
        <v>28</v>
      </c>
      <c r="G34" s="52">
        <f t="shared" si="1"/>
        <v>7</v>
      </c>
      <c r="H34" s="52">
        <f t="shared" si="1"/>
        <v>65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93"/>
      <c r="B35" s="93" t="s">
        <v>209</v>
      </c>
      <c r="C35" s="51" t="s">
        <v>210</v>
      </c>
      <c r="D35" s="81" t="s">
        <v>211</v>
      </c>
      <c r="E35" s="52">
        <v>108</v>
      </c>
      <c r="F35" s="88">
        <v>0</v>
      </c>
      <c r="G35" s="52">
        <v>1</v>
      </c>
      <c r="H35" s="52">
        <v>1</v>
      </c>
      <c r="I35" s="52"/>
      <c r="J35" s="52"/>
      <c r="K35" s="52"/>
      <c r="L35" s="52"/>
      <c r="M35" s="52"/>
      <c r="N35" s="52"/>
    </row>
    <row r="36" spans="1:14" ht="18" customHeight="1">
      <c r="A36" s="93"/>
      <c r="B36" s="93"/>
      <c r="C36" s="51" t="s">
        <v>212</v>
      </c>
      <c r="D36" s="81" t="s">
        <v>213</v>
      </c>
      <c r="E36" s="52">
        <v>263</v>
      </c>
      <c r="F36" s="88">
        <v>0</v>
      </c>
      <c r="G36" s="52">
        <v>0</v>
      </c>
      <c r="H36" s="52">
        <v>0</v>
      </c>
      <c r="I36" s="52"/>
      <c r="J36" s="52"/>
      <c r="K36" s="52"/>
      <c r="L36" s="52"/>
      <c r="M36" s="52"/>
      <c r="N36" s="52"/>
    </row>
    <row r="37" spans="1:14" ht="18" customHeight="1">
      <c r="A37" s="93"/>
      <c r="B37" s="93"/>
      <c r="C37" s="51" t="s">
        <v>214</v>
      </c>
      <c r="D37" s="81" t="s">
        <v>215</v>
      </c>
      <c r="E37" s="52">
        <f t="shared" ref="E37:N37" si="2">E34+E35-E36</f>
        <v>-201</v>
      </c>
      <c r="F37" s="52">
        <f t="shared" si="2"/>
        <v>28</v>
      </c>
      <c r="G37" s="52">
        <f t="shared" si="2"/>
        <v>8</v>
      </c>
      <c r="H37" s="52">
        <f>H34+H35-H36</f>
        <v>66</v>
      </c>
      <c r="I37" s="52">
        <f t="shared" si="2"/>
        <v>0</v>
      </c>
      <c r="J37" s="52">
        <f t="shared" si="2"/>
        <v>0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93"/>
      <c r="B38" s="93"/>
      <c r="C38" s="51" t="s">
        <v>216</v>
      </c>
      <c r="D38" s="81" t="s">
        <v>217</v>
      </c>
      <c r="E38" s="52">
        <v>0</v>
      </c>
      <c r="F38" s="52">
        <v>0</v>
      </c>
      <c r="G38" s="52">
        <v>0</v>
      </c>
      <c r="H38" s="52">
        <v>0</v>
      </c>
      <c r="I38" s="52"/>
      <c r="J38" s="52"/>
      <c r="K38" s="52"/>
      <c r="L38" s="52"/>
      <c r="M38" s="52"/>
      <c r="N38" s="52"/>
    </row>
    <row r="39" spans="1:14" ht="18" customHeight="1">
      <c r="A39" s="93"/>
      <c r="B39" s="93"/>
      <c r="C39" s="51" t="s">
        <v>218</v>
      </c>
      <c r="D39" s="81" t="s">
        <v>219</v>
      </c>
      <c r="E39" s="52">
        <v>0</v>
      </c>
      <c r="F39" s="52">
        <v>0</v>
      </c>
      <c r="G39" s="52">
        <v>0</v>
      </c>
      <c r="H39" s="52">
        <v>0</v>
      </c>
      <c r="I39" s="52"/>
      <c r="J39" s="52"/>
      <c r="K39" s="52"/>
      <c r="L39" s="52"/>
      <c r="M39" s="52"/>
      <c r="N39" s="52"/>
    </row>
    <row r="40" spans="1:14" ht="18" customHeight="1">
      <c r="A40" s="93"/>
      <c r="B40" s="93"/>
      <c r="C40" s="51" t="s">
        <v>220</v>
      </c>
      <c r="D40" s="81" t="s">
        <v>221</v>
      </c>
      <c r="E40" s="52">
        <v>0</v>
      </c>
      <c r="F40" s="52">
        <v>0</v>
      </c>
      <c r="G40" s="52">
        <v>0</v>
      </c>
      <c r="H40" s="52">
        <v>0</v>
      </c>
      <c r="I40" s="52"/>
      <c r="J40" s="52"/>
      <c r="K40" s="52"/>
      <c r="L40" s="52"/>
      <c r="M40" s="52"/>
      <c r="N40" s="52"/>
    </row>
    <row r="41" spans="1:14" ht="18" customHeight="1">
      <c r="A41" s="93"/>
      <c r="B41" s="93"/>
      <c r="C41" s="45" t="s">
        <v>222</v>
      </c>
      <c r="D41" s="81" t="s">
        <v>223</v>
      </c>
      <c r="E41" s="52">
        <f>E34+E35-E36-E40</f>
        <v>-201</v>
      </c>
      <c r="F41" s="52">
        <f t="shared" ref="F41:N41" si="3">F34+F35-F36-F40</f>
        <v>28</v>
      </c>
      <c r="G41" s="52">
        <f t="shared" si="3"/>
        <v>8</v>
      </c>
      <c r="H41" s="52">
        <f t="shared" si="3"/>
        <v>66</v>
      </c>
      <c r="I41" s="52">
        <f t="shared" si="3"/>
        <v>0</v>
      </c>
      <c r="J41" s="52">
        <f t="shared" si="3"/>
        <v>0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93"/>
      <c r="B42" s="93"/>
      <c r="C42" s="115" t="s">
        <v>224</v>
      </c>
      <c r="D42" s="115"/>
      <c r="E42" s="52">
        <f t="shared" ref="E42:N42" si="4">E37+E38-E39-E40</f>
        <v>-201</v>
      </c>
      <c r="F42" s="52">
        <f t="shared" si="4"/>
        <v>28</v>
      </c>
      <c r="G42" s="52">
        <f t="shared" si="4"/>
        <v>8</v>
      </c>
      <c r="H42" s="52">
        <f t="shared" si="4"/>
        <v>66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93"/>
      <c r="B43" s="93"/>
      <c r="C43" s="51" t="s">
        <v>225</v>
      </c>
      <c r="D43" s="81" t="s">
        <v>226</v>
      </c>
      <c r="E43" s="52">
        <v>0</v>
      </c>
      <c r="F43" s="52">
        <v>0</v>
      </c>
      <c r="G43" s="52">
        <v>0</v>
      </c>
      <c r="H43" s="52">
        <v>0</v>
      </c>
      <c r="I43" s="52"/>
      <c r="J43" s="52"/>
      <c r="K43" s="52"/>
      <c r="L43" s="52"/>
      <c r="M43" s="52"/>
      <c r="N43" s="52"/>
    </row>
    <row r="44" spans="1:14" ht="18" customHeight="1">
      <c r="A44" s="93"/>
      <c r="B44" s="93"/>
      <c r="C44" s="45" t="s">
        <v>227</v>
      </c>
      <c r="D44" s="64" t="s">
        <v>228</v>
      </c>
      <c r="E44" s="52">
        <f t="shared" ref="E44:N44" si="5">E41+E43</f>
        <v>-201</v>
      </c>
      <c r="F44" s="52">
        <f t="shared" si="5"/>
        <v>28</v>
      </c>
      <c r="G44" s="52">
        <f t="shared" si="5"/>
        <v>8</v>
      </c>
      <c r="H44" s="52">
        <f t="shared" si="5"/>
        <v>66</v>
      </c>
      <c r="I44" s="52">
        <f t="shared" si="5"/>
        <v>0</v>
      </c>
      <c r="J44" s="52">
        <f t="shared" si="5"/>
        <v>0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chihousai09</cp:lastModifiedBy>
  <cp:lastPrinted>2025-08-04T08:33:03Z</cp:lastPrinted>
  <dcterms:modified xsi:type="dcterms:W3CDTF">2025-09-18T01:08:12Z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2025-07-30T04:43:04Z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3f93a5ad-2526-42b5-88ac-e295b5890f3d</vt:lpwstr>
  </property>
  <property fmtid="{D5CDD505-2E9C-101B-9397-08002B2CF9AE}" pid="8" name="MSIP_Label_defa4170-0d19-0005-0004-bc88714345d2_ContentBits">
    <vt:lpwstr>0</vt:lpwstr>
  </property>
</Properties>
</file>