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w01\BE00$\財政課共有\401起債班\12 縁故債借入\起債（各種照会）\R7\250829〆都道府県及び指定都市の財政状況について（地方債協会）\02_作成\"/>
    </mc:Choice>
  </mc:AlternateContent>
  <xr:revisionPtr revIDLastSave="0" documentId="13_ncr:1_{4DC3824D-DF0A-4B95-AC9B-DA6678BDE415}" xr6:coauthVersionLast="47" xr6:coauthVersionMax="47" xr10:uidLastSave="{00000000-0000-0000-0000-000000000000}"/>
  <bookViews>
    <workbookView xWindow="-120" yWindow="-120" windowWidth="29040" windowHeight="1572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8" l="1"/>
  <c r="G31" i="8"/>
  <c r="G27" i="8"/>
  <c r="G26" i="8"/>
  <c r="G19" i="8"/>
  <c r="G22" i="8"/>
  <c r="G16" i="8"/>
  <c r="G18" i="8"/>
  <c r="E27" i="8"/>
  <c r="E26" i="8"/>
  <c r="E18" i="8"/>
  <c r="E22" i="8"/>
  <c r="E19" i="8"/>
  <c r="E24" i="8"/>
  <c r="F34" i="5" l="1"/>
  <c r="F32" i="5" s="1"/>
  <c r="F38" i="5"/>
  <c r="F39" i="5"/>
  <c r="F28" i="5"/>
  <c r="F24" i="5"/>
  <c r="F32" i="2"/>
  <c r="H45" i="2" l="1"/>
  <c r="F39" i="2"/>
  <c r="F28" i="2"/>
  <c r="F26" i="2"/>
  <c r="H31" i="8"/>
  <c r="H34" i="8" s="1"/>
  <c r="F31" i="8"/>
  <c r="F34" i="8" s="1"/>
  <c r="O24" i="7"/>
  <c r="O27" i="7" s="1"/>
  <c r="O16" i="7"/>
  <c r="O15" i="7"/>
  <c r="O14" i="7"/>
  <c r="M27" i="7"/>
  <c r="M24" i="7"/>
  <c r="M16" i="7"/>
  <c r="M15" i="7"/>
  <c r="M14" i="7"/>
  <c r="K24" i="7"/>
  <c r="K27" i="7" s="1"/>
  <c r="K16" i="7"/>
  <c r="K15" i="7"/>
  <c r="K14" i="7"/>
  <c r="I24" i="7"/>
  <c r="I27" i="7" s="1"/>
  <c r="I16" i="7"/>
  <c r="I15" i="7"/>
  <c r="I14" i="7"/>
  <c r="G24" i="7"/>
  <c r="G27" i="7" s="1"/>
  <c r="G16" i="7"/>
  <c r="G15" i="7"/>
  <c r="G14" i="7"/>
  <c r="I24" i="6"/>
  <c r="H24" i="6"/>
  <c r="H22" i="6"/>
  <c r="H20" i="6"/>
  <c r="H19" i="6"/>
  <c r="H23" i="6" s="1"/>
  <c r="E23" i="6"/>
  <c r="F23" i="6"/>
  <c r="E22" i="6"/>
  <c r="G24" i="6"/>
  <c r="G22" i="6"/>
  <c r="F22" i="6"/>
  <c r="E21" i="6"/>
  <c r="G20" i="6"/>
  <c r="F20" i="6"/>
  <c r="E20" i="6"/>
  <c r="G19" i="6"/>
  <c r="G23" i="6" s="1"/>
  <c r="F19" i="6"/>
  <c r="E19" i="6"/>
  <c r="H39" i="5"/>
  <c r="H38" i="5"/>
  <c r="H32" i="5"/>
  <c r="H28" i="5"/>
  <c r="H45" i="5" s="1"/>
  <c r="H27" i="5"/>
  <c r="O24" i="4"/>
  <c r="O27" i="4" s="1"/>
  <c r="O16" i="4"/>
  <c r="O15" i="4"/>
  <c r="O14" i="4"/>
  <c r="M24" i="4"/>
  <c r="M27" i="4" s="1"/>
  <c r="M16" i="4"/>
  <c r="M15" i="4"/>
  <c r="M14" i="4"/>
  <c r="K24" i="4"/>
  <c r="K27" i="4" s="1"/>
  <c r="K16" i="4"/>
  <c r="K15" i="4"/>
  <c r="K14" i="4"/>
  <c r="I24" i="4"/>
  <c r="I27" i="4" s="1"/>
  <c r="I16" i="4"/>
  <c r="I15" i="4"/>
  <c r="I14" i="4"/>
  <c r="G24" i="4"/>
  <c r="G27" i="4" s="1"/>
  <c r="G16" i="4"/>
  <c r="G15" i="4"/>
  <c r="G12" i="4"/>
  <c r="G9" i="4"/>
  <c r="G14" i="4" s="1"/>
  <c r="H28" i="2"/>
  <c r="H32" i="2"/>
  <c r="H39" i="2"/>
  <c r="H38" i="2"/>
  <c r="H27" i="2"/>
  <c r="H41" i="8" l="1"/>
  <c r="H44" i="8" s="1"/>
  <c r="H37" i="8"/>
  <c r="H42" i="8" s="1"/>
  <c r="F37" i="8"/>
  <c r="F42" i="8" s="1"/>
  <c r="F41" i="8"/>
  <c r="F44" i="8" s="1"/>
  <c r="H21" i="6"/>
  <c r="F21" i="6"/>
  <c r="G21" i="6"/>
  <c r="I9" i="2" l="1"/>
  <c r="F45" i="2"/>
  <c r="G45" i="2" s="1"/>
  <c r="F27" i="2"/>
  <c r="G27" i="2" s="1"/>
  <c r="F45" i="5"/>
  <c r="G44" i="5" s="1"/>
  <c r="F27" i="5"/>
  <c r="G19" i="5" s="1"/>
  <c r="F44" i="4"/>
  <c r="F39" i="4"/>
  <c r="N31" i="8"/>
  <c r="N34" i="8" s="1"/>
  <c r="M31" i="8"/>
  <c r="M34" i="8" s="1"/>
  <c r="L31" i="8"/>
  <c r="L34" i="8"/>
  <c r="L37" i="8" s="1"/>
  <c r="L42" i="8" s="1"/>
  <c r="K31" i="8"/>
  <c r="K34" i="8" s="1"/>
  <c r="J31" i="8"/>
  <c r="J34" i="8"/>
  <c r="J41" i="8" s="1"/>
  <c r="J44" i="8" s="1"/>
  <c r="I31" i="8"/>
  <c r="I34" i="8" s="1"/>
  <c r="I37" i="8" s="1"/>
  <c r="I42" i="8" s="1"/>
  <c r="G41" i="8"/>
  <c r="G44" i="8" s="1"/>
  <c r="E31" i="8"/>
  <c r="E34" i="8" s="1"/>
  <c r="O44" i="7"/>
  <c r="N44" i="7"/>
  <c r="M44" i="7"/>
  <c r="L44" i="7"/>
  <c r="K44" i="7"/>
  <c r="J44" i="7"/>
  <c r="I44" i="7"/>
  <c r="H44" i="7"/>
  <c r="G44" i="7"/>
  <c r="F44" i="7"/>
  <c r="O39" i="7"/>
  <c r="N39" i="7"/>
  <c r="M39" i="7"/>
  <c r="L39" i="7"/>
  <c r="K39" i="7"/>
  <c r="J39" i="7"/>
  <c r="I39" i="7"/>
  <c r="H39" i="7"/>
  <c r="G39" i="7"/>
  <c r="F39" i="7"/>
  <c r="N24" i="7"/>
  <c r="N27" i="7" s="1"/>
  <c r="L24" i="7"/>
  <c r="L27" i="7" s="1"/>
  <c r="J24" i="7"/>
  <c r="J27" i="7" s="1"/>
  <c r="H24" i="7"/>
  <c r="H27" i="7" s="1"/>
  <c r="F24" i="7"/>
  <c r="F27" i="7" s="1"/>
  <c r="N16" i="7"/>
  <c r="L16" i="7"/>
  <c r="J16" i="7"/>
  <c r="H16" i="7"/>
  <c r="F16" i="7"/>
  <c r="N15" i="7"/>
  <c r="L15" i="7"/>
  <c r="J15" i="7"/>
  <c r="H15" i="7"/>
  <c r="F15" i="7"/>
  <c r="N14" i="7"/>
  <c r="L14" i="7"/>
  <c r="J14" i="7"/>
  <c r="H14" i="7"/>
  <c r="F14" i="7"/>
  <c r="I20" i="6"/>
  <c r="I19" i="6"/>
  <c r="I21" i="6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O39" i="4"/>
  <c r="O44" i="4"/>
  <c r="N39" i="4"/>
  <c r="N45" i="4" s="1"/>
  <c r="N44" i="4"/>
  <c r="M39" i="4"/>
  <c r="M44" i="4"/>
  <c r="M45" i="4" s="1"/>
  <c r="L39" i="4"/>
  <c r="L44" i="4"/>
  <c r="L45" i="4"/>
  <c r="K39" i="4"/>
  <c r="K45" i="4" s="1"/>
  <c r="K44" i="4"/>
  <c r="J39" i="4"/>
  <c r="J44" i="4"/>
  <c r="I39" i="4"/>
  <c r="I44" i="4"/>
  <c r="H39" i="4"/>
  <c r="H44" i="4"/>
  <c r="G39" i="4"/>
  <c r="G44" i="4"/>
  <c r="G45" i="4" s="1"/>
  <c r="N24" i="4"/>
  <c r="N27" i="4" s="1"/>
  <c r="L24" i="4"/>
  <c r="L27" i="4" s="1"/>
  <c r="J24" i="4"/>
  <c r="J27" i="4" s="1"/>
  <c r="H24" i="4"/>
  <c r="H27" i="4" s="1"/>
  <c r="L16" i="4"/>
  <c r="L15" i="4"/>
  <c r="L14" i="4"/>
  <c r="N16" i="4"/>
  <c r="N15" i="4"/>
  <c r="N14" i="4"/>
  <c r="J16" i="4"/>
  <c r="J15" i="4"/>
  <c r="J14" i="4"/>
  <c r="H16" i="4"/>
  <c r="H15" i="4"/>
  <c r="H14" i="4"/>
  <c r="F24" i="4"/>
  <c r="F27" i="4" s="1"/>
  <c r="F16" i="4"/>
  <c r="F15" i="4"/>
  <c r="F14" i="4"/>
  <c r="F45" i="4" l="1"/>
  <c r="G40" i="5"/>
  <c r="G42" i="5"/>
  <c r="G34" i="5"/>
  <c r="G30" i="5"/>
  <c r="G28" i="5"/>
  <c r="G37" i="5"/>
  <c r="G33" i="5"/>
  <c r="G35" i="5"/>
  <c r="G29" i="2"/>
  <c r="G41" i="2"/>
  <c r="G14" i="2"/>
  <c r="G41" i="5"/>
  <c r="M45" i="7"/>
  <c r="G38" i="5"/>
  <c r="I45" i="4"/>
  <c r="O45" i="7"/>
  <c r="G39" i="5"/>
  <c r="I45" i="5"/>
  <c r="G45" i="5"/>
  <c r="G29" i="5"/>
  <c r="G28" i="2"/>
  <c r="J37" i="8"/>
  <c r="J42" i="8" s="1"/>
  <c r="H45" i="4"/>
  <c r="G21" i="2"/>
  <c r="G43" i="5"/>
  <c r="G16" i="2"/>
  <c r="G45" i="7"/>
  <c r="G18" i="2"/>
  <c r="J45" i="7"/>
  <c r="G36" i="5"/>
  <c r="G31" i="5"/>
  <c r="K45" i="7"/>
  <c r="G32" i="5"/>
  <c r="G9" i="2"/>
  <c r="J45" i="4"/>
  <c r="O45" i="4"/>
  <c r="G37" i="8"/>
  <c r="G42" i="8" s="1"/>
  <c r="G19" i="2"/>
  <c r="G25" i="2"/>
  <c r="G24" i="2"/>
  <c r="G36" i="2"/>
  <c r="L45" i="7"/>
  <c r="G12" i="2"/>
  <c r="G39" i="2"/>
  <c r="G11" i="2"/>
  <c r="G38" i="2"/>
  <c r="I27" i="2"/>
  <c r="G22" i="2"/>
  <c r="G15" i="2"/>
  <c r="G43" i="2"/>
  <c r="F45" i="7"/>
  <c r="G23" i="2"/>
  <c r="G30" i="2"/>
  <c r="H45" i="7"/>
  <c r="G26" i="2"/>
  <c r="G32" i="2"/>
  <c r="G13" i="2"/>
  <c r="G40" i="2"/>
  <c r="I45" i="7"/>
  <c r="G20" i="2"/>
  <c r="G17" i="2"/>
  <c r="G10" i="2"/>
  <c r="G31" i="2"/>
  <c r="N45" i="7"/>
  <c r="I23" i="6"/>
  <c r="E41" i="8"/>
  <c r="E44" i="8" s="1"/>
  <c r="E37" i="8"/>
  <c r="E42" i="8" s="1"/>
  <c r="K37" i="8"/>
  <c r="K42" i="8" s="1"/>
  <c r="K41" i="8"/>
  <c r="K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L41" i="8"/>
  <c r="L44" i="8" s="1"/>
  <c r="G37" i="2"/>
  <c r="G20" i="5"/>
  <c r="G44" i="2"/>
  <c r="G17" i="5"/>
  <c r="I41" i="8"/>
  <c r="I44" i="8" s="1"/>
  <c r="G42" i="2"/>
  <c r="I45" i="2"/>
  <c r="G18" i="5"/>
  <c r="G35" i="2"/>
  <c r="G25" i="5"/>
  <c r="G16" i="5"/>
  <c r="G13" i="5"/>
  <c r="G14" i="5"/>
  <c r="I22" i="6" l="1"/>
</calcChain>
</file>

<file path=xl/sharedStrings.xml><?xml version="1.0" encoding="utf-8"?>
<sst xmlns="http://schemas.openxmlformats.org/spreadsheetml/2006/main" count="440" uniqueCount="263">
  <si>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</si>
  <si>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</si>
  <si>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</si>
  <si>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</si>
  <si>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</si>
  <si>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</si>
  <si>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</si>
  <si>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</si>
  <si>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</si>
  <si>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</si>
  <si>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</si>
  <si>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</si>
  <si>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</si>
  <si>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</si>
  <si>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</si>
  <si>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</si>
  <si>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</si>
  <si>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</si>
  <si>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</si>
  <si>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</si>
  <si>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</si>
  <si>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</si>
  <si>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</si>
  <si>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</si>
  <si>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</si>
  <si>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</si>
  <si>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</si>
  <si>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</si>
  <si>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</si>
  <si>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</si>
  <si>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</si>
  <si>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</si>
  <si>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</si>
  <si>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</si>
  <si>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</si>
  <si>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</si>
  <si>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</si>
  <si>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</si>
  <si>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</si>
  <si>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</si>
  <si>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</si>
  <si>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</si>
  <si>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</si>
  <si>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</si>
  <si>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</si>
  <si>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</si>
  <si>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</si>
  <si>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</si>
  <si>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</si>
  <si>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</si>
  <si>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</si>
  <si>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</si>
  <si>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</si>
  <si>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</si>
  <si>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</si>
  <si>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</si>
  <si>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</si>
  <si>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</si>
  <si>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</si>
  <si>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</si>
  <si>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</si>
  <si>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</si>
  <si>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</si>
  <si>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</si>
  <si>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</si>
  <si>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</si>
  <si>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</si>
  <si>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</si>
  <si>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</si>
  <si>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</si>
  <si>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</si>
  <si>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</si>
  <si>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</si>
  <si>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</si>
  <si>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</si>
  <si>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</si>
  <si>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</si>
  <si>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</si>
  <si>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</si>
  <si>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</si>
  <si>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</si>
  <si>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</si>
  <si>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</si>
  <si>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</si>
  <si>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</si>
  <si>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</si>
  <si>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</si>
  <si>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</si>
  <si>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</si>
  <si>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</si>
  <si>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</si>
  <si>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</si>
  <si>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</si>
  <si>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</si>
  <si>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</si>
  <si>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</si>
  <si>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</si>
  <si>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</si>
  <si>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</si>
  <si>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</si>
  <si>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</si>
  <si>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</si>
  <si>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</si>
  <si>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</si>
  <si>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</si>
  <si>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</si>
  <si>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</si>
  <si>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</si>
  <si>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</si>
  <si>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</si>
  <si>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</si>
  <si>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</si>
  <si>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</si>
  <si>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</si>
  <si>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</si>
  <si>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</si>
  <si>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</si>
  <si>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</si>
  <si>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</si>
  <si>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</si>
  <si>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</si>
  <si>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</si>
  <si>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</si>
  <si>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</si>
  <si>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</si>
  <si>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</si>
  <si>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</si>
  <si>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</si>
  <si>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</si>
  <si>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</si>
  <si>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</si>
  <si>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</si>
  <si>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</si>
  <si>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</si>
  <si>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</si>
  <si>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</si>
  <si>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</si>
  <si>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</si>
  <si>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</si>
  <si>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</si>
  <si>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</si>
  <si>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</si>
  <si>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</si>
  <si>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</si>
  <si>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</si>
  <si>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</si>
  <si>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</si>
  <si>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</si>
  <si>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</si>
  <si>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</si>
  <si>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</si>
  <si>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</si>
  <si>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</si>
  <si>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</si>
  <si>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</si>
  <si>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</si>
  <si>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</si>
  <si>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</si>
  <si>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</si>
  <si>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</si>
  <si>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</si>
  <si>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</si>
  <si>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</si>
  <si>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</si>
  <si>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</si>
  <si>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</si>
  <si>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</si>
  <si>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</si>
  <si>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</si>
  <si>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</si>
  <si>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</si>
  <si>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</si>
  <si>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</si>
  <si>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</si>
  <si>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</si>
  <si>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</si>
  <si>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</si>
  <si>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</si>
  <si>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</si>
  <si>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</si>
  <si>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</si>
  <si>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</si>
  <si>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</si>
  <si>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</si>
  <si>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</si>
  <si>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</si>
  <si>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</si>
  <si>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</si>
  <si>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</si>
  <si>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</si>
  <si>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</si>
  <si>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</si>
  <si>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</si>
  <si>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</si>
  <si>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</si>
  <si>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</si>
  <si>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</si>
  <si>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</si>
  <si>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</si>
  <si>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</si>
  <si>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</si>
  <si>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</si>
  <si>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</si>
  <si>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</si>
  <si>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</si>
  <si>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</si>
  <si>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</si>
  <si>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</si>
  <si>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</si>
  <si>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</si>
  <si>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</si>
  <si>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</si>
  <si>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</si>
  <si>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</si>
  <si>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</si>
  <si>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</si>
  <si>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</si>
  <si>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</si>
  <si>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</si>
  <si>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</si>
  <si>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</si>
  <si>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</si>
  <si>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</si>
  <si>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</si>
  <si>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</si>
  <si>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</si>
  <si>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</si>
  <si>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</si>
  <si>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</si>
  <si>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</si>
  <si>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</si>
  <si>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</si>
  <si>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</si>
  <si>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</si>
  <si>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</si>
  <si>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</si>
  <si>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</si>
  <si>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</si>
  <si>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</si>
  <si>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</si>
  <si>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</si>
  <si>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</si>
  <si>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</si>
  <si>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</si>
  <si>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</si>
  <si>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</si>
  <si>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</si>
  <si>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</si>
  <si>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</si>
  <si>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</si>
  <si>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モーターボート競走事業</t>
    <rPh sb="7" eb="9">
      <t>キョウソウ</t>
    </rPh>
    <rPh sb="9" eb="11">
      <t>ジギョウ</t>
    </rPh>
    <phoneticPr fontId="9"/>
  </si>
  <si>
    <t>琵琶湖流域下水道事業</t>
    <rPh sb="0" eb="3">
      <t>ビワコ</t>
    </rPh>
    <rPh sb="3" eb="5">
      <t>リュウイキ</t>
    </rPh>
    <rPh sb="5" eb="8">
      <t>ゲスイドウ</t>
    </rPh>
    <rPh sb="8" eb="10">
      <t>ジギョウ</t>
    </rPh>
    <phoneticPr fontId="9"/>
  </si>
  <si>
    <t>病院事業</t>
    <rPh sb="0" eb="2">
      <t>ビョウイン</t>
    </rPh>
    <rPh sb="2" eb="4">
      <t>ジギョウ</t>
    </rPh>
    <phoneticPr fontId="14"/>
  </si>
  <si>
    <t>工業用水道事業</t>
    <rPh sb="0" eb="3">
      <t>コウギョウヨウ</t>
    </rPh>
    <rPh sb="3" eb="5">
      <t>スイドウ</t>
    </rPh>
    <rPh sb="5" eb="7">
      <t>ジギョウ</t>
    </rPh>
    <phoneticPr fontId="14"/>
  </si>
  <si>
    <t>水道用水供給事業</t>
    <rPh sb="0" eb="2">
      <t>スイドウ</t>
    </rPh>
    <rPh sb="2" eb="4">
      <t>ヨウスイ</t>
    </rPh>
    <rPh sb="4" eb="6">
      <t>キョウキュウ</t>
    </rPh>
    <rPh sb="6" eb="8">
      <t>ジギョウ</t>
    </rPh>
    <phoneticPr fontId="14"/>
  </si>
  <si>
    <t>滋賀県</t>
    <rPh sb="0" eb="3">
      <t>シガケン</t>
    </rPh>
    <phoneticPr fontId="9"/>
  </si>
  <si>
    <t xml:space="preserve">        －</t>
  </si>
  <si>
    <t>モーターボート競走事業</t>
    <rPh sb="7" eb="9">
      <t>キョウソウ</t>
    </rPh>
    <rPh sb="9" eb="11">
      <t>ジギョウ</t>
    </rPh>
    <phoneticPr fontId="14"/>
  </si>
  <si>
    <t>琵琶湖流域下水道事業</t>
    <rPh sb="0" eb="10">
      <t>ビワコリュウイキゲスイドウジギョウ</t>
    </rPh>
    <phoneticPr fontId="14"/>
  </si>
  <si>
    <t>－</t>
  </si>
  <si>
    <t>道路公社</t>
    <rPh sb="0" eb="2">
      <t>ドウロ</t>
    </rPh>
    <rPh sb="2" eb="4">
      <t>コウシャ</t>
    </rPh>
    <phoneticPr fontId="14"/>
  </si>
  <si>
    <t>土地開発公社</t>
    <rPh sb="0" eb="2">
      <t>トチ</t>
    </rPh>
    <rPh sb="2" eb="4">
      <t>カイハツ</t>
    </rPh>
    <rPh sb="4" eb="6">
      <t>コウシャ</t>
    </rPh>
    <phoneticPr fontId="14"/>
  </si>
  <si>
    <t>産業用地開発事業</t>
    <rPh sb="0" eb="2">
      <t>サンギョウ</t>
    </rPh>
    <rPh sb="2" eb="4">
      <t>ヨウチ</t>
    </rPh>
    <rPh sb="4" eb="6">
      <t>カイハツ</t>
    </rPh>
    <rPh sb="6" eb="8">
      <t>ジギョウ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</si>
</sst>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3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sz val="11"/>
      <color rgb="FF0000FF"/>
      <name val="明朝"/>
      <family val="1"/>
      <charset val="128"/>
    </font>
    <font>
      <sz val="11"/>
      <name val="ＭＳ Ｐゴシック"/>
      <family val="1"/>
      <charset val="128"/>
    </font>
    <font>
      <sz val="11"/>
      <color rgb="FFFF000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21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5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177" fontId="2" fillId="0" borderId="10" xfId="1" applyNumberFormat="1" applyBorder="1" applyAlignment="1">
      <alignment vertical="center"/>
    </xf>
    <xf numFmtId="177" fontId="20" fillId="0" borderId="10" xfId="1" applyNumberFormat="1" applyFont="1" applyBorder="1" applyAlignment="1">
      <alignment vertical="center"/>
    </xf>
    <xf numFmtId="177" fontId="20" fillId="0" borderId="10" xfId="0" applyNumberFormat="1" applyFont="1" applyBorder="1" applyAlignment="1">
      <alignment vertical="center"/>
    </xf>
    <xf numFmtId="181" fontId="20" fillId="0" borderId="10" xfId="0" applyNumberFormat="1" applyFont="1" applyBorder="1" applyAlignment="1">
      <alignment vertical="center"/>
    </xf>
    <xf numFmtId="177" fontId="20" fillId="0" borderId="10" xfId="1" applyNumberFormat="1" applyFont="1" applyBorder="1" applyAlignment="1">
      <alignment horizontal="right" vertical="center"/>
    </xf>
    <xf numFmtId="177" fontId="21" fillId="0" borderId="10" xfId="1" applyNumberFormat="1" applyFont="1" applyFill="1" applyBorder="1" applyAlignment="1">
      <alignment vertical="center"/>
    </xf>
    <xf numFmtId="177" fontId="2" fillId="0" borderId="10" xfId="1" applyNumberFormat="1" applyFont="1" applyFill="1" applyBorder="1" applyAlignment="1">
      <alignment vertical="center"/>
    </xf>
    <xf numFmtId="177" fontId="2" fillId="0" borderId="10" xfId="0" quotePrefix="1" applyNumberFormat="1" applyFont="1" applyBorder="1" applyAlignment="1">
      <alignment horizontal="right" vertical="center"/>
    </xf>
    <xf numFmtId="177" fontId="2" fillId="0" borderId="10" xfId="1" quotePrefix="1" applyNumberFormat="1" applyFont="1" applyFill="1" applyBorder="1" applyAlignment="1">
      <alignment horizontal="right" vertical="center"/>
    </xf>
    <xf numFmtId="177" fontId="2" fillId="0" borderId="10" xfId="1" applyNumberFormat="1" applyFont="1" applyFill="1" applyBorder="1" applyAlignment="1">
      <alignment horizontal="right" vertical="center"/>
    </xf>
    <xf numFmtId="177" fontId="22" fillId="0" borderId="10" xfId="1" applyNumberFormat="1" applyFont="1" applyBorder="1" applyAlignment="1">
      <alignment vertical="center"/>
    </xf>
    <xf numFmtId="177" fontId="20" fillId="0" borderId="10" xfId="1" applyNumberFormat="1" applyFont="1" applyFill="1" applyBorder="1" applyAlignment="1">
      <alignment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0" fontId="2" fillId="0" borderId="10" xfId="0" applyFont="1" applyBorder="1" applyAlignment="1">
      <alignment horizontal="center"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177" fontId="2" fillId="0" borderId="10" xfId="1" applyNumberFormat="1" applyFont="1" applyFill="1" applyBorder="1" applyAlignment="1">
      <alignment vertical="center"/>
    </xf>
    <xf numFmtId="177" fontId="2" fillId="0" borderId="10" xfId="0" applyNumberFormat="1" applyFont="1" applyBorder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17" fillId="0" borderId="10" xfId="0" applyNumberFormat="1" applyFont="1" applyBorder="1" applyAlignment="1">
      <alignment horizontal="right" vertical="center"/>
    </xf>
    <xf numFmtId="176" fontId="0" fillId="0" borderId="10" xfId="0" applyNumberFormat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="115" zoomScaleNormal="100" zoomScaleSheetLayoutView="115" workbookViewId="0">
      <pane xSplit="5" ySplit="8" topLeftCell="F17" activePane="bottomRight" state="frozen"/>
      <selection pane="topRight" activeCell="F1" sqref="F1"/>
      <selection pane="bottomLeft" activeCell="A9" sqref="A9"/>
      <selection pane="bottomRight" activeCell="G19" sqref="G19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1" width="9" style="2"/>
    <col min="12" max="12" width="9.875" style="2" customWidth="1"/>
    <col min="13" max="16384" width="9" style="2"/>
  </cols>
  <sheetData>
    <row r="1" spans="1:11" ht="33.950000000000003" customHeight="1">
      <c r="A1" s="16" t="s">
        <v>0</v>
      </c>
      <c r="B1" s="16"/>
      <c r="C1" s="16"/>
      <c r="D1" s="16"/>
      <c r="E1" s="21" t="s">
        <v>255</v>
      </c>
      <c r="F1" s="1"/>
    </row>
    <row r="3" spans="1:11" ht="14.25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.25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9"/>
      <c r="F7" s="48" t="s">
        <v>241</v>
      </c>
      <c r="G7" s="48"/>
      <c r="H7" s="48" t="s">
        <v>238</v>
      </c>
      <c r="I7" s="49" t="s">
        <v>21</v>
      </c>
    </row>
    <row r="8" spans="1:11" ht="17.100000000000001" customHeight="1">
      <c r="A8" s="18"/>
      <c r="B8" s="19"/>
      <c r="C8" s="19"/>
      <c r="D8" s="19"/>
      <c r="E8" s="60"/>
      <c r="F8" s="51" t="s">
        <v>90</v>
      </c>
      <c r="G8" s="51" t="s">
        <v>2</v>
      </c>
      <c r="H8" s="51" t="s">
        <v>233</v>
      </c>
      <c r="I8" s="52"/>
    </row>
    <row r="9" spans="1:11" ht="18" customHeight="1">
      <c r="A9" s="99" t="s">
        <v>87</v>
      </c>
      <c r="B9" s="99" t="s">
        <v>89</v>
      </c>
      <c r="C9" s="61" t="s">
        <v>3</v>
      </c>
      <c r="D9" s="53"/>
      <c r="E9" s="53"/>
      <c r="F9" s="54">
        <v>239197</v>
      </c>
      <c r="G9" s="55">
        <f>F9/$F$27*100</f>
        <v>38.597966158582828</v>
      </c>
      <c r="H9" s="84">
        <v>220831</v>
      </c>
      <c r="I9" s="55">
        <f>(F9/H9-1)*100</f>
        <v>8.3167671205582661</v>
      </c>
      <c r="K9" s="25"/>
    </row>
    <row r="10" spans="1:11" ht="18" customHeight="1">
      <c r="A10" s="99"/>
      <c r="B10" s="99"/>
      <c r="C10" s="63"/>
      <c r="D10" s="65" t="s">
        <v>22</v>
      </c>
      <c r="E10" s="53"/>
      <c r="F10" s="54">
        <v>69672</v>
      </c>
      <c r="G10" s="55">
        <f t="shared" ref="G10:G26" si="0">F10/$F$27*100</f>
        <v>11.242605459937971</v>
      </c>
      <c r="H10" s="84">
        <v>60681</v>
      </c>
      <c r="I10" s="55">
        <f t="shared" ref="I10:I27" si="1">(F10/H10-1)*100</f>
        <v>14.81682899095269</v>
      </c>
    </row>
    <row r="11" spans="1:11" ht="18" customHeight="1">
      <c r="A11" s="99"/>
      <c r="B11" s="99"/>
      <c r="C11" s="63"/>
      <c r="D11" s="63"/>
      <c r="E11" s="47" t="s">
        <v>23</v>
      </c>
      <c r="F11" s="54">
        <v>55217</v>
      </c>
      <c r="G11" s="55">
        <f t="shared" si="0"/>
        <v>8.910077874632492</v>
      </c>
      <c r="H11" s="84">
        <v>49204</v>
      </c>
      <c r="I11" s="55">
        <f t="shared" si="1"/>
        <v>12.220551174701244</v>
      </c>
    </row>
    <row r="12" spans="1:11" ht="18" customHeight="1">
      <c r="A12" s="99"/>
      <c r="B12" s="99"/>
      <c r="C12" s="63"/>
      <c r="D12" s="63"/>
      <c r="E12" s="47" t="s">
        <v>24</v>
      </c>
      <c r="F12" s="54">
        <v>3557</v>
      </c>
      <c r="G12" s="55">
        <f t="shared" si="0"/>
        <v>0.57397444627683092</v>
      </c>
      <c r="H12" s="84">
        <v>3054</v>
      </c>
      <c r="I12" s="55">
        <f t="shared" si="1"/>
        <v>16.47020301244271</v>
      </c>
    </row>
    <row r="13" spans="1:11" ht="18" customHeight="1">
      <c r="A13" s="99"/>
      <c r="B13" s="99"/>
      <c r="C13" s="63"/>
      <c r="D13" s="64"/>
      <c r="E13" s="47" t="s">
        <v>25</v>
      </c>
      <c r="F13" s="54">
        <v>334</v>
      </c>
      <c r="G13" s="55">
        <f t="shared" si="0"/>
        <v>5.3895829366449689E-2</v>
      </c>
      <c r="H13" s="84">
        <v>174</v>
      </c>
      <c r="I13" s="55">
        <f t="shared" si="1"/>
        <v>91.954022988505741</v>
      </c>
    </row>
    <row r="14" spans="1:11" ht="18" customHeight="1">
      <c r="A14" s="99"/>
      <c r="B14" s="99"/>
      <c r="C14" s="63"/>
      <c r="D14" s="61" t="s">
        <v>26</v>
      </c>
      <c r="E14" s="53"/>
      <c r="F14" s="54">
        <v>57841</v>
      </c>
      <c r="G14" s="55">
        <f t="shared" si="0"/>
        <v>9.3334990011521448</v>
      </c>
      <c r="H14" s="84">
        <v>53079</v>
      </c>
      <c r="I14" s="55">
        <f t="shared" si="1"/>
        <v>8.9715329979841449</v>
      </c>
    </row>
    <row r="15" spans="1:11" ht="18" customHeight="1">
      <c r="A15" s="99"/>
      <c r="B15" s="99"/>
      <c r="C15" s="63"/>
      <c r="D15" s="63"/>
      <c r="E15" s="47" t="s">
        <v>27</v>
      </c>
      <c r="F15" s="54">
        <v>1904</v>
      </c>
      <c r="G15" s="55">
        <f t="shared" si="0"/>
        <v>0.30723850034047961</v>
      </c>
      <c r="H15" s="84">
        <v>1875</v>
      </c>
      <c r="I15" s="55">
        <f t="shared" si="1"/>
        <v>1.546666666666674</v>
      </c>
    </row>
    <row r="16" spans="1:11" ht="18" customHeight="1">
      <c r="A16" s="99"/>
      <c r="B16" s="99"/>
      <c r="C16" s="63"/>
      <c r="D16" s="64"/>
      <c r="E16" s="47" t="s">
        <v>28</v>
      </c>
      <c r="F16" s="54">
        <v>55937</v>
      </c>
      <c r="G16" s="55">
        <f t="shared" si="0"/>
        <v>9.0262605008116648</v>
      </c>
      <c r="H16" s="84">
        <v>51204</v>
      </c>
      <c r="I16" s="55">
        <f t="shared" si="1"/>
        <v>9.2434184829310198</v>
      </c>
      <c r="K16" s="26"/>
    </row>
    <row r="17" spans="1:26" ht="18" customHeight="1">
      <c r="A17" s="99"/>
      <c r="B17" s="99"/>
      <c r="C17" s="63"/>
      <c r="D17" s="100" t="s">
        <v>29</v>
      </c>
      <c r="E17" s="101"/>
      <c r="F17" s="81">
        <v>28099</v>
      </c>
      <c r="G17" s="55">
        <f t="shared" si="0"/>
        <v>4.5341883514008074</v>
      </c>
      <c r="H17" s="84">
        <v>25603</v>
      </c>
      <c r="I17" s="55">
        <f t="shared" si="1"/>
        <v>9.7488575557551869</v>
      </c>
    </row>
    <row r="18" spans="1:26" ht="18" customHeight="1">
      <c r="A18" s="99"/>
      <c r="B18" s="99"/>
      <c r="C18" s="63"/>
      <c r="D18" s="100" t="s">
        <v>93</v>
      </c>
      <c r="E18" s="102"/>
      <c r="F18" s="54">
        <v>4144</v>
      </c>
      <c r="G18" s="55">
        <f t="shared" si="0"/>
        <v>0.66869555956457338</v>
      </c>
      <c r="H18" s="84">
        <v>4083</v>
      </c>
      <c r="I18" s="55">
        <f t="shared" si="1"/>
        <v>1.4939995101640902</v>
      </c>
    </row>
    <row r="19" spans="1:26" ht="18" customHeight="1">
      <c r="A19" s="99"/>
      <c r="B19" s="99"/>
      <c r="C19" s="62"/>
      <c r="D19" s="100" t="s">
        <v>94</v>
      </c>
      <c r="E19" s="102"/>
      <c r="F19" s="56">
        <v>0</v>
      </c>
      <c r="G19" s="55">
        <f t="shared" si="0"/>
        <v>0</v>
      </c>
      <c r="H19" s="84">
        <v>0</v>
      </c>
      <c r="I19" s="55" t="e">
        <f t="shared" si="1"/>
        <v>#DIV/0!</v>
      </c>
      <c r="Z19" s="2" t="s">
        <v>95</v>
      </c>
    </row>
    <row r="20" spans="1:26" ht="18" customHeight="1">
      <c r="A20" s="99"/>
      <c r="B20" s="99"/>
      <c r="C20" s="53" t="s">
        <v>4</v>
      </c>
      <c r="D20" s="53"/>
      <c r="E20" s="53"/>
      <c r="F20" s="54">
        <v>30308</v>
      </c>
      <c r="G20" s="55">
        <f t="shared" si="0"/>
        <v>4.8906431031088538</v>
      </c>
      <c r="H20" s="84">
        <v>27618</v>
      </c>
      <c r="I20" s="55">
        <f t="shared" si="1"/>
        <v>9.7400246216235775</v>
      </c>
    </row>
    <row r="21" spans="1:26" ht="18" customHeight="1">
      <c r="A21" s="99"/>
      <c r="B21" s="99"/>
      <c r="C21" s="53" t="s">
        <v>5</v>
      </c>
      <c r="D21" s="53"/>
      <c r="E21" s="53"/>
      <c r="F21" s="54">
        <v>136000</v>
      </c>
      <c r="G21" s="55">
        <f t="shared" si="0"/>
        <v>21.945607167177116</v>
      </c>
      <c r="H21" s="84">
        <v>132000</v>
      </c>
      <c r="I21" s="55">
        <f t="shared" si="1"/>
        <v>3.0303030303030276</v>
      </c>
    </row>
    <row r="22" spans="1:26" ht="18" customHeight="1">
      <c r="A22" s="99"/>
      <c r="B22" s="99"/>
      <c r="C22" s="53" t="s">
        <v>30</v>
      </c>
      <c r="D22" s="53"/>
      <c r="E22" s="53"/>
      <c r="F22" s="54">
        <v>7953</v>
      </c>
      <c r="G22" s="55">
        <f t="shared" si="0"/>
        <v>1.2833339250041149</v>
      </c>
      <c r="H22" s="84">
        <v>7975</v>
      </c>
      <c r="I22" s="55">
        <f t="shared" si="1"/>
        <v>-0.27586206896551557</v>
      </c>
    </row>
    <row r="23" spans="1:26" ht="18" customHeight="1">
      <c r="A23" s="99"/>
      <c r="B23" s="99"/>
      <c r="C23" s="53" t="s">
        <v>6</v>
      </c>
      <c r="D23" s="53"/>
      <c r="E23" s="53"/>
      <c r="F23" s="54">
        <v>69317</v>
      </c>
      <c r="G23" s="55">
        <f t="shared" si="0"/>
        <v>11.185320970641296</v>
      </c>
      <c r="H23" s="84">
        <v>63361</v>
      </c>
      <c r="I23" s="55">
        <f t="shared" si="1"/>
        <v>9.400104165022638</v>
      </c>
    </row>
    <row r="24" spans="1:26" ht="18" customHeight="1">
      <c r="A24" s="99"/>
      <c r="B24" s="99"/>
      <c r="C24" s="53" t="s">
        <v>31</v>
      </c>
      <c r="D24" s="53"/>
      <c r="E24" s="53"/>
      <c r="F24" s="54">
        <v>1058</v>
      </c>
      <c r="G24" s="55">
        <f t="shared" si="0"/>
        <v>0.1707239145799514</v>
      </c>
      <c r="H24" s="84">
        <v>968</v>
      </c>
      <c r="I24" s="55">
        <f t="shared" si="1"/>
        <v>9.2975206611570336</v>
      </c>
    </row>
    <row r="25" spans="1:26" ht="18" customHeight="1">
      <c r="A25" s="99"/>
      <c r="B25" s="99"/>
      <c r="C25" s="53" t="s">
        <v>7</v>
      </c>
      <c r="D25" s="53"/>
      <c r="E25" s="53"/>
      <c r="F25" s="54">
        <v>63136</v>
      </c>
      <c r="G25" s="55">
        <f t="shared" si="0"/>
        <v>10.187925397844811</v>
      </c>
      <c r="H25" s="84">
        <v>60290</v>
      </c>
      <c r="I25" s="55">
        <f t="shared" si="1"/>
        <v>4.7205174987560161</v>
      </c>
    </row>
    <row r="26" spans="1:26" ht="18" customHeight="1">
      <c r="A26" s="99"/>
      <c r="B26" s="99"/>
      <c r="C26" s="53" t="s">
        <v>8</v>
      </c>
      <c r="D26" s="53"/>
      <c r="E26" s="53"/>
      <c r="F26" s="88">
        <f>619714-SUM(F9,F20:F25)</f>
        <v>72745</v>
      </c>
      <c r="G26" s="55">
        <f t="shared" si="0"/>
        <v>11.738479363061025</v>
      </c>
      <c r="H26" s="84">
        <v>78243</v>
      </c>
      <c r="I26" s="55">
        <f t="shared" si="1"/>
        <v>-7.0268266809810465</v>
      </c>
    </row>
    <row r="27" spans="1:26" ht="18" customHeight="1">
      <c r="A27" s="99"/>
      <c r="B27" s="99"/>
      <c r="C27" s="53" t="s">
        <v>9</v>
      </c>
      <c r="D27" s="53"/>
      <c r="E27" s="53"/>
      <c r="F27" s="88">
        <f>SUM(F9,F20:F26)</f>
        <v>619714</v>
      </c>
      <c r="G27" s="55">
        <f>F27/$F$27*100</f>
        <v>100</v>
      </c>
      <c r="H27" s="88">
        <f>SUM(H9,H20:H26)</f>
        <v>591286</v>
      </c>
      <c r="I27" s="55">
        <f t="shared" si="1"/>
        <v>4.8078256545901699</v>
      </c>
    </row>
    <row r="28" spans="1:26" ht="18" customHeight="1">
      <c r="A28" s="99"/>
      <c r="B28" s="99" t="s">
        <v>88</v>
      </c>
      <c r="C28" s="61" t="s">
        <v>10</v>
      </c>
      <c r="D28" s="53"/>
      <c r="E28" s="53"/>
      <c r="F28" s="88">
        <f>SUM(F29:F31)</f>
        <v>258738</v>
      </c>
      <c r="G28" s="55">
        <f>F28/$F$45*100</f>
        <v>41.751194906037306</v>
      </c>
      <c r="H28" s="88">
        <f>SUM(H29:H31)</f>
        <v>258818</v>
      </c>
      <c r="I28" s="55">
        <f>(F28/H28-1)*100</f>
        <v>-3.0909751253771489E-2</v>
      </c>
    </row>
    <row r="29" spans="1:26" ht="18" customHeight="1">
      <c r="A29" s="99"/>
      <c r="B29" s="99"/>
      <c r="C29" s="63"/>
      <c r="D29" s="53" t="s">
        <v>11</v>
      </c>
      <c r="E29" s="53"/>
      <c r="F29" s="54">
        <v>174017</v>
      </c>
      <c r="G29" s="55">
        <f t="shared" ref="G29:G44" si="2">F29/$F$45*100</f>
        <v>28.080211194196032</v>
      </c>
      <c r="H29" s="84">
        <v>172117</v>
      </c>
      <c r="I29" s="55">
        <f t="shared" ref="I29:I45" si="3">(F29/H29-1)*100</f>
        <v>1.103900253897061</v>
      </c>
    </row>
    <row r="30" spans="1:26" ht="18" customHeight="1">
      <c r="A30" s="99"/>
      <c r="B30" s="99"/>
      <c r="C30" s="63"/>
      <c r="D30" s="53" t="s">
        <v>32</v>
      </c>
      <c r="E30" s="53"/>
      <c r="F30" s="54">
        <v>12242</v>
      </c>
      <c r="G30" s="55">
        <f t="shared" si="2"/>
        <v>1.975427374563105</v>
      </c>
      <c r="H30" s="84">
        <v>11564</v>
      </c>
      <c r="I30" s="55">
        <f t="shared" si="3"/>
        <v>5.8630231753718398</v>
      </c>
    </row>
    <row r="31" spans="1:26" ht="18" customHeight="1">
      <c r="A31" s="99"/>
      <c r="B31" s="99"/>
      <c r="C31" s="62"/>
      <c r="D31" s="53" t="s">
        <v>12</v>
      </c>
      <c r="E31" s="53"/>
      <c r="F31" s="54">
        <v>72479</v>
      </c>
      <c r="G31" s="55">
        <f t="shared" si="2"/>
        <v>11.695556337278164</v>
      </c>
      <c r="H31" s="84">
        <v>75137</v>
      </c>
      <c r="I31" s="55">
        <f t="shared" si="3"/>
        <v>-3.5375380970760095</v>
      </c>
    </row>
    <row r="32" spans="1:26" ht="18" customHeight="1">
      <c r="A32" s="99"/>
      <c r="B32" s="99"/>
      <c r="C32" s="61" t="s">
        <v>13</v>
      </c>
      <c r="D32" s="53"/>
      <c r="E32" s="53"/>
      <c r="F32" s="88">
        <f>SUM(F33:F38)+345</f>
        <v>260168</v>
      </c>
      <c r="G32" s="55">
        <f t="shared" si="2"/>
        <v>41.981946510809827</v>
      </c>
      <c r="H32" s="88">
        <f>SUM(H33:H38)+234</f>
        <v>239941</v>
      </c>
      <c r="I32" s="55">
        <f t="shared" si="3"/>
        <v>8.4299890389720744</v>
      </c>
    </row>
    <row r="33" spans="1:9" ht="18" customHeight="1">
      <c r="A33" s="99"/>
      <c r="B33" s="99"/>
      <c r="C33" s="63"/>
      <c r="D33" s="53" t="s">
        <v>14</v>
      </c>
      <c r="E33" s="53"/>
      <c r="F33" s="54">
        <v>27765</v>
      </c>
      <c r="G33" s="55">
        <f t="shared" si="2"/>
        <v>4.4802925220343575</v>
      </c>
      <c r="H33" s="84">
        <v>26500</v>
      </c>
      <c r="I33" s="55">
        <f t="shared" si="3"/>
        <v>4.7735849056603774</v>
      </c>
    </row>
    <row r="34" spans="1:9" ht="18" customHeight="1">
      <c r="A34" s="99"/>
      <c r="B34" s="99"/>
      <c r="C34" s="63"/>
      <c r="D34" s="53" t="s">
        <v>33</v>
      </c>
      <c r="E34" s="53"/>
      <c r="F34" s="54">
        <v>2914</v>
      </c>
      <c r="G34" s="55">
        <f t="shared" si="2"/>
        <v>0.47021690650848619</v>
      </c>
      <c r="H34" s="84">
        <v>2858</v>
      </c>
      <c r="I34" s="55">
        <f t="shared" si="3"/>
        <v>1.9594121763470973</v>
      </c>
    </row>
    <row r="35" spans="1:9" ht="18" customHeight="1">
      <c r="A35" s="99"/>
      <c r="B35" s="99"/>
      <c r="C35" s="63"/>
      <c r="D35" s="53" t="s">
        <v>34</v>
      </c>
      <c r="E35" s="53"/>
      <c r="F35" s="54">
        <v>187481</v>
      </c>
      <c r="G35" s="55">
        <f t="shared" si="2"/>
        <v>30.252826303746566</v>
      </c>
      <c r="H35" s="84">
        <v>163895</v>
      </c>
      <c r="I35" s="55">
        <f t="shared" si="3"/>
        <v>14.390921016504477</v>
      </c>
    </row>
    <row r="36" spans="1:9" ht="18" customHeight="1">
      <c r="A36" s="99"/>
      <c r="B36" s="99"/>
      <c r="C36" s="63"/>
      <c r="D36" s="53" t="s">
        <v>35</v>
      </c>
      <c r="E36" s="53"/>
      <c r="F36" s="54">
        <v>6790</v>
      </c>
      <c r="G36" s="55">
        <f t="shared" si="2"/>
        <v>1.095666710773034</v>
      </c>
      <c r="H36" s="84">
        <v>7226</v>
      </c>
      <c r="I36" s="55">
        <f t="shared" si="3"/>
        <v>-6.0337669526709163</v>
      </c>
    </row>
    <row r="37" spans="1:9" ht="18" customHeight="1">
      <c r="A37" s="99"/>
      <c r="B37" s="99"/>
      <c r="C37" s="63"/>
      <c r="D37" s="53" t="s">
        <v>15</v>
      </c>
      <c r="E37" s="53"/>
      <c r="F37" s="54">
        <v>5686</v>
      </c>
      <c r="G37" s="55">
        <f t="shared" si="2"/>
        <v>0.91752001729830213</v>
      </c>
      <c r="H37" s="84">
        <v>2696</v>
      </c>
      <c r="I37" s="55">
        <f t="shared" si="3"/>
        <v>110.90504451038576</v>
      </c>
    </row>
    <row r="38" spans="1:9" ht="18" customHeight="1">
      <c r="A38" s="99"/>
      <c r="B38" s="99"/>
      <c r="C38" s="62"/>
      <c r="D38" s="53" t="s">
        <v>36</v>
      </c>
      <c r="E38" s="53"/>
      <c r="F38" s="54">
        <v>29187</v>
      </c>
      <c r="G38" s="55">
        <f t="shared" si="2"/>
        <v>4.7097532087382241</v>
      </c>
      <c r="H38" s="84">
        <f>1089+35443</f>
        <v>36532</v>
      </c>
      <c r="I38" s="55">
        <f t="shared" si="3"/>
        <v>-20.105660790539805</v>
      </c>
    </row>
    <row r="39" spans="1:9" ht="18" customHeight="1">
      <c r="A39" s="99"/>
      <c r="B39" s="99"/>
      <c r="C39" s="61" t="s">
        <v>16</v>
      </c>
      <c r="D39" s="53"/>
      <c r="E39" s="53"/>
      <c r="F39" s="88">
        <f>F40+F43</f>
        <v>100808</v>
      </c>
      <c r="G39" s="55">
        <f t="shared" si="2"/>
        <v>16.266858583152874</v>
      </c>
      <c r="H39" s="88">
        <f>H40+H43</f>
        <v>92527</v>
      </c>
      <c r="I39" s="55">
        <f t="shared" si="3"/>
        <v>8.9498200525252045</v>
      </c>
    </row>
    <row r="40" spans="1:9" ht="18" customHeight="1">
      <c r="A40" s="99"/>
      <c r="B40" s="99"/>
      <c r="C40" s="63"/>
      <c r="D40" s="61" t="s">
        <v>17</v>
      </c>
      <c r="E40" s="53"/>
      <c r="F40" s="54">
        <v>99896</v>
      </c>
      <c r="G40" s="55">
        <f t="shared" si="2"/>
        <v>16.119693923325919</v>
      </c>
      <c r="H40" s="84">
        <v>91316</v>
      </c>
      <c r="I40" s="55">
        <f t="shared" si="3"/>
        <v>9.3959437557492578</v>
      </c>
    </row>
    <row r="41" spans="1:9" ht="18" customHeight="1">
      <c r="A41" s="99"/>
      <c r="B41" s="99"/>
      <c r="C41" s="63"/>
      <c r="D41" s="63"/>
      <c r="E41" s="57" t="s">
        <v>91</v>
      </c>
      <c r="F41" s="54">
        <v>48164</v>
      </c>
      <c r="G41" s="55">
        <f t="shared" si="2"/>
        <v>7.7719722323523435</v>
      </c>
      <c r="H41" s="84">
        <v>42287</v>
      </c>
      <c r="I41" s="58">
        <f t="shared" si="3"/>
        <v>13.897888239884605</v>
      </c>
    </row>
    <row r="42" spans="1:9" ht="18" customHeight="1">
      <c r="A42" s="99"/>
      <c r="B42" s="99"/>
      <c r="C42" s="63"/>
      <c r="D42" s="62"/>
      <c r="E42" s="47" t="s">
        <v>37</v>
      </c>
      <c r="F42" s="54">
        <v>51732</v>
      </c>
      <c r="G42" s="55">
        <f t="shared" si="2"/>
        <v>8.3477216909735787</v>
      </c>
      <c r="H42" s="84">
        <v>49029</v>
      </c>
      <c r="I42" s="58">
        <f t="shared" si="3"/>
        <v>5.5130636969956459</v>
      </c>
    </row>
    <row r="43" spans="1:9" ht="18" customHeight="1">
      <c r="A43" s="99"/>
      <c r="B43" s="99"/>
      <c r="C43" s="63"/>
      <c r="D43" s="53" t="s">
        <v>38</v>
      </c>
      <c r="E43" s="53"/>
      <c r="F43" s="54">
        <v>912</v>
      </c>
      <c r="G43" s="55">
        <f t="shared" si="2"/>
        <v>0.14716465982695243</v>
      </c>
      <c r="H43" s="84">
        <v>1211</v>
      </c>
      <c r="I43" s="58">
        <f t="shared" si="3"/>
        <v>-24.690338563170933</v>
      </c>
    </row>
    <row r="44" spans="1:9" ht="18" customHeight="1">
      <c r="A44" s="99"/>
      <c r="B44" s="99"/>
      <c r="C44" s="62"/>
      <c r="D44" s="53" t="s">
        <v>39</v>
      </c>
      <c r="E44" s="53"/>
      <c r="F44" s="54">
        <v>0</v>
      </c>
      <c r="G44" s="55">
        <f t="shared" si="2"/>
        <v>0</v>
      </c>
      <c r="H44" s="84">
        <v>0</v>
      </c>
      <c r="I44" s="55" t="e">
        <f t="shared" si="3"/>
        <v>#DIV/0!</v>
      </c>
    </row>
    <row r="45" spans="1:9" ht="18" customHeight="1">
      <c r="A45" s="99"/>
      <c r="B45" s="99"/>
      <c r="C45" s="47" t="s">
        <v>18</v>
      </c>
      <c r="D45" s="47"/>
      <c r="E45" s="47"/>
      <c r="F45" s="54">
        <f>SUM(F28,F32,F39)</f>
        <v>619714</v>
      </c>
      <c r="G45" s="55">
        <f>F45/$F$45*100</f>
        <v>100</v>
      </c>
      <c r="H45" s="84">
        <f>SUM(H28,H32,H39)</f>
        <v>591286</v>
      </c>
      <c r="I45" s="55">
        <f t="shared" si="3"/>
        <v>4.8078256545901699</v>
      </c>
    </row>
    <row r="46" spans="1:9">
      <c r="A46" s="23" t="s">
        <v>19</v>
      </c>
    </row>
    <row r="47" spans="1:9">
      <c r="A47" s="24" t="s">
        <v>20</v>
      </c>
    </row>
    <row r="48" spans="1:9">
      <c r="A48" s="24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Normal="100" zoomScaleSheetLayoutView="100" workbookViewId="0">
      <pane xSplit="5" ySplit="7" topLeftCell="F24" activePane="bottomRight" state="frozen"/>
      <selection activeCell="L8" sqref="L8"/>
      <selection pane="topRight" activeCell="L8" sqref="L8"/>
      <selection pane="bottomLeft" activeCell="L8" sqref="L8"/>
      <selection pane="bottomRight" activeCell="F49" sqref="F49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1" width="13.625" style="2" customWidth="1"/>
    <col min="22" max="25" width="12" style="2" customWidth="1"/>
    <col min="26" max="16384" width="9" style="2"/>
  </cols>
  <sheetData>
    <row r="1" spans="1:25" ht="33.950000000000003" customHeight="1">
      <c r="A1" s="20" t="s">
        <v>0</v>
      </c>
      <c r="B1" s="11"/>
      <c r="C1" s="11"/>
      <c r="D1" s="22" t="s">
        <v>255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5.95" customHeight="1">
      <c r="A5" s="12" t="s">
        <v>242</v>
      </c>
      <c r="B5" s="12"/>
      <c r="C5" s="12"/>
      <c r="D5" s="12"/>
      <c r="K5" s="15"/>
      <c r="O5" s="15" t="s">
        <v>47</v>
      </c>
    </row>
    <row r="6" spans="1:25" ht="15.95" customHeight="1">
      <c r="A6" s="105" t="s">
        <v>48</v>
      </c>
      <c r="B6" s="106"/>
      <c r="C6" s="106"/>
      <c r="D6" s="106"/>
      <c r="E6" s="106"/>
      <c r="F6" s="110" t="s">
        <v>250</v>
      </c>
      <c r="G6" s="110"/>
      <c r="H6" s="110" t="s">
        <v>251</v>
      </c>
      <c r="I6" s="110"/>
      <c r="J6" s="110" t="s">
        <v>252</v>
      </c>
      <c r="K6" s="110"/>
      <c r="L6" s="110" t="s">
        <v>253</v>
      </c>
      <c r="M6" s="110"/>
      <c r="N6" s="110" t="s">
        <v>254</v>
      </c>
      <c r="O6" s="110"/>
    </row>
    <row r="7" spans="1:25" ht="15.95" customHeight="1">
      <c r="A7" s="106"/>
      <c r="B7" s="106"/>
      <c r="C7" s="106"/>
      <c r="D7" s="106"/>
      <c r="E7" s="106"/>
      <c r="F7" s="51" t="s">
        <v>243</v>
      </c>
      <c r="G7" s="51" t="s">
        <v>238</v>
      </c>
      <c r="H7" s="51" t="s">
        <v>243</v>
      </c>
      <c r="I7" s="51" t="s">
        <v>238</v>
      </c>
      <c r="J7" s="51" t="s">
        <v>243</v>
      </c>
      <c r="K7" s="51" t="s">
        <v>238</v>
      </c>
      <c r="L7" s="51" t="s">
        <v>243</v>
      </c>
      <c r="M7" s="51" t="s">
        <v>238</v>
      </c>
      <c r="N7" s="51" t="s">
        <v>243</v>
      </c>
      <c r="O7" s="51" t="s">
        <v>238</v>
      </c>
    </row>
    <row r="8" spans="1:25" ht="15.95" customHeight="1">
      <c r="A8" s="103" t="s">
        <v>82</v>
      </c>
      <c r="B8" s="61" t="s">
        <v>49</v>
      </c>
      <c r="C8" s="53"/>
      <c r="D8" s="53"/>
      <c r="E8" s="66" t="s">
        <v>40</v>
      </c>
      <c r="F8" s="54">
        <v>70688</v>
      </c>
      <c r="G8" s="84">
        <v>67063</v>
      </c>
      <c r="H8" s="54">
        <v>20432</v>
      </c>
      <c r="I8" s="84">
        <v>20366</v>
      </c>
      <c r="J8" s="54">
        <v>28643</v>
      </c>
      <c r="K8" s="84">
        <v>27463</v>
      </c>
      <c r="L8" s="54">
        <v>1175</v>
      </c>
      <c r="M8" s="84">
        <v>1163</v>
      </c>
      <c r="N8" s="54">
        <v>5019</v>
      </c>
      <c r="O8" s="84">
        <v>5010</v>
      </c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5.95" customHeight="1">
      <c r="A9" s="103"/>
      <c r="B9" s="63"/>
      <c r="C9" s="53" t="s">
        <v>50</v>
      </c>
      <c r="D9" s="53"/>
      <c r="E9" s="66" t="s">
        <v>41</v>
      </c>
      <c r="F9" s="54">
        <v>70688</v>
      </c>
      <c r="G9" s="84">
        <f>66988+64</f>
        <v>67052</v>
      </c>
      <c r="H9" s="54">
        <v>20432</v>
      </c>
      <c r="I9" s="84">
        <v>20366</v>
      </c>
      <c r="J9" s="54">
        <v>28643</v>
      </c>
      <c r="K9" s="84">
        <v>27463</v>
      </c>
      <c r="L9" s="54">
        <v>1175</v>
      </c>
      <c r="M9" s="84">
        <v>1163</v>
      </c>
      <c r="N9" s="54">
        <v>5019</v>
      </c>
      <c r="O9" s="84">
        <v>5010</v>
      </c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5.95" customHeight="1">
      <c r="A10" s="103"/>
      <c r="B10" s="62"/>
      <c r="C10" s="53" t="s">
        <v>51</v>
      </c>
      <c r="D10" s="53"/>
      <c r="E10" s="66" t="s">
        <v>42</v>
      </c>
      <c r="F10" s="54">
        <v>0</v>
      </c>
      <c r="G10" s="84">
        <v>11</v>
      </c>
      <c r="H10" s="54">
        <v>0</v>
      </c>
      <c r="I10" s="84">
        <v>0</v>
      </c>
      <c r="J10" s="67">
        <v>0</v>
      </c>
      <c r="K10" s="67">
        <v>0</v>
      </c>
      <c r="L10" s="54">
        <v>0</v>
      </c>
      <c r="M10" s="84">
        <v>0</v>
      </c>
      <c r="N10" s="54">
        <v>0</v>
      </c>
      <c r="O10" s="84">
        <v>0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5.95" customHeight="1">
      <c r="A11" s="103"/>
      <c r="B11" s="61" t="s">
        <v>52</v>
      </c>
      <c r="C11" s="53"/>
      <c r="D11" s="53"/>
      <c r="E11" s="66" t="s">
        <v>43</v>
      </c>
      <c r="F11" s="54">
        <v>70180</v>
      </c>
      <c r="G11" s="84">
        <v>66977</v>
      </c>
      <c r="H11" s="54">
        <v>21651</v>
      </c>
      <c r="I11" s="84">
        <v>21316</v>
      </c>
      <c r="J11" s="54">
        <v>29546</v>
      </c>
      <c r="K11" s="84">
        <v>27775</v>
      </c>
      <c r="L11" s="54">
        <v>1013</v>
      </c>
      <c r="M11" s="84">
        <v>1039</v>
      </c>
      <c r="N11" s="54">
        <v>4987</v>
      </c>
      <c r="O11" s="84">
        <v>4991</v>
      </c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5.95" customHeight="1">
      <c r="A12" s="103"/>
      <c r="B12" s="63"/>
      <c r="C12" s="53" t="s">
        <v>53</v>
      </c>
      <c r="D12" s="53"/>
      <c r="E12" s="66" t="s">
        <v>44</v>
      </c>
      <c r="F12" s="54">
        <v>70180</v>
      </c>
      <c r="G12" s="84">
        <f>65220+1578</f>
        <v>66798</v>
      </c>
      <c r="H12" s="54">
        <v>21651</v>
      </c>
      <c r="I12" s="84">
        <v>21316</v>
      </c>
      <c r="J12" s="54">
        <v>29546</v>
      </c>
      <c r="K12" s="84">
        <v>27775</v>
      </c>
      <c r="L12" s="54">
        <v>1013</v>
      </c>
      <c r="M12" s="84">
        <v>1039</v>
      </c>
      <c r="N12" s="54">
        <v>4987</v>
      </c>
      <c r="O12" s="84">
        <v>4991</v>
      </c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5.95" customHeight="1">
      <c r="A13" s="103"/>
      <c r="B13" s="62"/>
      <c r="C13" s="53" t="s">
        <v>54</v>
      </c>
      <c r="D13" s="53"/>
      <c r="E13" s="66" t="s">
        <v>45</v>
      </c>
      <c r="F13" s="54">
        <v>0</v>
      </c>
      <c r="G13" s="84">
        <v>179</v>
      </c>
      <c r="H13" s="67">
        <v>0</v>
      </c>
      <c r="I13" s="67">
        <v>0</v>
      </c>
      <c r="J13" s="67">
        <v>0</v>
      </c>
      <c r="K13" s="67">
        <v>0</v>
      </c>
      <c r="L13" s="54">
        <v>0</v>
      </c>
      <c r="M13" s="84">
        <v>0</v>
      </c>
      <c r="N13" s="54">
        <v>0</v>
      </c>
      <c r="O13" s="84">
        <v>0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5.95" customHeight="1">
      <c r="A14" s="103"/>
      <c r="B14" s="53" t="s">
        <v>55</v>
      </c>
      <c r="C14" s="53"/>
      <c r="D14" s="53"/>
      <c r="E14" s="66" t="s">
        <v>96</v>
      </c>
      <c r="F14" s="88">
        <f t="shared" ref="F14:O15" si="0">F9-F12</f>
        <v>508</v>
      </c>
      <c r="G14" s="88">
        <f>G9-G12</f>
        <v>254</v>
      </c>
      <c r="H14" s="88">
        <f t="shared" si="0"/>
        <v>-1219</v>
      </c>
      <c r="I14" s="88">
        <f t="shared" si="0"/>
        <v>-950</v>
      </c>
      <c r="J14" s="88">
        <f t="shared" si="0"/>
        <v>-903</v>
      </c>
      <c r="K14" s="88">
        <f t="shared" si="0"/>
        <v>-312</v>
      </c>
      <c r="L14" s="88">
        <f t="shared" si="0"/>
        <v>162</v>
      </c>
      <c r="M14" s="88">
        <f t="shared" si="0"/>
        <v>124</v>
      </c>
      <c r="N14" s="88">
        <f t="shared" si="0"/>
        <v>32</v>
      </c>
      <c r="O14" s="88">
        <f t="shared" si="0"/>
        <v>19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5.95" customHeight="1">
      <c r="A15" s="103"/>
      <c r="B15" s="53" t="s">
        <v>56</v>
      </c>
      <c r="C15" s="53"/>
      <c r="D15" s="53"/>
      <c r="E15" s="66" t="s">
        <v>97</v>
      </c>
      <c r="F15" s="88">
        <f t="shared" ref="F15:N15" si="1">F10-F13</f>
        <v>0</v>
      </c>
      <c r="G15" s="88">
        <f t="shared" si="1"/>
        <v>-168</v>
      </c>
      <c r="H15" s="88">
        <f t="shared" si="1"/>
        <v>0</v>
      </c>
      <c r="I15" s="88">
        <f t="shared" si="0"/>
        <v>0</v>
      </c>
      <c r="J15" s="88">
        <f t="shared" si="1"/>
        <v>0</v>
      </c>
      <c r="K15" s="88">
        <f t="shared" si="0"/>
        <v>0</v>
      </c>
      <c r="L15" s="88">
        <f t="shared" si="1"/>
        <v>0</v>
      </c>
      <c r="M15" s="88">
        <f t="shared" si="0"/>
        <v>0</v>
      </c>
      <c r="N15" s="88">
        <f t="shared" si="1"/>
        <v>0</v>
      </c>
      <c r="O15" s="88">
        <f t="shared" si="0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5.95" customHeight="1">
      <c r="A16" s="103"/>
      <c r="B16" s="53" t="s">
        <v>57</v>
      </c>
      <c r="C16" s="53"/>
      <c r="D16" s="53"/>
      <c r="E16" s="66" t="s">
        <v>98</v>
      </c>
      <c r="F16" s="88">
        <f t="shared" ref="F16:O16" si="2">F8-F11</f>
        <v>508</v>
      </c>
      <c r="G16" s="88">
        <f t="shared" si="2"/>
        <v>86</v>
      </c>
      <c r="H16" s="88">
        <f t="shared" si="2"/>
        <v>-1219</v>
      </c>
      <c r="I16" s="88">
        <f t="shared" si="2"/>
        <v>-950</v>
      </c>
      <c r="J16" s="88">
        <f t="shared" si="2"/>
        <v>-903</v>
      </c>
      <c r="K16" s="88">
        <f t="shared" si="2"/>
        <v>-312</v>
      </c>
      <c r="L16" s="88">
        <f t="shared" si="2"/>
        <v>162</v>
      </c>
      <c r="M16" s="88">
        <f t="shared" si="2"/>
        <v>124</v>
      </c>
      <c r="N16" s="88">
        <f t="shared" si="2"/>
        <v>32</v>
      </c>
      <c r="O16" s="88">
        <f t="shared" si="2"/>
        <v>19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5.95" customHeight="1">
      <c r="A17" s="103"/>
      <c r="B17" s="53" t="s">
        <v>58</v>
      </c>
      <c r="C17" s="53"/>
      <c r="D17" s="53"/>
      <c r="E17" s="51"/>
      <c r="F17" s="54">
        <v>0</v>
      </c>
      <c r="G17" s="84">
        <v>0</v>
      </c>
      <c r="H17" s="67">
        <v>0</v>
      </c>
      <c r="I17" s="67">
        <v>0</v>
      </c>
      <c r="J17" s="54">
        <v>18080</v>
      </c>
      <c r="K17" s="81">
        <v>15815</v>
      </c>
      <c r="L17" s="54">
        <v>0</v>
      </c>
      <c r="M17" s="84">
        <v>0</v>
      </c>
      <c r="N17" s="67">
        <v>0</v>
      </c>
      <c r="O17" s="67"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5.95" customHeight="1">
      <c r="A18" s="103"/>
      <c r="B18" s="53" t="s">
        <v>59</v>
      </c>
      <c r="C18" s="53"/>
      <c r="D18" s="53"/>
      <c r="E18" s="51"/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5.95" customHeight="1">
      <c r="A19" s="103" t="s">
        <v>83</v>
      </c>
      <c r="B19" s="61" t="s">
        <v>60</v>
      </c>
      <c r="C19" s="53"/>
      <c r="D19" s="53"/>
      <c r="E19" s="66"/>
      <c r="F19" s="54">
        <v>0</v>
      </c>
      <c r="G19" s="84">
        <v>1</v>
      </c>
      <c r="H19" s="54">
        <v>16970</v>
      </c>
      <c r="I19" s="84">
        <v>15316</v>
      </c>
      <c r="J19" s="54">
        <v>1656</v>
      </c>
      <c r="K19" s="84">
        <v>4724</v>
      </c>
      <c r="L19" s="54">
        <v>578</v>
      </c>
      <c r="M19" s="84">
        <v>174</v>
      </c>
      <c r="N19" s="54">
        <v>189</v>
      </c>
      <c r="O19" s="84">
        <v>244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5.95" customHeight="1">
      <c r="A20" s="103"/>
      <c r="B20" s="62"/>
      <c r="C20" s="53" t="s">
        <v>61</v>
      </c>
      <c r="D20" s="53"/>
      <c r="E20" s="66"/>
      <c r="F20" s="54">
        <v>0</v>
      </c>
      <c r="G20" s="84">
        <v>0</v>
      </c>
      <c r="H20" s="54">
        <v>3950</v>
      </c>
      <c r="I20" s="84">
        <v>3825</v>
      </c>
      <c r="J20" s="54">
        <v>1617</v>
      </c>
      <c r="K20" s="84">
        <v>4677</v>
      </c>
      <c r="L20" s="54">
        <v>0</v>
      </c>
      <c r="M20" s="84">
        <v>0</v>
      </c>
      <c r="N20" s="54">
        <v>100</v>
      </c>
      <c r="O20" s="84">
        <v>94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5.95" customHeight="1">
      <c r="A21" s="103"/>
      <c r="B21" s="53" t="s">
        <v>62</v>
      </c>
      <c r="C21" s="53"/>
      <c r="D21" s="53"/>
      <c r="E21" s="66" t="s">
        <v>99</v>
      </c>
      <c r="F21" s="54">
        <v>0</v>
      </c>
      <c r="G21" s="84">
        <v>1</v>
      </c>
      <c r="H21" s="54">
        <v>16970</v>
      </c>
      <c r="I21" s="84">
        <v>15316</v>
      </c>
      <c r="J21" s="54">
        <v>1656</v>
      </c>
      <c r="K21" s="84">
        <v>4724</v>
      </c>
      <c r="L21" s="54">
        <v>578</v>
      </c>
      <c r="M21" s="84">
        <v>174</v>
      </c>
      <c r="N21" s="54">
        <v>189</v>
      </c>
      <c r="O21" s="84">
        <v>244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5.95" customHeight="1">
      <c r="A22" s="103"/>
      <c r="B22" s="61" t="s">
        <v>63</v>
      </c>
      <c r="C22" s="53"/>
      <c r="D22" s="53"/>
      <c r="E22" s="66" t="s">
        <v>100</v>
      </c>
      <c r="F22" s="54">
        <v>993</v>
      </c>
      <c r="G22" s="84">
        <v>815</v>
      </c>
      <c r="H22" s="54">
        <v>19755</v>
      </c>
      <c r="I22" s="84">
        <v>17406</v>
      </c>
      <c r="J22" s="54">
        <v>4523</v>
      </c>
      <c r="K22" s="84">
        <v>7002</v>
      </c>
      <c r="L22" s="54">
        <v>1829</v>
      </c>
      <c r="M22" s="84">
        <v>1098</v>
      </c>
      <c r="N22" s="54">
        <v>3328</v>
      </c>
      <c r="O22" s="84">
        <v>2541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5.95" customHeight="1">
      <c r="A23" s="103"/>
      <c r="B23" s="62" t="s">
        <v>64</v>
      </c>
      <c r="C23" s="53" t="s">
        <v>65</v>
      </c>
      <c r="D23" s="53"/>
      <c r="E23" s="66"/>
      <c r="F23" s="54">
        <v>0</v>
      </c>
      <c r="G23" s="84">
        <v>0</v>
      </c>
      <c r="H23" s="54">
        <v>3771</v>
      </c>
      <c r="I23" s="84">
        <v>3886</v>
      </c>
      <c r="J23" s="54">
        <v>2830</v>
      </c>
      <c r="K23" s="84">
        <v>2208</v>
      </c>
      <c r="L23" s="54">
        <v>22</v>
      </c>
      <c r="M23" s="84">
        <v>21</v>
      </c>
      <c r="N23" s="54">
        <v>666</v>
      </c>
      <c r="O23" s="84">
        <v>647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5.95" customHeight="1">
      <c r="A24" s="103"/>
      <c r="B24" s="53" t="s">
        <v>101</v>
      </c>
      <c r="C24" s="53"/>
      <c r="D24" s="53"/>
      <c r="E24" s="66" t="s">
        <v>102</v>
      </c>
      <c r="F24" s="88">
        <f t="shared" ref="F24:O24" si="3">F21-F22</f>
        <v>-993</v>
      </c>
      <c r="G24" s="88">
        <f t="shared" si="3"/>
        <v>-814</v>
      </c>
      <c r="H24" s="88">
        <f t="shared" si="3"/>
        <v>-2785</v>
      </c>
      <c r="I24" s="88">
        <f t="shared" si="3"/>
        <v>-2090</v>
      </c>
      <c r="J24" s="88">
        <f t="shared" si="3"/>
        <v>-2867</v>
      </c>
      <c r="K24" s="88">
        <f t="shared" si="3"/>
        <v>-2278</v>
      </c>
      <c r="L24" s="88">
        <f t="shared" si="3"/>
        <v>-1251</v>
      </c>
      <c r="M24" s="88">
        <f t="shared" si="3"/>
        <v>-924</v>
      </c>
      <c r="N24" s="88">
        <f t="shared" si="3"/>
        <v>-3139</v>
      </c>
      <c r="O24" s="88">
        <f t="shared" si="3"/>
        <v>-2297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5.95" customHeight="1">
      <c r="A25" s="103"/>
      <c r="B25" s="61" t="s">
        <v>66</v>
      </c>
      <c r="C25" s="61"/>
      <c r="D25" s="61"/>
      <c r="E25" s="107" t="s">
        <v>103</v>
      </c>
      <c r="F25" s="111">
        <v>993</v>
      </c>
      <c r="G25" s="111">
        <v>814</v>
      </c>
      <c r="H25" s="111">
        <v>2785</v>
      </c>
      <c r="I25" s="111">
        <v>2090</v>
      </c>
      <c r="J25" s="111">
        <v>2867</v>
      </c>
      <c r="K25" s="111">
        <v>2278</v>
      </c>
      <c r="L25" s="111">
        <v>1251</v>
      </c>
      <c r="M25" s="111">
        <v>924</v>
      </c>
      <c r="N25" s="111">
        <v>3139</v>
      </c>
      <c r="O25" s="111">
        <v>2297</v>
      </c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5.95" customHeight="1">
      <c r="A26" s="103"/>
      <c r="B26" s="77" t="s">
        <v>67</v>
      </c>
      <c r="C26" s="77"/>
      <c r="D26" s="77"/>
      <c r="E26" s="108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5.95" customHeight="1">
      <c r="A27" s="103"/>
      <c r="B27" s="53" t="s">
        <v>104</v>
      </c>
      <c r="C27" s="53"/>
      <c r="D27" s="53"/>
      <c r="E27" s="66" t="s">
        <v>105</v>
      </c>
      <c r="F27" s="88">
        <f>F24+F25</f>
        <v>0</v>
      </c>
      <c r="G27" s="88">
        <f>G24+G25</f>
        <v>0</v>
      </c>
      <c r="H27" s="88">
        <f t="shared" ref="H27:O27" si="4">H24+H25</f>
        <v>0</v>
      </c>
      <c r="I27" s="88">
        <f t="shared" si="4"/>
        <v>0</v>
      </c>
      <c r="J27" s="88">
        <f t="shared" si="4"/>
        <v>0</v>
      </c>
      <c r="K27" s="88">
        <f t="shared" si="4"/>
        <v>0</v>
      </c>
      <c r="L27" s="88">
        <f t="shared" si="4"/>
        <v>0</v>
      </c>
      <c r="M27" s="88">
        <f t="shared" si="4"/>
        <v>0</v>
      </c>
      <c r="N27" s="88">
        <f t="shared" si="4"/>
        <v>0</v>
      </c>
      <c r="O27" s="88">
        <f t="shared" si="4"/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5.95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5.95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106</v>
      </c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15.95" customHeight="1">
      <c r="A30" s="106" t="s">
        <v>68</v>
      </c>
      <c r="B30" s="106"/>
      <c r="C30" s="106"/>
      <c r="D30" s="106"/>
      <c r="E30" s="106"/>
      <c r="F30" s="120" t="s">
        <v>262</v>
      </c>
      <c r="G30" s="113"/>
      <c r="H30" s="113"/>
      <c r="I30" s="113"/>
      <c r="J30" s="113"/>
      <c r="K30" s="113"/>
      <c r="L30" s="113"/>
      <c r="M30" s="113"/>
      <c r="N30" s="113"/>
      <c r="O30" s="113"/>
      <c r="P30" s="29"/>
      <c r="Q30" s="27"/>
      <c r="R30" s="29"/>
      <c r="S30" s="27"/>
      <c r="T30" s="29"/>
      <c r="U30" s="27"/>
      <c r="V30" s="29"/>
      <c r="W30" s="27"/>
      <c r="X30" s="29"/>
      <c r="Y30" s="27"/>
    </row>
    <row r="31" spans="1:25" ht="15.95" customHeight="1">
      <c r="A31" s="106"/>
      <c r="B31" s="106"/>
      <c r="C31" s="106"/>
      <c r="D31" s="106"/>
      <c r="E31" s="106"/>
      <c r="F31" s="51" t="s">
        <v>243</v>
      </c>
      <c r="G31" s="51" t="s">
        <v>238</v>
      </c>
      <c r="H31" s="51" t="s">
        <v>243</v>
      </c>
      <c r="I31" s="51" t="s">
        <v>238</v>
      </c>
      <c r="J31" s="51" t="s">
        <v>243</v>
      </c>
      <c r="K31" s="51" t="s">
        <v>238</v>
      </c>
      <c r="L31" s="51" t="s">
        <v>243</v>
      </c>
      <c r="M31" s="51" t="s">
        <v>238</v>
      </c>
      <c r="N31" s="51" t="s">
        <v>243</v>
      </c>
      <c r="O31" s="51" t="s">
        <v>238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5.95" customHeight="1">
      <c r="A32" s="103" t="s">
        <v>84</v>
      </c>
      <c r="B32" s="61" t="s">
        <v>49</v>
      </c>
      <c r="C32" s="53"/>
      <c r="D32" s="53"/>
      <c r="E32" s="66" t="s">
        <v>40</v>
      </c>
      <c r="F32" s="54">
        <v>0</v>
      </c>
      <c r="G32" s="54"/>
      <c r="H32" s="54"/>
      <c r="I32" s="54"/>
      <c r="J32" s="54"/>
      <c r="K32" s="54"/>
      <c r="L32" s="54"/>
      <c r="M32" s="54"/>
      <c r="N32" s="54"/>
      <c r="O32" s="54"/>
      <c r="P32" s="31"/>
      <c r="Q32" s="31"/>
      <c r="R32" s="31"/>
      <c r="S32" s="31"/>
      <c r="T32" s="32"/>
      <c r="U32" s="32"/>
      <c r="V32" s="31"/>
      <c r="W32" s="31"/>
      <c r="X32" s="32"/>
      <c r="Y32" s="32"/>
    </row>
    <row r="33" spans="1:25" ht="15.95" customHeight="1">
      <c r="A33" s="109"/>
      <c r="B33" s="63"/>
      <c r="C33" s="61" t="s">
        <v>69</v>
      </c>
      <c r="D33" s="53"/>
      <c r="E33" s="66"/>
      <c r="F33" s="54">
        <v>0</v>
      </c>
      <c r="G33" s="54"/>
      <c r="H33" s="54"/>
      <c r="I33" s="54"/>
      <c r="J33" s="54"/>
      <c r="K33" s="54"/>
      <c r="L33" s="54"/>
      <c r="M33" s="54"/>
      <c r="N33" s="54"/>
      <c r="O33" s="54"/>
      <c r="P33" s="31"/>
      <c r="Q33" s="31"/>
      <c r="R33" s="31"/>
      <c r="S33" s="31"/>
      <c r="T33" s="32"/>
      <c r="U33" s="32"/>
      <c r="V33" s="31"/>
      <c r="W33" s="31"/>
      <c r="X33" s="32"/>
      <c r="Y33" s="32"/>
    </row>
    <row r="34" spans="1:25" ht="15.95" customHeight="1">
      <c r="A34" s="109"/>
      <c r="B34" s="63"/>
      <c r="C34" s="62"/>
      <c r="D34" s="53" t="s">
        <v>70</v>
      </c>
      <c r="E34" s="66"/>
      <c r="F34" s="54">
        <v>0</v>
      </c>
      <c r="G34" s="54"/>
      <c r="H34" s="54"/>
      <c r="I34" s="54"/>
      <c r="J34" s="54"/>
      <c r="K34" s="54"/>
      <c r="L34" s="54"/>
      <c r="M34" s="54"/>
      <c r="N34" s="54"/>
      <c r="O34" s="54"/>
      <c r="P34" s="31"/>
      <c r="Q34" s="31"/>
      <c r="R34" s="31"/>
      <c r="S34" s="31"/>
      <c r="T34" s="32"/>
      <c r="U34" s="32"/>
      <c r="V34" s="31"/>
      <c r="W34" s="31"/>
      <c r="X34" s="32"/>
      <c r="Y34" s="32"/>
    </row>
    <row r="35" spans="1:25" ht="15.95" customHeight="1">
      <c r="A35" s="109"/>
      <c r="B35" s="62"/>
      <c r="C35" s="53" t="s">
        <v>71</v>
      </c>
      <c r="D35" s="53"/>
      <c r="E35" s="66"/>
      <c r="F35" s="54">
        <v>0</v>
      </c>
      <c r="G35" s="54"/>
      <c r="H35" s="54"/>
      <c r="I35" s="54"/>
      <c r="J35" s="68"/>
      <c r="K35" s="68"/>
      <c r="L35" s="54"/>
      <c r="M35" s="54"/>
      <c r="N35" s="54"/>
      <c r="O35" s="54"/>
      <c r="P35" s="31"/>
      <c r="Q35" s="31"/>
      <c r="R35" s="31"/>
      <c r="S35" s="31"/>
      <c r="T35" s="32"/>
      <c r="U35" s="32"/>
      <c r="V35" s="31"/>
      <c r="W35" s="31"/>
      <c r="X35" s="32"/>
      <c r="Y35" s="32"/>
    </row>
    <row r="36" spans="1:25" ht="15.95" customHeight="1">
      <c r="A36" s="109"/>
      <c r="B36" s="61" t="s">
        <v>52</v>
      </c>
      <c r="C36" s="53"/>
      <c r="D36" s="53"/>
      <c r="E36" s="66" t="s">
        <v>41</v>
      </c>
      <c r="F36" s="54">
        <v>0</v>
      </c>
      <c r="G36" s="54"/>
      <c r="H36" s="54"/>
      <c r="I36" s="54"/>
      <c r="J36" s="54"/>
      <c r="K36" s="54"/>
      <c r="L36" s="54"/>
      <c r="M36" s="54"/>
      <c r="N36" s="54"/>
      <c r="O36" s="54"/>
      <c r="P36" s="31"/>
      <c r="Q36" s="31"/>
      <c r="R36" s="31"/>
      <c r="S36" s="31"/>
      <c r="T36" s="31"/>
      <c r="U36" s="31"/>
      <c r="V36" s="31"/>
      <c r="W36" s="31"/>
      <c r="X36" s="32"/>
      <c r="Y36" s="32"/>
    </row>
    <row r="37" spans="1:25" ht="15.95" customHeight="1">
      <c r="A37" s="109"/>
      <c r="B37" s="63"/>
      <c r="C37" s="53" t="s">
        <v>72</v>
      </c>
      <c r="D37" s="53"/>
      <c r="E37" s="66"/>
      <c r="F37" s="54">
        <v>0</v>
      </c>
      <c r="G37" s="54"/>
      <c r="H37" s="54"/>
      <c r="I37" s="54"/>
      <c r="J37" s="54"/>
      <c r="K37" s="54"/>
      <c r="L37" s="54"/>
      <c r="M37" s="54"/>
      <c r="N37" s="54"/>
      <c r="O37" s="54"/>
      <c r="P37" s="31"/>
      <c r="Q37" s="31"/>
      <c r="R37" s="31"/>
      <c r="S37" s="31"/>
      <c r="T37" s="31"/>
      <c r="U37" s="31"/>
      <c r="V37" s="31"/>
      <c r="W37" s="31"/>
      <c r="X37" s="32"/>
      <c r="Y37" s="32"/>
    </row>
    <row r="38" spans="1:25" ht="15.95" customHeight="1">
      <c r="A38" s="109"/>
      <c r="B38" s="62"/>
      <c r="C38" s="53" t="s">
        <v>73</v>
      </c>
      <c r="D38" s="53"/>
      <c r="E38" s="66"/>
      <c r="F38" s="54">
        <v>0</v>
      </c>
      <c r="G38" s="54"/>
      <c r="H38" s="54"/>
      <c r="I38" s="54"/>
      <c r="J38" s="54"/>
      <c r="K38" s="68"/>
      <c r="L38" s="54"/>
      <c r="M38" s="54"/>
      <c r="N38" s="54"/>
      <c r="O38" s="54"/>
      <c r="P38" s="31"/>
      <c r="Q38" s="31"/>
      <c r="R38" s="32"/>
      <c r="S38" s="32"/>
      <c r="T38" s="31"/>
      <c r="U38" s="31"/>
      <c r="V38" s="31"/>
      <c r="W38" s="31"/>
      <c r="X38" s="32"/>
      <c r="Y38" s="32"/>
    </row>
    <row r="39" spans="1:25" ht="15.95" customHeight="1">
      <c r="A39" s="109"/>
      <c r="B39" s="47" t="s">
        <v>74</v>
      </c>
      <c r="C39" s="47"/>
      <c r="D39" s="47"/>
      <c r="E39" s="66" t="s">
        <v>107</v>
      </c>
      <c r="F39" s="54">
        <f>F32-F36</f>
        <v>0</v>
      </c>
      <c r="G39" s="54">
        <f t="shared" ref="G39:O39" si="5">G32-G36</f>
        <v>0</v>
      </c>
      <c r="H39" s="54">
        <f t="shared" si="5"/>
        <v>0</v>
      </c>
      <c r="I39" s="54">
        <f t="shared" si="5"/>
        <v>0</v>
      </c>
      <c r="J39" s="54">
        <f t="shared" si="5"/>
        <v>0</v>
      </c>
      <c r="K39" s="54">
        <f t="shared" si="5"/>
        <v>0</v>
      </c>
      <c r="L39" s="54">
        <f t="shared" si="5"/>
        <v>0</v>
      </c>
      <c r="M39" s="54">
        <f t="shared" si="5"/>
        <v>0</v>
      </c>
      <c r="N39" s="54">
        <f t="shared" si="5"/>
        <v>0</v>
      </c>
      <c r="O39" s="54">
        <f t="shared" si="5"/>
        <v>0</v>
      </c>
      <c r="P39" s="31"/>
      <c r="Q39" s="31"/>
      <c r="R39" s="31"/>
      <c r="S39" s="31"/>
      <c r="T39" s="31"/>
      <c r="U39" s="31"/>
      <c r="V39" s="31"/>
      <c r="W39" s="31"/>
      <c r="X39" s="32"/>
      <c r="Y39" s="32"/>
    </row>
    <row r="40" spans="1:25" ht="15.95" customHeight="1">
      <c r="A40" s="103" t="s">
        <v>85</v>
      </c>
      <c r="B40" s="61" t="s">
        <v>75</v>
      </c>
      <c r="C40" s="53"/>
      <c r="D40" s="53"/>
      <c r="E40" s="66" t="s">
        <v>43</v>
      </c>
      <c r="F40" s="54">
        <v>260</v>
      </c>
      <c r="G40" s="54"/>
      <c r="H40" s="54"/>
      <c r="I40" s="54"/>
      <c r="J40" s="54"/>
      <c r="K40" s="54"/>
      <c r="L40" s="54"/>
      <c r="M40" s="54"/>
      <c r="N40" s="54"/>
      <c r="O40" s="54"/>
      <c r="P40" s="31"/>
      <c r="Q40" s="31"/>
      <c r="R40" s="31"/>
      <c r="S40" s="31"/>
      <c r="T40" s="32"/>
      <c r="U40" s="32"/>
      <c r="V40" s="32"/>
      <c r="W40" s="32"/>
      <c r="X40" s="31"/>
      <c r="Y40" s="31"/>
    </row>
    <row r="41" spans="1:25" ht="15.95" customHeight="1">
      <c r="A41" s="104"/>
      <c r="B41" s="62"/>
      <c r="C41" s="53" t="s">
        <v>76</v>
      </c>
      <c r="D41" s="53"/>
      <c r="E41" s="66"/>
      <c r="F41" s="68">
        <v>131</v>
      </c>
      <c r="G41" s="68"/>
      <c r="H41" s="68"/>
      <c r="I41" s="68"/>
      <c r="J41" s="54"/>
      <c r="K41" s="54"/>
      <c r="L41" s="54"/>
      <c r="M41" s="54"/>
      <c r="N41" s="54"/>
      <c r="O41" s="54"/>
      <c r="P41" s="32"/>
      <c r="Q41" s="32"/>
      <c r="R41" s="32"/>
      <c r="S41" s="32"/>
      <c r="T41" s="32"/>
      <c r="U41" s="32"/>
      <c r="V41" s="32"/>
      <c r="W41" s="32"/>
      <c r="X41" s="31"/>
      <c r="Y41" s="31"/>
    </row>
    <row r="42" spans="1:25" ht="15.95" customHeight="1">
      <c r="A42" s="104"/>
      <c r="B42" s="61" t="s">
        <v>63</v>
      </c>
      <c r="C42" s="53"/>
      <c r="D42" s="53"/>
      <c r="E42" s="66" t="s">
        <v>44</v>
      </c>
      <c r="F42" s="54">
        <v>260</v>
      </c>
      <c r="G42" s="54"/>
      <c r="H42" s="54"/>
      <c r="I42" s="54"/>
      <c r="J42" s="54"/>
      <c r="K42" s="54"/>
      <c r="L42" s="54"/>
      <c r="M42" s="54"/>
      <c r="N42" s="54"/>
      <c r="O42" s="54"/>
      <c r="P42" s="31"/>
      <c r="Q42" s="31"/>
      <c r="R42" s="31"/>
      <c r="S42" s="31"/>
      <c r="T42" s="32"/>
      <c r="U42" s="32"/>
      <c r="V42" s="31"/>
      <c r="W42" s="31"/>
      <c r="X42" s="31"/>
      <c r="Y42" s="31"/>
    </row>
    <row r="43" spans="1:25" ht="15.95" customHeight="1">
      <c r="A43" s="104"/>
      <c r="B43" s="62"/>
      <c r="C43" s="53" t="s">
        <v>77</v>
      </c>
      <c r="D43" s="53"/>
      <c r="E43" s="66"/>
      <c r="F43" s="54">
        <v>0</v>
      </c>
      <c r="G43" s="54"/>
      <c r="H43" s="54"/>
      <c r="I43" s="54"/>
      <c r="J43" s="68"/>
      <c r="K43" s="68"/>
      <c r="L43" s="54"/>
      <c r="M43" s="54"/>
      <c r="N43" s="54"/>
      <c r="O43" s="54"/>
      <c r="P43" s="31"/>
      <c r="Q43" s="31"/>
      <c r="R43" s="32"/>
      <c r="S43" s="31"/>
      <c r="T43" s="32"/>
      <c r="U43" s="32"/>
      <c r="V43" s="31"/>
      <c r="W43" s="31"/>
      <c r="X43" s="32"/>
      <c r="Y43" s="32"/>
    </row>
    <row r="44" spans="1:25" ht="15.95" customHeight="1">
      <c r="A44" s="104"/>
      <c r="B44" s="53" t="s">
        <v>74</v>
      </c>
      <c r="C44" s="53"/>
      <c r="D44" s="53"/>
      <c r="E44" s="66" t="s">
        <v>108</v>
      </c>
      <c r="F44" s="68">
        <f>F40-F42</f>
        <v>0</v>
      </c>
      <c r="G44" s="68">
        <f t="shared" ref="G44:O44" si="6">G40-G42</f>
        <v>0</v>
      </c>
      <c r="H44" s="68">
        <f t="shared" si="6"/>
        <v>0</v>
      </c>
      <c r="I44" s="68">
        <f t="shared" si="6"/>
        <v>0</v>
      </c>
      <c r="J44" s="68">
        <f t="shared" si="6"/>
        <v>0</v>
      </c>
      <c r="K44" s="68">
        <f t="shared" si="6"/>
        <v>0</v>
      </c>
      <c r="L44" s="68">
        <f t="shared" si="6"/>
        <v>0</v>
      </c>
      <c r="M44" s="68">
        <f t="shared" si="6"/>
        <v>0</v>
      </c>
      <c r="N44" s="68">
        <f t="shared" si="6"/>
        <v>0</v>
      </c>
      <c r="O44" s="68">
        <f t="shared" si="6"/>
        <v>0</v>
      </c>
      <c r="P44" s="32"/>
      <c r="Q44" s="32"/>
      <c r="R44" s="31"/>
      <c r="S44" s="31"/>
      <c r="T44" s="32"/>
      <c r="U44" s="32"/>
      <c r="V44" s="31"/>
      <c r="W44" s="31"/>
      <c r="X44" s="31"/>
      <c r="Y44" s="31"/>
    </row>
    <row r="45" spans="1:25" ht="15.95" customHeight="1">
      <c r="A45" s="103" t="s">
        <v>86</v>
      </c>
      <c r="B45" s="47" t="s">
        <v>78</v>
      </c>
      <c r="C45" s="47"/>
      <c r="D45" s="47"/>
      <c r="E45" s="66" t="s">
        <v>109</v>
      </c>
      <c r="F45" s="54">
        <f>F39+F44</f>
        <v>0</v>
      </c>
      <c r="G45" s="54">
        <f t="shared" ref="G45:O45" si="7">G39+G44</f>
        <v>0</v>
      </c>
      <c r="H45" s="54">
        <f t="shared" si="7"/>
        <v>0</v>
      </c>
      <c r="I45" s="54">
        <f t="shared" si="7"/>
        <v>0</v>
      </c>
      <c r="J45" s="54">
        <f t="shared" si="7"/>
        <v>0</v>
      </c>
      <c r="K45" s="54">
        <f t="shared" si="7"/>
        <v>0</v>
      </c>
      <c r="L45" s="54">
        <f t="shared" si="7"/>
        <v>0</v>
      </c>
      <c r="M45" s="54">
        <f t="shared" si="7"/>
        <v>0</v>
      </c>
      <c r="N45" s="54">
        <f t="shared" si="7"/>
        <v>0</v>
      </c>
      <c r="O45" s="54">
        <f t="shared" si="7"/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5.95" customHeight="1">
      <c r="A46" s="104"/>
      <c r="B46" s="53" t="s">
        <v>79</v>
      </c>
      <c r="C46" s="53"/>
      <c r="D46" s="53"/>
      <c r="E46" s="53"/>
      <c r="F46" s="68">
        <v>0</v>
      </c>
      <c r="G46" s="68"/>
      <c r="H46" s="68"/>
      <c r="I46" s="68"/>
      <c r="J46" s="68"/>
      <c r="K46" s="68"/>
      <c r="L46" s="54"/>
      <c r="M46" s="54"/>
      <c r="N46" s="68"/>
      <c r="O46" s="68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5.95" customHeight="1">
      <c r="A47" s="104"/>
      <c r="B47" s="53" t="s">
        <v>80</v>
      </c>
      <c r="C47" s="53"/>
      <c r="D47" s="53"/>
      <c r="E47" s="53"/>
      <c r="F47" s="54">
        <v>0</v>
      </c>
      <c r="G47" s="54"/>
      <c r="H47" s="54"/>
      <c r="I47" s="54"/>
      <c r="J47" s="54"/>
      <c r="K47" s="54"/>
      <c r="L47" s="54"/>
      <c r="M47" s="54"/>
      <c r="N47" s="54"/>
      <c r="O47" s="54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5.95" customHeight="1">
      <c r="A48" s="104"/>
      <c r="B48" s="53" t="s">
        <v>81</v>
      </c>
      <c r="C48" s="53"/>
      <c r="D48" s="53"/>
      <c r="E48" s="53"/>
      <c r="F48" s="54">
        <v>0</v>
      </c>
      <c r="G48" s="54"/>
      <c r="H48" s="54"/>
      <c r="I48" s="54"/>
      <c r="J48" s="54"/>
      <c r="K48" s="54"/>
      <c r="L48" s="54"/>
      <c r="M48" s="54"/>
      <c r="N48" s="54"/>
      <c r="O48" s="54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1" ht="15.95" customHeight="1">
      <c r="A49" s="8" t="s">
        <v>110</v>
      </c>
    </row>
    <row r="50" spans="1:1" ht="15.95" customHeight="1">
      <c r="A50" s="8"/>
    </row>
  </sheetData>
  <mergeCells count="28">
    <mergeCell ref="N25:N26"/>
    <mergeCell ref="O25:O26"/>
    <mergeCell ref="N6:O6"/>
    <mergeCell ref="L6:M6"/>
    <mergeCell ref="J6:K6"/>
    <mergeCell ref="L25:L26"/>
    <mergeCell ref="M25:M26"/>
    <mergeCell ref="N30:O30"/>
    <mergeCell ref="F30:G30"/>
    <mergeCell ref="H30:I30"/>
    <mergeCell ref="J30:K30"/>
    <mergeCell ref="L30:M30"/>
    <mergeCell ref="F6:G6"/>
    <mergeCell ref="H6:I6"/>
    <mergeCell ref="J25:J26"/>
    <mergeCell ref="K25:K26"/>
    <mergeCell ref="F25:F26"/>
    <mergeCell ref="G25:G26"/>
    <mergeCell ref="H25:H26"/>
    <mergeCell ref="I25:I26"/>
    <mergeCell ref="A45:A48"/>
    <mergeCell ref="A6:E7"/>
    <mergeCell ref="A30:E31"/>
    <mergeCell ref="A8:A18"/>
    <mergeCell ref="A19:A27"/>
    <mergeCell ref="E25:E26"/>
    <mergeCell ref="A32:A39"/>
    <mergeCell ref="A40:A44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30" activePane="bottomRight" state="frozen"/>
      <selection activeCell="L8" sqref="L8"/>
      <selection pane="topRight" activeCell="L8" sqref="L8"/>
      <selection pane="bottomLeft" activeCell="L8" sqref="L8"/>
      <selection pane="bottomRight" activeCell="F34" sqref="F34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1" width="9" style="2"/>
    <col min="12" max="12" width="9.875" style="2" customWidth="1"/>
    <col min="13" max="16384" width="9" style="2"/>
  </cols>
  <sheetData>
    <row r="1" spans="1:9" ht="33.950000000000003" customHeight="1">
      <c r="A1" s="16" t="s">
        <v>0</v>
      </c>
      <c r="B1" s="16"/>
      <c r="C1" s="16"/>
      <c r="D1" s="16"/>
      <c r="E1" s="22" t="s">
        <v>255</v>
      </c>
      <c r="F1" s="1"/>
    </row>
    <row r="3" spans="1:9" ht="14.25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.25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9"/>
      <c r="F7" s="48" t="s">
        <v>235</v>
      </c>
      <c r="G7" s="48"/>
      <c r="H7" s="48" t="s">
        <v>245</v>
      </c>
      <c r="I7" s="69" t="s">
        <v>21</v>
      </c>
    </row>
    <row r="8" spans="1:9" ht="17.100000000000001" customHeight="1">
      <c r="A8" s="18"/>
      <c r="B8" s="19"/>
      <c r="C8" s="19"/>
      <c r="D8" s="19"/>
      <c r="E8" s="60"/>
      <c r="F8" s="51" t="s">
        <v>234</v>
      </c>
      <c r="G8" s="51" t="s">
        <v>2</v>
      </c>
      <c r="H8" s="51" t="s">
        <v>234</v>
      </c>
      <c r="I8" s="52"/>
    </row>
    <row r="9" spans="1:9" ht="18" customHeight="1">
      <c r="A9" s="99" t="s">
        <v>87</v>
      </c>
      <c r="B9" s="99" t="s">
        <v>89</v>
      </c>
      <c r="C9" s="61" t="s">
        <v>3</v>
      </c>
      <c r="D9" s="53"/>
      <c r="E9" s="53"/>
      <c r="F9" s="54">
        <v>226463</v>
      </c>
      <c r="G9" s="55">
        <f>F9/$F$27*100</f>
        <v>36.503563910210737</v>
      </c>
      <c r="H9" s="84">
        <v>224245</v>
      </c>
      <c r="I9" s="55">
        <f t="shared" ref="I9:I45" si="0">(F9/H9-1)*100</f>
        <v>0.98909674686169513</v>
      </c>
    </row>
    <row r="10" spans="1:9" ht="18" customHeight="1">
      <c r="A10" s="99"/>
      <c r="B10" s="99"/>
      <c r="C10" s="63"/>
      <c r="D10" s="61" t="s">
        <v>22</v>
      </c>
      <c r="E10" s="53"/>
      <c r="F10" s="54">
        <v>64722</v>
      </c>
      <c r="G10" s="55">
        <f t="shared" ref="G10:G27" si="1">F10/$F$27*100</f>
        <v>10.432537162347314</v>
      </c>
      <c r="H10" s="84">
        <v>63400</v>
      </c>
      <c r="I10" s="55">
        <f t="shared" si="0"/>
        <v>2.0851735015772865</v>
      </c>
    </row>
    <row r="11" spans="1:9" ht="18" customHeight="1">
      <c r="A11" s="99"/>
      <c r="B11" s="99"/>
      <c r="C11" s="63"/>
      <c r="D11" s="63"/>
      <c r="E11" s="47" t="s">
        <v>23</v>
      </c>
      <c r="F11" s="54">
        <v>53057</v>
      </c>
      <c r="G11" s="55">
        <f t="shared" si="1"/>
        <v>8.5522561759936551</v>
      </c>
      <c r="H11" s="84">
        <v>52797</v>
      </c>
      <c r="I11" s="55">
        <f t="shared" si="0"/>
        <v>0.49245222266416366</v>
      </c>
    </row>
    <row r="12" spans="1:9" ht="18" customHeight="1">
      <c r="A12" s="99"/>
      <c r="B12" s="99"/>
      <c r="C12" s="63"/>
      <c r="D12" s="63"/>
      <c r="E12" s="47" t="s">
        <v>24</v>
      </c>
      <c r="F12" s="54">
        <v>3093</v>
      </c>
      <c r="G12" s="55">
        <f t="shared" si="1"/>
        <v>0.49856057357838512</v>
      </c>
      <c r="H12" s="84">
        <v>3472</v>
      </c>
      <c r="I12" s="55">
        <f t="shared" si="0"/>
        <v>-10.915898617511521</v>
      </c>
    </row>
    <row r="13" spans="1:9" ht="18" customHeight="1">
      <c r="A13" s="99"/>
      <c r="B13" s="99"/>
      <c r="C13" s="63"/>
      <c r="D13" s="62"/>
      <c r="E13" s="47" t="s">
        <v>25</v>
      </c>
      <c r="F13" s="54">
        <v>165</v>
      </c>
      <c r="G13" s="55">
        <f t="shared" si="1"/>
        <v>2.6596344856266902E-2</v>
      </c>
      <c r="H13" s="84">
        <v>189</v>
      </c>
      <c r="I13" s="55">
        <f t="shared" si="0"/>
        <v>-12.698412698412698</v>
      </c>
    </row>
    <row r="14" spans="1:9" ht="18" customHeight="1">
      <c r="A14" s="99"/>
      <c r="B14" s="99"/>
      <c r="C14" s="63"/>
      <c r="D14" s="61" t="s">
        <v>26</v>
      </c>
      <c r="E14" s="53"/>
      <c r="F14" s="54">
        <v>55312</v>
      </c>
      <c r="G14" s="55">
        <f t="shared" si="1"/>
        <v>8.9157395556959695</v>
      </c>
      <c r="H14" s="84">
        <v>55973</v>
      </c>
      <c r="I14" s="55">
        <f t="shared" si="0"/>
        <v>-1.1809265181426776</v>
      </c>
    </row>
    <row r="15" spans="1:9" ht="18" customHeight="1">
      <c r="A15" s="99"/>
      <c r="B15" s="99"/>
      <c r="C15" s="63"/>
      <c r="D15" s="63"/>
      <c r="E15" s="47" t="s">
        <v>27</v>
      </c>
      <c r="F15" s="54">
        <v>1850</v>
      </c>
      <c r="G15" s="55">
        <f t="shared" si="1"/>
        <v>0.29820144232784107</v>
      </c>
      <c r="H15" s="84">
        <v>1767</v>
      </c>
      <c r="I15" s="55">
        <f t="shared" si="0"/>
        <v>4.6972269383135368</v>
      </c>
    </row>
    <row r="16" spans="1:9" ht="18" customHeight="1">
      <c r="A16" s="99"/>
      <c r="B16" s="99"/>
      <c r="C16" s="63"/>
      <c r="D16" s="62"/>
      <c r="E16" s="47" t="s">
        <v>28</v>
      </c>
      <c r="F16" s="54">
        <v>53462</v>
      </c>
      <c r="G16" s="55">
        <f t="shared" si="1"/>
        <v>8.6175381133681288</v>
      </c>
      <c r="H16" s="84">
        <v>54206</v>
      </c>
      <c r="I16" s="55">
        <f t="shared" si="0"/>
        <v>-1.3725417850422472</v>
      </c>
    </row>
    <row r="17" spans="1:9" ht="18" customHeight="1">
      <c r="A17" s="99"/>
      <c r="B17" s="99"/>
      <c r="C17" s="63"/>
      <c r="D17" s="100" t="s">
        <v>29</v>
      </c>
      <c r="E17" s="101"/>
      <c r="F17" s="54">
        <v>26022</v>
      </c>
      <c r="G17" s="55">
        <f t="shared" si="1"/>
        <v>4.1944853687865296</v>
      </c>
      <c r="H17" s="84">
        <v>26207</v>
      </c>
      <c r="I17" s="55">
        <f t="shared" si="0"/>
        <v>-0.7059182661121044</v>
      </c>
    </row>
    <row r="18" spans="1:9" ht="18" customHeight="1">
      <c r="A18" s="99"/>
      <c r="B18" s="99"/>
      <c r="C18" s="63"/>
      <c r="D18" s="100" t="s">
        <v>93</v>
      </c>
      <c r="E18" s="102"/>
      <c r="F18" s="54">
        <v>4026</v>
      </c>
      <c r="G18" s="55">
        <f t="shared" si="1"/>
        <v>0.64895081449291248</v>
      </c>
      <c r="H18" s="84">
        <v>3408</v>
      </c>
      <c r="I18" s="55">
        <f t="shared" si="0"/>
        <v>18.133802816901401</v>
      </c>
    </row>
    <row r="19" spans="1:9" ht="18" customHeight="1">
      <c r="A19" s="99"/>
      <c r="B19" s="99"/>
      <c r="C19" s="62"/>
      <c r="D19" s="100" t="s">
        <v>94</v>
      </c>
      <c r="E19" s="102"/>
      <c r="F19" s="54">
        <v>0</v>
      </c>
      <c r="G19" s="55">
        <f t="shared" si="1"/>
        <v>0</v>
      </c>
      <c r="H19" s="84">
        <v>0</v>
      </c>
      <c r="I19" s="55" t="e">
        <f t="shared" si="0"/>
        <v>#DIV/0!</v>
      </c>
    </row>
    <row r="20" spans="1:9" ht="18" customHeight="1">
      <c r="A20" s="99"/>
      <c r="B20" s="99"/>
      <c r="C20" s="53" t="s">
        <v>4</v>
      </c>
      <c r="D20" s="53"/>
      <c r="E20" s="53"/>
      <c r="F20" s="54">
        <v>28624</v>
      </c>
      <c r="G20" s="55">
        <f t="shared" si="1"/>
        <v>4.613901667671418</v>
      </c>
      <c r="H20" s="84">
        <v>28508</v>
      </c>
      <c r="I20" s="55">
        <f t="shared" si="0"/>
        <v>0.40690332538235729</v>
      </c>
    </row>
    <row r="21" spans="1:9" ht="18" customHeight="1">
      <c r="A21" s="99"/>
      <c r="B21" s="99"/>
      <c r="C21" s="53" t="s">
        <v>5</v>
      </c>
      <c r="D21" s="53"/>
      <c r="E21" s="53"/>
      <c r="F21" s="54">
        <v>138974</v>
      </c>
      <c r="G21" s="55">
        <f t="shared" si="1"/>
        <v>22.401214727605069</v>
      </c>
      <c r="H21" s="84">
        <v>139499</v>
      </c>
      <c r="I21" s="55">
        <f t="shared" si="0"/>
        <v>-0.37634678384791398</v>
      </c>
    </row>
    <row r="22" spans="1:9" ht="18" customHeight="1">
      <c r="A22" s="99"/>
      <c r="B22" s="99"/>
      <c r="C22" s="53" t="s">
        <v>30</v>
      </c>
      <c r="D22" s="53"/>
      <c r="E22" s="53"/>
      <c r="F22" s="54">
        <v>7453</v>
      </c>
      <c r="G22" s="55">
        <f t="shared" si="1"/>
        <v>1.2013488376591348</v>
      </c>
      <c r="H22" s="84">
        <v>7479</v>
      </c>
      <c r="I22" s="55">
        <f t="shared" si="0"/>
        <v>-0.34764005883139992</v>
      </c>
    </row>
    <row r="23" spans="1:9" ht="18" customHeight="1">
      <c r="A23" s="99"/>
      <c r="B23" s="99"/>
      <c r="C23" s="53" t="s">
        <v>6</v>
      </c>
      <c r="D23" s="53"/>
      <c r="E23" s="53"/>
      <c r="F23" s="54">
        <v>97607</v>
      </c>
      <c r="G23" s="55">
        <f t="shared" si="1"/>
        <v>15.733269287185719</v>
      </c>
      <c r="H23" s="84">
        <v>154207</v>
      </c>
      <c r="I23" s="55">
        <f t="shared" si="0"/>
        <v>-36.703910976803911</v>
      </c>
    </row>
    <row r="24" spans="1:9" ht="18" customHeight="1">
      <c r="A24" s="99"/>
      <c r="B24" s="99"/>
      <c r="C24" s="53" t="s">
        <v>31</v>
      </c>
      <c r="D24" s="53"/>
      <c r="E24" s="53"/>
      <c r="F24" s="97">
        <f>1065+1</f>
        <v>1066</v>
      </c>
      <c r="G24" s="55">
        <f t="shared" si="1"/>
        <v>0.17182850676836678</v>
      </c>
      <c r="H24" s="84">
        <v>4132</v>
      </c>
      <c r="I24" s="55">
        <f t="shared" si="0"/>
        <v>-74.201355275895438</v>
      </c>
    </row>
    <row r="25" spans="1:9" ht="18" customHeight="1">
      <c r="A25" s="99"/>
      <c r="B25" s="99"/>
      <c r="C25" s="53" t="s">
        <v>7</v>
      </c>
      <c r="D25" s="53"/>
      <c r="E25" s="53"/>
      <c r="F25" s="54">
        <v>57264</v>
      </c>
      <c r="G25" s="55">
        <f t="shared" si="1"/>
        <v>9.2303823748440479</v>
      </c>
      <c r="H25" s="84">
        <v>57194</v>
      </c>
      <c r="I25" s="55">
        <f t="shared" si="0"/>
        <v>0.12239046053781344</v>
      </c>
    </row>
    <row r="26" spans="1:9" ht="18" customHeight="1">
      <c r="A26" s="99"/>
      <c r="B26" s="99"/>
      <c r="C26" s="53" t="s">
        <v>8</v>
      </c>
      <c r="D26" s="53"/>
      <c r="E26" s="53"/>
      <c r="F26" s="54">
        <v>62935</v>
      </c>
      <c r="G26" s="55">
        <f t="shared" si="1"/>
        <v>10.1444906880555</v>
      </c>
      <c r="H26" s="84">
        <v>68467</v>
      </c>
      <c r="I26" s="55">
        <f t="shared" si="0"/>
        <v>-8.0798048694991742</v>
      </c>
    </row>
    <row r="27" spans="1:9" ht="18" customHeight="1">
      <c r="A27" s="99"/>
      <c r="B27" s="99"/>
      <c r="C27" s="53" t="s">
        <v>9</v>
      </c>
      <c r="D27" s="53"/>
      <c r="E27" s="53"/>
      <c r="F27" s="88">
        <f>SUM(F9,F20:F26)</f>
        <v>620386</v>
      </c>
      <c r="G27" s="55">
        <f t="shared" si="1"/>
        <v>100</v>
      </c>
      <c r="H27" s="88">
        <f>SUM(H9,H20:H26)</f>
        <v>683731</v>
      </c>
      <c r="I27" s="55">
        <f t="shared" si="0"/>
        <v>-9.2646084498143271</v>
      </c>
    </row>
    <row r="28" spans="1:9" ht="18" customHeight="1">
      <c r="A28" s="99"/>
      <c r="B28" s="99" t="s">
        <v>88</v>
      </c>
      <c r="C28" s="61" t="s">
        <v>10</v>
      </c>
      <c r="D28" s="53"/>
      <c r="E28" s="53"/>
      <c r="F28" s="88">
        <f>SUM(F29:F31)</f>
        <v>249288</v>
      </c>
      <c r="G28" s="55">
        <f t="shared" ref="G28:G45" si="2">F28/$F$45*100</f>
        <v>40.734864218753316</v>
      </c>
      <c r="H28" s="88">
        <f>SUM(H29:H31)</f>
        <v>262561</v>
      </c>
      <c r="I28" s="55">
        <f t="shared" si="0"/>
        <v>-5.0552062187453561</v>
      </c>
    </row>
    <row r="29" spans="1:9" ht="18" customHeight="1">
      <c r="A29" s="99"/>
      <c r="B29" s="99"/>
      <c r="C29" s="63"/>
      <c r="D29" s="53" t="s">
        <v>11</v>
      </c>
      <c r="E29" s="53"/>
      <c r="F29" s="54">
        <v>159897</v>
      </c>
      <c r="G29" s="55">
        <f t="shared" si="2"/>
        <v>26.127942716801449</v>
      </c>
      <c r="H29" s="84">
        <v>165116</v>
      </c>
      <c r="I29" s="55">
        <f t="shared" si="0"/>
        <v>-3.1608081591123827</v>
      </c>
    </row>
    <row r="30" spans="1:9" ht="18" customHeight="1">
      <c r="A30" s="99"/>
      <c r="B30" s="99"/>
      <c r="C30" s="63"/>
      <c r="D30" s="53" t="s">
        <v>32</v>
      </c>
      <c r="E30" s="53"/>
      <c r="F30" s="54">
        <v>12185</v>
      </c>
      <c r="G30" s="55">
        <f t="shared" si="2"/>
        <v>1.9910879003622686</v>
      </c>
      <c r="H30" s="84">
        <v>13418</v>
      </c>
      <c r="I30" s="55">
        <f t="shared" si="0"/>
        <v>-9.189148904456701</v>
      </c>
    </row>
    <row r="31" spans="1:9" ht="18" customHeight="1">
      <c r="A31" s="99"/>
      <c r="B31" s="99"/>
      <c r="C31" s="62"/>
      <c r="D31" s="53" t="s">
        <v>12</v>
      </c>
      <c r="E31" s="53"/>
      <c r="F31" s="54">
        <v>77206</v>
      </c>
      <c r="G31" s="55">
        <f t="shared" si="2"/>
        <v>12.615833601589602</v>
      </c>
      <c r="H31" s="84">
        <v>84027</v>
      </c>
      <c r="I31" s="55">
        <f t="shared" si="0"/>
        <v>-8.1176288573910789</v>
      </c>
    </row>
    <row r="32" spans="1:9" ht="18" customHeight="1">
      <c r="A32" s="99"/>
      <c r="B32" s="99"/>
      <c r="C32" s="61" t="s">
        <v>13</v>
      </c>
      <c r="D32" s="53"/>
      <c r="E32" s="53"/>
      <c r="F32" s="88">
        <f>SUM(F33:F38)</f>
        <v>257215</v>
      </c>
      <c r="G32" s="55">
        <f t="shared" si="2"/>
        <v>42.030174336617229</v>
      </c>
      <c r="H32" s="88">
        <f>SUM(H33:H38)</f>
        <v>305116</v>
      </c>
      <c r="I32" s="55">
        <f t="shared" si="0"/>
        <v>-15.699275029824722</v>
      </c>
    </row>
    <row r="33" spans="1:9" ht="18" customHeight="1">
      <c r="A33" s="99"/>
      <c r="B33" s="99"/>
      <c r="C33" s="63"/>
      <c r="D33" s="53" t="s">
        <v>14</v>
      </c>
      <c r="E33" s="53"/>
      <c r="F33" s="54">
        <v>25779</v>
      </c>
      <c r="G33" s="55">
        <f t="shared" si="2"/>
        <v>4.2124132116076254</v>
      </c>
      <c r="H33" s="84">
        <v>35764</v>
      </c>
      <c r="I33" s="55">
        <f t="shared" si="0"/>
        <v>-27.919136561905823</v>
      </c>
    </row>
    <row r="34" spans="1:9" ht="18" customHeight="1">
      <c r="A34" s="99"/>
      <c r="B34" s="99"/>
      <c r="C34" s="63"/>
      <c r="D34" s="53" t="s">
        <v>33</v>
      </c>
      <c r="E34" s="53"/>
      <c r="F34" s="97">
        <f>3134+1</f>
        <v>3135</v>
      </c>
      <c r="G34" s="55">
        <f t="shared" si="2"/>
        <v>0.51227415409402643</v>
      </c>
      <c r="H34" s="84">
        <v>3119</v>
      </c>
      <c r="I34" s="55">
        <f t="shared" si="0"/>
        <v>0.51298493106763932</v>
      </c>
    </row>
    <row r="35" spans="1:9" ht="18" customHeight="1">
      <c r="A35" s="99"/>
      <c r="B35" s="99"/>
      <c r="C35" s="63"/>
      <c r="D35" s="53" t="s">
        <v>34</v>
      </c>
      <c r="E35" s="53"/>
      <c r="F35" s="54">
        <v>174086</v>
      </c>
      <c r="G35" s="55">
        <f t="shared" si="2"/>
        <v>28.446493904182674</v>
      </c>
      <c r="H35" s="84">
        <v>210298</v>
      </c>
      <c r="I35" s="55">
        <f t="shared" si="0"/>
        <v>-17.219374411549325</v>
      </c>
    </row>
    <row r="36" spans="1:9" ht="18" customHeight="1">
      <c r="A36" s="99"/>
      <c r="B36" s="99"/>
      <c r="C36" s="63"/>
      <c r="D36" s="53" t="s">
        <v>35</v>
      </c>
      <c r="E36" s="53"/>
      <c r="F36" s="54">
        <v>7275</v>
      </c>
      <c r="G36" s="55">
        <f t="shared" si="2"/>
        <v>1.1887701661990566</v>
      </c>
      <c r="H36" s="84">
        <v>7141</v>
      </c>
      <c r="I36" s="55">
        <f t="shared" si="0"/>
        <v>1.8764878868505752</v>
      </c>
    </row>
    <row r="37" spans="1:9" ht="18" customHeight="1">
      <c r="A37" s="99"/>
      <c r="B37" s="99"/>
      <c r="C37" s="63"/>
      <c r="D37" s="53" t="s">
        <v>15</v>
      </c>
      <c r="E37" s="53"/>
      <c r="F37" s="54">
        <v>13649</v>
      </c>
      <c r="G37" s="55">
        <f t="shared" si="2"/>
        <v>2.2303125771066563</v>
      </c>
      <c r="H37" s="84">
        <v>13665</v>
      </c>
      <c r="I37" s="55">
        <f t="shared" si="0"/>
        <v>-0.11708744968899065</v>
      </c>
    </row>
    <row r="38" spans="1:9" ht="18" customHeight="1">
      <c r="A38" s="99"/>
      <c r="B38" s="99"/>
      <c r="C38" s="62"/>
      <c r="D38" s="53" t="s">
        <v>36</v>
      </c>
      <c r="E38" s="53"/>
      <c r="F38" s="97">
        <f>33290+1</f>
        <v>33291</v>
      </c>
      <c r="G38" s="55">
        <f t="shared" si="2"/>
        <v>5.4399103234271875</v>
      </c>
      <c r="H38" s="84">
        <f>1493+33636</f>
        <v>35129</v>
      </c>
      <c r="I38" s="55">
        <f t="shared" si="0"/>
        <v>-5.2321443821344182</v>
      </c>
    </row>
    <row r="39" spans="1:9" ht="18" customHeight="1">
      <c r="A39" s="99"/>
      <c r="B39" s="99"/>
      <c r="C39" s="61" t="s">
        <v>16</v>
      </c>
      <c r="D39" s="53"/>
      <c r="E39" s="53"/>
      <c r="F39" s="88">
        <f>F40+F43</f>
        <v>105474</v>
      </c>
      <c r="G39" s="55">
        <f t="shared" si="2"/>
        <v>17.234961444629455</v>
      </c>
      <c r="H39" s="88">
        <f>H40+H43</f>
        <v>111309</v>
      </c>
      <c r="I39" s="55">
        <f t="shared" si="0"/>
        <v>-5.2421637064388289</v>
      </c>
    </row>
    <row r="40" spans="1:9" ht="18" customHeight="1">
      <c r="A40" s="99"/>
      <c r="B40" s="99"/>
      <c r="C40" s="63"/>
      <c r="D40" s="61" t="s">
        <v>17</v>
      </c>
      <c r="E40" s="53"/>
      <c r="F40" s="54">
        <v>104483</v>
      </c>
      <c r="G40" s="55">
        <f t="shared" si="2"/>
        <v>17.073027254292235</v>
      </c>
      <c r="H40" s="84">
        <v>110400</v>
      </c>
      <c r="I40" s="55">
        <f t="shared" si="0"/>
        <v>-5.3596014492753641</v>
      </c>
    </row>
    <row r="41" spans="1:9" ht="18" customHeight="1">
      <c r="A41" s="99"/>
      <c r="B41" s="99"/>
      <c r="C41" s="63"/>
      <c r="D41" s="63"/>
      <c r="E41" s="57" t="s">
        <v>91</v>
      </c>
      <c r="F41" s="54">
        <v>71026</v>
      </c>
      <c r="G41" s="55">
        <f t="shared" si="2"/>
        <v>11.605991728447311</v>
      </c>
      <c r="H41" s="84">
        <v>74944</v>
      </c>
      <c r="I41" s="58">
        <f t="shared" si="0"/>
        <v>-5.2279035012809612</v>
      </c>
    </row>
    <row r="42" spans="1:9" ht="18" customHeight="1">
      <c r="A42" s="99"/>
      <c r="B42" s="99"/>
      <c r="C42" s="63"/>
      <c r="D42" s="62"/>
      <c r="E42" s="47" t="s">
        <v>37</v>
      </c>
      <c r="F42" s="54">
        <v>33457</v>
      </c>
      <c r="G42" s="55">
        <f t="shared" si="2"/>
        <v>5.4670355258449259</v>
      </c>
      <c r="H42" s="84">
        <v>35456</v>
      </c>
      <c r="I42" s="58">
        <f t="shared" si="0"/>
        <v>-5.6379738267148038</v>
      </c>
    </row>
    <row r="43" spans="1:9" ht="18" customHeight="1">
      <c r="A43" s="99"/>
      <c r="B43" s="99"/>
      <c r="C43" s="63"/>
      <c r="D43" s="53" t="s">
        <v>38</v>
      </c>
      <c r="E43" s="53"/>
      <c r="F43" s="54">
        <v>991</v>
      </c>
      <c r="G43" s="55">
        <f t="shared" si="2"/>
        <v>0.16193419033721854</v>
      </c>
      <c r="H43" s="84">
        <v>909</v>
      </c>
      <c r="I43" s="58">
        <f t="shared" si="0"/>
        <v>9.0209020902090273</v>
      </c>
    </row>
    <row r="44" spans="1:9" ht="18" customHeight="1">
      <c r="A44" s="99"/>
      <c r="B44" s="99"/>
      <c r="C44" s="62"/>
      <c r="D44" s="53" t="s">
        <v>39</v>
      </c>
      <c r="E44" s="53"/>
      <c r="F44" s="54">
        <v>0</v>
      </c>
      <c r="G44" s="55">
        <f t="shared" si="2"/>
        <v>0</v>
      </c>
      <c r="H44" s="84">
        <v>0</v>
      </c>
      <c r="I44" s="55" t="e">
        <f t="shared" si="0"/>
        <v>#DIV/0!</v>
      </c>
    </row>
    <row r="45" spans="1:9" ht="18" customHeight="1">
      <c r="A45" s="99"/>
      <c r="B45" s="99"/>
      <c r="C45" s="47" t="s">
        <v>18</v>
      </c>
      <c r="D45" s="47"/>
      <c r="E45" s="47"/>
      <c r="F45" s="88">
        <f>SUM(F28,F32,F39)</f>
        <v>611977</v>
      </c>
      <c r="G45" s="55">
        <f t="shared" si="2"/>
        <v>100</v>
      </c>
      <c r="H45" s="88">
        <f>SUM(H28,H32,H39)</f>
        <v>678986</v>
      </c>
      <c r="I45" s="55">
        <f t="shared" si="0"/>
        <v>-9.8689810982847899</v>
      </c>
    </row>
    <row r="46" spans="1:9">
      <c r="A46" s="23" t="s">
        <v>19</v>
      </c>
    </row>
    <row r="47" spans="1:9">
      <c r="A47" s="24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I8" sqref="I8"/>
    </sheetView>
  </sheetViews>
  <sheetFormatPr defaultColWidth="9" defaultRowHeight="13.5"/>
  <cols>
    <col min="1" max="1" width="5.375" style="2" customWidth="1"/>
    <col min="2" max="2" width="3.125" style="2" customWidth="1"/>
    <col min="3" max="3" width="34.75" style="2" customWidth="1"/>
    <col min="4" max="9" width="11.875" style="2" customWidth="1"/>
    <col min="10" max="16384" width="9" style="2"/>
  </cols>
  <sheetData>
    <row r="1" spans="1:9" ht="33.950000000000003" customHeight="1">
      <c r="A1" s="33" t="s">
        <v>0</v>
      </c>
      <c r="B1" s="33"/>
      <c r="C1" s="22" t="s">
        <v>255</v>
      </c>
      <c r="D1" s="34"/>
      <c r="E1" s="34"/>
    </row>
    <row r="4" spans="1:9">
      <c r="A4" s="35" t="s">
        <v>112</v>
      </c>
    </row>
    <row r="5" spans="1:9">
      <c r="I5" s="9" t="s">
        <v>113</v>
      </c>
    </row>
    <row r="6" spans="1:9" s="37" customFormat="1" ht="29.25" customHeight="1">
      <c r="A6" s="50" t="s">
        <v>114</v>
      </c>
      <c r="B6" s="48"/>
      <c r="C6" s="48"/>
      <c r="D6" s="48"/>
      <c r="E6" s="36" t="s">
        <v>231</v>
      </c>
      <c r="F6" s="36" t="s">
        <v>232</v>
      </c>
      <c r="G6" s="36" t="s">
        <v>237</v>
      </c>
      <c r="H6" s="36" t="s">
        <v>239</v>
      </c>
      <c r="I6" s="36" t="s">
        <v>249</v>
      </c>
    </row>
    <row r="7" spans="1:9" ht="27" customHeight="1">
      <c r="A7" s="99" t="s">
        <v>115</v>
      </c>
      <c r="B7" s="61" t="s">
        <v>116</v>
      </c>
      <c r="C7" s="53"/>
      <c r="D7" s="66" t="s">
        <v>117</v>
      </c>
      <c r="E7" s="86">
        <v>525620</v>
      </c>
      <c r="F7" s="86">
        <v>655103</v>
      </c>
      <c r="G7" s="86">
        <v>738556</v>
      </c>
      <c r="H7" s="86">
        <v>683731</v>
      </c>
      <c r="I7" s="36">
        <v>620386</v>
      </c>
    </row>
    <row r="8" spans="1:9" ht="27" customHeight="1">
      <c r="A8" s="99"/>
      <c r="B8" s="77"/>
      <c r="C8" s="53" t="s">
        <v>118</v>
      </c>
      <c r="D8" s="66" t="s">
        <v>41</v>
      </c>
      <c r="E8" s="85">
        <v>340159</v>
      </c>
      <c r="F8" s="85">
        <v>341628</v>
      </c>
      <c r="G8" s="85">
        <v>384037</v>
      </c>
      <c r="H8" s="70">
        <v>393417</v>
      </c>
      <c r="I8" s="70">
        <v>395172</v>
      </c>
    </row>
    <row r="9" spans="1:9" ht="27" customHeight="1">
      <c r="A9" s="99"/>
      <c r="B9" s="53" t="s">
        <v>119</v>
      </c>
      <c r="C9" s="53"/>
      <c r="D9" s="66"/>
      <c r="E9" s="85">
        <v>519955</v>
      </c>
      <c r="F9" s="85">
        <v>648685</v>
      </c>
      <c r="G9" s="85">
        <v>731068</v>
      </c>
      <c r="H9" s="71">
        <v>678986</v>
      </c>
      <c r="I9" s="70">
        <v>611977</v>
      </c>
    </row>
    <row r="10" spans="1:9" ht="27" customHeight="1">
      <c r="A10" s="99"/>
      <c r="B10" s="53" t="s">
        <v>120</v>
      </c>
      <c r="C10" s="53"/>
      <c r="D10" s="66"/>
      <c r="E10" s="85">
        <v>5665</v>
      </c>
      <c r="F10" s="85">
        <v>6418</v>
      </c>
      <c r="G10" s="85">
        <v>7488</v>
      </c>
      <c r="H10" s="71">
        <v>4745</v>
      </c>
      <c r="I10" s="71">
        <v>8409</v>
      </c>
    </row>
    <row r="11" spans="1:9" ht="27" customHeight="1">
      <c r="A11" s="99"/>
      <c r="B11" s="53" t="s">
        <v>121</v>
      </c>
      <c r="C11" s="53"/>
      <c r="D11" s="66"/>
      <c r="E11" s="85">
        <v>4592</v>
      </c>
      <c r="F11" s="85">
        <v>5570</v>
      </c>
      <c r="G11" s="85">
        <v>6432</v>
      </c>
      <c r="H11" s="71">
        <v>3696</v>
      </c>
      <c r="I11" s="71">
        <v>7318</v>
      </c>
    </row>
    <row r="12" spans="1:9" ht="27" customHeight="1">
      <c r="A12" s="99"/>
      <c r="B12" s="53" t="s">
        <v>122</v>
      </c>
      <c r="C12" s="53"/>
      <c r="D12" s="66"/>
      <c r="E12" s="85">
        <v>1073</v>
      </c>
      <c r="F12" s="85">
        <v>849</v>
      </c>
      <c r="G12" s="85">
        <v>1057</v>
      </c>
      <c r="H12" s="71">
        <v>1050</v>
      </c>
      <c r="I12" s="71">
        <v>1091</v>
      </c>
    </row>
    <row r="13" spans="1:9" ht="27" customHeight="1">
      <c r="A13" s="99"/>
      <c r="B13" s="53" t="s">
        <v>123</v>
      </c>
      <c r="C13" s="53"/>
      <c r="D13" s="66"/>
      <c r="E13" s="85">
        <v>-17</v>
      </c>
      <c r="F13" s="85">
        <v>-225</v>
      </c>
      <c r="G13" s="85">
        <v>208</v>
      </c>
      <c r="H13" s="71">
        <v>-7</v>
      </c>
      <c r="I13" s="71">
        <v>41</v>
      </c>
    </row>
    <row r="14" spans="1:9" ht="27" customHeight="1">
      <c r="A14" s="99"/>
      <c r="B14" s="53" t="s">
        <v>124</v>
      </c>
      <c r="C14" s="53"/>
      <c r="D14" s="66"/>
      <c r="E14" s="85">
        <v>0</v>
      </c>
      <c r="F14" s="85">
        <v>0</v>
      </c>
      <c r="G14" s="85">
        <v>11</v>
      </c>
      <c r="H14" s="71">
        <v>5450</v>
      </c>
      <c r="I14" s="71">
        <v>7</v>
      </c>
    </row>
    <row r="15" spans="1:9" ht="27" customHeight="1">
      <c r="A15" s="99"/>
      <c r="B15" s="53" t="s">
        <v>125</v>
      </c>
      <c r="C15" s="53"/>
      <c r="D15" s="66"/>
      <c r="E15" s="85">
        <v>2046</v>
      </c>
      <c r="F15" s="85">
        <v>247</v>
      </c>
      <c r="G15" s="85">
        <v>10029</v>
      </c>
      <c r="H15" s="71">
        <v>2135</v>
      </c>
      <c r="I15" s="71">
        <v>3112</v>
      </c>
    </row>
    <row r="16" spans="1:9" ht="27" customHeight="1">
      <c r="A16" s="99"/>
      <c r="B16" s="53" t="s">
        <v>126</v>
      </c>
      <c r="C16" s="53"/>
      <c r="D16" s="66" t="s">
        <v>42</v>
      </c>
      <c r="E16" s="85">
        <v>58599</v>
      </c>
      <c r="F16" s="85">
        <v>61213</v>
      </c>
      <c r="G16" s="85">
        <v>87593</v>
      </c>
      <c r="H16" s="71">
        <v>88514</v>
      </c>
      <c r="I16" s="71">
        <v>92388</v>
      </c>
    </row>
    <row r="17" spans="1:9" ht="27" customHeight="1">
      <c r="A17" s="99"/>
      <c r="B17" s="53" t="s">
        <v>127</v>
      </c>
      <c r="C17" s="53"/>
      <c r="D17" s="66" t="s">
        <v>43</v>
      </c>
      <c r="E17" s="85">
        <v>132488</v>
      </c>
      <c r="F17" s="85">
        <v>166128</v>
      </c>
      <c r="G17" s="85">
        <v>155679</v>
      </c>
      <c r="H17" s="71">
        <v>162437</v>
      </c>
      <c r="I17" s="71">
        <v>152743</v>
      </c>
    </row>
    <row r="18" spans="1:9" ht="27" customHeight="1">
      <c r="A18" s="99"/>
      <c r="B18" s="53" t="s">
        <v>128</v>
      </c>
      <c r="C18" s="53"/>
      <c r="D18" s="66" t="s">
        <v>44</v>
      </c>
      <c r="E18" s="85">
        <v>1079683</v>
      </c>
      <c r="F18" s="85">
        <v>1093160</v>
      </c>
      <c r="G18" s="85">
        <v>1105359</v>
      </c>
      <c r="H18" s="71">
        <v>1082258</v>
      </c>
      <c r="I18" s="71">
        <v>1065931</v>
      </c>
    </row>
    <row r="19" spans="1:9" ht="27" customHeight="1">
      <c r="A19" s="99"/>
      <c r="B19" s="53" t="s">
        <v>129</v>
      </c>
      <c r="C19" s="53"/>
      <c r="D19" s="66" t="s">
        <v>130</v>
      </c>
      <c r="E19" s="89">
        <f>E17+E18-E16</f>
        <v>1153572</v>
      </c>
      <c r="F19" s="89">
        <f>F17+F18-F16</f>
        <v>1198075</v>
      </c>
      <c r="G19" s="89">
        <f>G17+G18-G16</f>
        <v>1173445</v>
      </c>
      <c r="H19" s="89">
        <f>H17+H18-H16</f>
        <v>1156181</v>
      </c>
      <c r="I19" s="89">
        <f>I17+I18-I16</f>
        <v>1126286</v>
      </c>
    </row>
    <row r="20" spans="1:9" ht="27" customHeight="1">
      <c r="A20" s="99"/>
      <c r="B20" s="53" t="s">
        <v>131</v>
      </c>
      <c r="C20" s="53"/>
      <c r="D20" s="66" t="s">
        <v>132</v>
      </c>
      <c r="E20" s="90">
        <f>E18/E8</f>
        <v>3.174053898324019</v>
      </c>
      <c r="F20" s="90">
        <f>F18/F8</f>
        <v>3.1998548128373554</v>
      </c>
      <c r="G20" s="90">
        <f>G18/G8</f>
        <v>2.8782617299895583</v>
      </c>
      <c r="H20" s="90">
        <f>H18/H8</f>
        <v>2.7509182368835106</v>
      </c>
      <c r="I20" s="90">
        <f>I18/I8</f>
        <v>2.6973849361796889</v>
      </c>
    </row>
    <row r="21" spans="1:9" ht="27" customHeight="1">
      <c r="A21" s="99"/>
      <c r="B21" s="53" t="s">
        <v>133</v>
      </c>
      <c r="C21" s="53"/>
      <c r="D21" s="66" t="s">
        <v>134</v>
      </c>
      <c r="E21" s="90">
        <f>E19/E8</f>
        <v>3.3912729047298469</v>
      </c>
      <c r="F21" s="90">
        <f>F19/F8</f>
        <v>3.5069578605969065</v>
      </c>
      <c r="G21" s="90">
        <f>G19/G8</f>
        <v>3.055551939005877</v>
      </c>
      <c r="H21" s="90">
        <f>H19/H8</f>
        <v>2.9388180988620216</v>
      </c>
      <c r="I21" s="90">
        <f>I19/I8</f>
        <v>2.8501158988997197</v>
      </c>
    </row>
    <row r="22" spans="1:9" ht="27" customHeight="1">
      <c r="A22" s="99"/>
      <c r="B22" s="53" t="s">
        <v>135</v>
      </c>
      <c r="C22" s="53"/>
      <c r="D22" s="66" t="s">
        <v>136</v>
      </c>
      <c r="E22" s="89">
        <f>E18/E24*1000000</f>
        <v>764152.29213909386</v>
      </c>
      <c r="F22" s="89">
        <f>F18/F24*1000000</f>
        <v>773310.88489753183</v>
      </c>
      <c r="G22" s="89">
        <f>G18/G24*1000000</f>
        <v>781940.56352176343</v>
      </c>
      <c r="H22" s="89">
        <f>H18/H24*1000000</f>
        <v>765598.71534581669</v>
      </c>
      <c r="I22" s="89">
        <f>I18/I24*1000000</f>
        <v>754048.85364421597</v>
      </c>
    </row>
    <row r="23" spans="1:9" ht="27" customHeight="1">
      <c r="A23" s="99"/>
      <c r="B23" s="53" t="s">
        <v>137</v>
      </c>
      <c r="C23" s="53"/>
      <c r="D23" s="66" t="s">
        <v>138</v>
      </c>
      <c r="E23" s="89">
        <f>E19/E24*1000000</f>
        <v>816447.68691132381</v>
      </c>
      <c r="F23" s="89">
        <f>F19/F24*1000000</f>
        <v>847528.6677372118</v>
      </c>
      <c r="G23" s="89">
        <f>G19/G24*1000000</f>
        <v>830105.19167238486</v>
      </c>
      <c r="H23" s="89">
        <f>H19/H24*1000000</f>
        <v>817892.4880271079</v>
      </c>
      <c r="I23" s="89">
        <f>I19/I24*1000000</f>
        <v>796744.50520299084</v>
      </c>
    </row>
    <row r="24" spans="1:9" ht="27" customHeight="1">
      <c r="A24" s="99"/>
      <c r="B24" s="72" t="s">
        <v>139</v>
      </c>
      <c r="C24" s="73"/>
      <c r="D24" s="66" t="s">
        <v>140</v>
      </c>
      <c r="E24" s="85">
        <v>1412916</v>
      </c>
      <c r="F24" s="85">
        <v>1413610</v>
      </c>
      <c r="G24" s="91">
        <f>F24</f>
        <v>1413610</v>
      </c>
      <c r="H24" s="91">
        <f>G24</f>
        <v>1413610</v>
      </c>
      <c r="I24" s="91">
        <f>H24</f>
        <v>1413610</v>
      </c>
    </row>
    <row r="25" spans="1:9" ht="27" customHeight="1">
      <c r="A25" s="99"/>
      <c r="B25" s="47" t="s">
        <v>141</v>
      </c>
      <c r="C25" s="47"/>
      <c r="D25" s="47"/>
      <c r="E25" s="85">
        <v>334637</v>
      </c>
      <c r="F25" s="85">
        <v>337982</v>
      </c>
      <c r="G25" s="85">
        <v>354095</v>
      </c>
      <c r="H25" s="84">
        <v>346850</v>
      </c>
      <c r="I25" s="54">
        <v>352918</v>
      </c>
    </row>
    <row r="26" spans="1:9" ht="27" customHeight="1">
      <c r="A26" s="99"/>
      <c r="B26" s="47" t="s">
        <v>142</v>
      </c>
      <c r="C26" s="47"/>
      <c r="D26" s="47"/>
      <c r="E26" s="74">
        <v>0.57299999999999995</v>
      </c>
      <c r="F26" s="74">
        <v>0.57599999999999996</v>
      </c>
      <c r="G26" s="74">
        <v>0.54800000000000004</v>
      </c>
      <c r="H26" s="75">
        <v>0.53400000000000003</v>
      </c>
      <c r="I26" s="75">
        <v>0.52627000000000002</v>
      </c>
    </row>
    <row r="27" spans="1:9" ht="27" customHeight="1">
      <c r="A27" s="99"/>
      <c r="B27" s="47" t="s">
        <v>143</v>
      </c>
      <c r="C27" s="47"/>
      <c r="D27" s="47"/>
      <c r="E27" s="58">
        <v>0.3</v>
      </c>
      <c r="F27" s="58">
        <v>0.3</v>
      </c>
      <c r="G27" s="58">
        <v>0.3</v>
      </c>
      <c r="H27" s="55">
        <v>0.3</v>
      </c>
      <c r="I27" s="55">
        <v>0.3</v>
      </c>
    </row>
    <row r="28" spans="1:9" ht="27" customHeight="1">
      <c r="A28" s="99"/>
      <c r="B28" s="47" t="s">
        <v>144</v>
      </c>
      <c r="C28" s="47"/>
      <c r="D28" s="47"/>
      <c r="E28" s="58">
        <v>94.7</v>
      </c>
      <c r="F28" s="58">
        <v>95.2</v>
      </c>
      <c r="G28" s="58">
        <v>86.3</v>
      </c>
      <c r="H28" s="55">
        <v>90.3</v>
      </c>
      <c r="I28" s="55">
        <v>92.4</v>
      </c>
    </row>
    <row r="29" spans="1:9" ht="27" customHeight="1">
      <c r="A29" s="99"/>
      <c r="B29" s="47" t="s">
        <v>145</v>
      </c>
      <c r="C29" s="47"/>
      <c r="D29" s="47"/>
      <c r="E29" s="58">
        <v>46</v>
      </c>
      <c r="F29" s="58">
        <v>43.8</v>
      </c>
      <c r="G29" s="58">
        <v>42.5</v>
      </c>
      <c r="H29" s="55">
        <v>44.3</v>
      </c>
      <c r="I29" s="55">
        <v>47.8</v>
      </c>
    </row>
    <row r="30" spans="1:9" ht="27" customHeight="1">
      <c r="A30" s="99"/>
      <c r="B30" s="99" t="s">
        <v>146</v>
      </c>
      <c r="C30" s="47" t="s">
        <v>147</v>
      </c>
      <c r="D30" s="47"/>
      <c r="E30" s="58" t="s">
        <v>256</v>
      </c>
      <c r="F30" s="58">
        <v>0</v>
      </c>
      <c r="G30" s="58">
        <v>0</v>
      </c>
      <c r="H30" s="58">
        <v>0</v>
      </c>
      <c r="I30" s="55">
        <v>0</v>
      </c>
    </row>
    <row r="31" spans="1:9" ht="27" customHeight="1">
      <c r="A31" s="99"/>
      <c r="B31" s="99"/>
      <c r="C31" s="47" t="s">
        <v>148</v>
      </c>
      <c r="D31" s="47"/>
      <c r="E31" s="58" t="s">
        <v>256</v>
      </c>
      <c r="F31" s="58">
        <v>0</v>
      </c>
      <c r="G31" s="58">
        <v>0</v>
      </c>
      <c r="H31" s="58">
        <v>0</v>
      </c>
      <c r="I31" s="55">
        <v>0</v>
      </c>
    </row>
    <row r="32" spans="1:9" ht="27" customHeight="1">
      <c r="A32" s="99"/>
      <c r="B32" s="99"/>
      <c r="C32" s="47" t="s">
        <v>149</v>
      </c>
      <c r="D32" s="47"/>
      <c r="E32" s="58">
        <v>10.9</v>
      </c>
      <c r="F32" s="58">
        <v>10.5</v>
      </c>
      <c r="G32" s="58">
        <v>10.4</v>
      </c>
      <c r="H32" s="55">
        <v>10.9</v>
      </c>
      <c r="I32" s="55">
        <v>11.3</v>
      </c>
    </row>
    <row r="33" spans="1:9" ht="27" customHeight="1">
      <c r="A33" s="99"/>
      <c r="B33" s="99"/>
      <c r="C33" s="47" t="s">
        <v>150</v>
      </c>
      <c r="D33" s="47"/>
      <c r="E33" s="58">
        <v>202.1</v>
      </c>
      <c r="F33" s="58">
        <v>201.7</v>
      </c>
      <c r="G33" s="58">
        <v>183.4</v>
      </c>
      <c r="H33" s="76">
        <v>185.8</v>
      </c>
      <c r="I33" s="76">
        <v>183.3</v>
      </c>
    </row>
    <row r="34" spans="1:9" ht="27" customHeight="1">
      <c r="A34" s="2" t="s">
        <v>248</v>
      </c>
      <c r="E34" s="38"/>
      <c r="F34" s="38"/>
      <c r="G34" s="38"/>
      <c r="H34" s="38"/>
      <c r="I34" s="39"/>
    </row>
    <row r="35" spans="1:9" ht="27" customHeight="1">
      <c r="A35" s="8" t="s">
        <v>110</v>
      </c>
    </row>
    <row r="36" spans="1:9">
      <c r="A36" s="40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="85" zoomScaleNormal="100" zoomScaleSheetLayoutView="85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F12" sqref="F12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1" width="13.625" style="2" customWidth="1"/>
    <col min="22" max="25" width="12" style="2" customWidth="1"/>
    <col min="26" max="16384" width="9" style="2"/>
  </cols>
  <sheetData>
    <row r="1" spans="1:25" ht="33.950000000000003" customHeight="1">
      <c r="A1" s="20" t="s">
        <v>0</v>
      </c>
      <c r="B1" s="11"/>
      <c r="C1" s="11"/>
      <c r="D1" s="22" t="s">
        <v>255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5.95" customHeight="1">
      <c r="A5" s="12" t="s">
        <v>246</v>
      </c>
      <c r="B5" s="12"/>
      <c r="C5" s="12"/>
      <c r="D5" s="12"/>
      <c r="K5" s="15"/>
      <c r="O5" s="15" t="s">
        <v>47</v>
      </c>
    </row>
    <row r="6" spans="1:25" ht="15.95" customHeight="1">
      <c r="A6" s="105" t="s">
        <v>48</v>
      </c>
      <c r="B6" s="106"/>
      <c r="C6" s="106"/>
      <c r="D6" s="106"/>
      <c r="E6" s="106"/>
      <c r="F6" s="110" t="s">
        <v>257</v>
      </c>
      <c r="G6" s="110"/>
      <c r="H6" s="110" t="s">
        <v>258</v>
      </c>
      <c r="I6" s="110"/>
      <c r="J6" s="110" t="s">
        <v>252</v>
      </c>
      <c r="K6" s="110"/>
      <c r="L6" s="110" t="s">
        <v>253</v>
      </c>
      <c r="M6" s="110"/>
      <c r="N6" s="110" t="s">
        <v>254</v>
      </c>
      <c r="O6" s="110"/>
    </row>
    <row r="7" spans="1:25" ht="15.95" customHeight="1">
      <c r="A7" s="106"/>
      <c r="B7" s="106"/>
      <c r="C7" s="106"/>
      <c r="D7" s="106"/>
      <c r="E7" s="106"/>
      <c r="F7" s="51" t="s">
        <v>235</v>
      </c>
      <c r="G7" s="51" t="s">
        <v>236</v>
      </c>
      <c r="H7" s="51" t="s">
        <v>235</v>
      </c>
      <c r="I7" s="51" t="s">
        <v>236</v>
      </c>
      <c r="J7" s="51" t="s">
        <v>235</v>
      </c>
      <c r="K7" s="51" t="s">
        <v>236</v>
      </c>
      <c r="L7" s="51" t="s">
        <v>235</v>
      </c>
      <c r="M7" s="51" t="s">
        <v>236</v>
      </c>
      <c r="N7" s="51" t="s">
        <v>235</v>
      </c>
      <c r="O7" s="51" t="s">
        <v>236</v>
      </c>
    </row>
    <row r="8" spans="1:25" ht="15.95" customHeight="1">
      <c r="A8" s="103" t="s">
        <v>82</v>
      </c>
      <c r="B8" s="61" t="s">
        <v>49</v>
      </c>
      <c r="C8" s="53"/>
      <c r="D8" s="53"/>
      <c r="E8" s="66" t="s">
        <v>40</v>
      </c>
      <c r="F8" s="54">
        <v>76837</v>
      </c>
      <c r="G8" s="81">
        <v>72208</v>
      </c>
      <c r="H8" s="54">
        <v>20367</v>
      </c>
      <c r="I8" s="84">
        <v>19602</v>
      </c>
      <c r="J8" s="54">
        <v>25196</v>
      </c>
      <c r="K8" s="84">
        <v>26463</v>
      </c>
      <c r="L8" s="54">
        <v>1113</v>
      </c>
      <c r="M8" s="84">
        <v>1052</v>
      </c>
      <c r="N8" s="54">
        <v>4562</v>
      </c>
      <c r="O8" s="84">
        <v>4403</v>
      </c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5.95" customHeight="1">
      <c r="A9" s="103"/>
      <c r="B9" s="63"/>
      <c r="C9" s="53" t="s">
        <v>50</v>
      </c>
      <c r="D9" s="53"/>
      <c r="E9" s="66" t="s">
        <v>41</v>
      </c>
      <c r="F9" s="54">
        <v>76837</v>
      </c>
      <c r="G9" s="92">
        <v>72208</v>
      </c>
      <c r="H9" s="54">
        <v>20367</v>
      </c>
      <c r="I9" s="84">
        <v>19602</v>
      </c>
      <c r="J9" s="54">
        <v>25196</v>
      </c>
      <c r="K9" s="84">
        <v>26463</v>
      </c>
      <c r="L9" s="54">
        <v>1113</v>
      </c>
      <c r="M9" s="84">
        <v>1052</v>
      </c>
      <c r="N9" s="54">
        <v>4562</v>
      </c>
      <c r="O9" s="84">
        <v>4403</v>
      </c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5.95" customHeight="1">
      <c r="A10" s="103"/>
      <c r="B10" s="62"/>
      <c r="C10" s="53" t="s">
        <v>51</v>
      </c>
      <c r="D10" s="53"/>
      <c r="E10" s="66" t="s">
        <v>42</v>
      </c>
      <c r="F10" s="54">
        <v>0</v>
      </c>
      <c r="G10" s="92">
        <v>0</v>
      </c>
      <c r="H10" s="54">
        <v>0</v>
      </c>
      <c r="I10" s="84">
        <v>0</v>
      </c>
      <c r="J10" s="67">
        <v>0</v>
      </c>
      <c r="K10" s="67">
        <v>0</v>
      </c>
      <c r="L10" s="54">
        <v>0</v>
      </c>
      <c r="M10" s="84">
        <v>0</v>
      </c>
      <c r="N10" s="54">
        <v>0</v>
      </c>
      <c r="O10" s="84">
        <v>0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5.95" customHeight="1">
      <c r="A11" s="103"/>
      <c r="B11" s="61" t="s">
        <v>52</v>
      </c>
      <c r="C11" s="53"/>
      <c r="D11" s="53"/>
      <c r="E11" s="66" t="s">
        <v>43</v>
      </c>
      <c r="F11" s="54">
        <v>75609</v>
      </c>
      <c r="G11" s="93">
        <v>70104</v>
      </c>
      <c r="H11" s="54">
        <v>20288</v>
      </c>
      <c r="I11" s="84">
        <v>20002</v>
      </c>
      <c r="J11" s="54">
        <v>25976</v>
      </c>
      <c r="K11" s="84">
        <v>24769</v>
      </c>
      <c r="L11" s="54">
        <v>917</v>
      </c>
      <c r="M11" s="84">
        <v>978</v>
      </c>
      <c r="N11" s="54">
        <v>3890</v>
      </c>
      <c r="O11" s="84">
        <v>4072</v>
      </c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5.95" customHeight="1">
      <c r="A12" s="103"/>
      <c r="B12" s="63"/>
      <c r="C12" s="53" t="s">
        <v>53</v>
      </c>
      <c r="D12" s="53"/>
      <c r="E12" s="66" t="s">
        <v>44</v>
      </c>
      <c r="F12" s="54">
        <v>75110</v>
      </c>
      <c r="G12" s="93">
        <v>70098</v>
      </c>
      <c r="H12" s="54">
        <v>20288</v>
      </c>
      <c r="I12" s="84">
        <v>20002</v>
      </c>
      <c r="J12" s="54">
        <v>25976</v>
      </c>
      <c r="K12" s="84">
        <v>24769</v>
      </c>
      <c r="L12" s="54">
        <v>917</v>
      </c>
      <c r="M12" s="84">
        <v>978</v>
      </c>
      <c r="N12" s="54">
        <v>3890</v>
      </c>
      <c r="O12" s="84">
        <v>4072</v>
      </c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5.95" customHeight="1">
      <c r="A13" s="103"/>
      <c r="B13" s="62"/>
      <c r="C13" s="53" t="s">
        <v>54</v>
      </c>
      <c r="D13" s="53"/>
      <c r="E13" s="66" t="s">
        <v>45</v>
      </c>
      <c r="F13" s="54">
        <v>499</v>
      </c>
      <c r="G13" s="93">
        <v>6</v>
      </c>
      <c r="H13" s="67">
        <v>0</v>
      </c>
      <c r="I13" s="67">
        <v>0</v>
      </c>
      <c r="J13" s="67">
        <v>0</v>
      </c>
      <c r="K13" s="67">
        <v>0</v>
      </c>
      <c r="L13" s="54">
        <v>0</v>
      </c>
      <c r="M13" s="84">
        <v>0</v>
      </c>
      <c r="N13" s="54">
        <v>0</v>
      </c>
      <c r="O13" s="84">
        <v>0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5.95" customHeight="1">
      <c r="A14" s="103"/>
      <c r="B14" s="53" t="s">
        <v>55</v>
      </c>
      <c r="C14" s="53"/>
      <c r="D14" s="53"/>
      <c r="E14" s="66" t="s">
        <v>152</v>
      </c>
      <c r="F14" s="88">
        <f t="shared" ref="F14:O15" si="0">F9-F12</f>
        <v>1727</v>
      </c>
      <c r="G14" s="88">
        <f t="shared" si="0"/>
        <v>2110</v>
      </c>
      <c r="H14" s="88">
        <f t="shared" si="0"/>
        <v>79</v>
      </c>
      <c r="I14" s="88">
        <f t="shared" si="0"/>
        <v>-400</v>
      </c>
      <c r="J14" s="88">
        <f t="shared" si="0"/>
        <v>-780</v>
      </c>
      <c r="K14" s="88">
        <f t="shared" si="0"/>
        <v>1694</v>
      </c>
      <c r="L14" s="88">
        <f t="shared" si="0"/>
        <v>196</v>
      </c>
      <c r="M14" s="88">
        <f t="shared" si="0"/>
        <v>74</v>
      </c>
      <c r="N14" s="88">
        <f t="shared" si="0"/>
        <v>672</v>
      </c>
      <c r="O14" s="88">
        <f t="shared" si="0"/>
        <v>331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5.95" customHeight="1">
      <c r="A15" s="103"/>
      <c r="B15" s="53" t="s">
        <v>56</v>
      </c>
      <c r="C15" s="53"/>
      <c r="D15" s="53"/>
      <c r="E15" s="66" t="s">
        <v>153</v>
      </c>
      <c r="F15" s="88">
        <f t="shared" si="0"/>
        <v>-499</v>
      </c>
      <c r="G15" s="88">
        <f t="shared" si="0"/>
        <v>-6</v>
      </c>
      <c r="H15" s="88">
        <f t="shared" si="0"/>
        <v>0</v>
      </c>
      <c r="I15" s="88">
        <f t="shared" si="0"/>
        <v>0</v>
      </c>
      <c r="J15" s="88">
        <f t="shared" si="0"/>
        <v>0</v>
      </c>
      <c r="K15" s="88">
        <f t="shared" si="0"/>
        <v>0</v>
      </c>
      <c r="L15" s="88">
        <f t="shared" si="0"/>
        <v>0</v>
      </c>
      <c r="M15" s="88">
        <f t="shared" si="0"/>
        <v>0</v>
      </c>
      <c r="N15" s="88">
        <f t="shared" si="0"/>
        <v>0</v>
      </c>
      <c r="O15" s="88">
        <f t="shared" si="0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5.95" customHeight="1">
      <c r="A16" s="103"/>
      <c r="B16" s="53" t="s">
        <v>57</v>
      </c>
      <c r="C16" s="53"/>
      <c r="D16" s="53"/>
      <c r="E16" s="66" t="s">
        <v>154</v>
      </c>
      <c r="F16" s="88">
        <f t="shared" ref="F16:O16" si="1">F8-F11</f>
        <v>1228</v>
      </c>
      <c r="G16" s="88">
        <f t="shared" si="1"/>
        <v>2104</v>
      </c>
      <c r="H16" s="88">
        <f t="shared" si="1"/>
        <v>79</v>
      </c>
      <c r="I16" s="88">
        <f t="shared" si="1"/>
        <v>-400</v>
      </c>
      <c r="J16" s="88">
        <f t="shared" si="1"/>
        <v>-780</v>
      </c>
      <c r="K16" s="88">
        <f t="shared" si="1"/>
        <v>1694</v>
      </c>
      <c r="L16" s="88">
        <f t="shared" si="1"/>
        <v>196</v>
      </c>
      <c r="M16" s="88">
        <f t="shared" si="1"/>
        <v>74</v>
      </c>
      <c r="N16" s="88">
        <f t="shared" si="1"/>
        <v>672</v>
      </c>
      <c r="O16" s="88">
        <f t="shared" si="1"/>
        <v>331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5.95" customHeight="1">
      <c r="A17" s="103"/>
      <c r="B17" s="53" t="s">
        <v>58</v>
      </c>
      <c r="C17" s="53"/>
      <c r="D17" s="53"/>
      <c r="E17" s="51"/>
      <c r="F17" s="67">
        <v>0</v>
      </c>
      <c r="G17" s="94">
        <v>0</v>
      </c>
      <c r="H17" s="67">
        <v>0</v>
      </c>
      <c r="I17" s="67">
        <v>0</v>
      </c>
      <c r="J17" s="54">
        <v>16477</v>
      </c>
      <c r="K17" s="84">
        <v>15697</v>
      </c>
      <c r="L17" s="54">
        <v>0</v>
      </c>
      <c r="M17" s="84">
        <v>0</v>
      </c>
      <c r="N17" s="67">
        <v>0</v>
      </c>
      <c r="O17" s="67"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5.95" customHeight="1">
      <c r="A18" s="103"/>
      <c r="B18" s="53" t="s">
        <v>59</v>
      </c>
      <c r="C18" s="53"/>
      <c r="D18" s="53"/>
      <c r="E18" s="51"/>
      <c r="F18" s="68">
        <v>0</v>
      </c>
      <c r="G18" s="95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5.95" customHeight="1">
      <c r="A19" s="103" t="s">
        <v>83</v>
      </c>
      <c r="B19" s="61" t="s">
        <v>60</v>
      </c>
      <c r="C19" s="53"/>
      <c r="D19" s="53"/>
      <c r="E19" s="66"/>
      <c r="F19" s="54">
        <v>0</v>
      </c>
      <c r="G19" s="93">
        <v>168</v>
      </c>
      <c r="H19" s="54">
        <v>10188</v>
      </c>
      <c r="I19" s="84">
        <v>9795</v>
      </c>
      <c r="J19" s="54">
        <v>3824</v>
      </c>
      <c r="K19" s="84">
        <v>2234</v>
      </c>
      <c r="L19" s="54">
        <v>74</v>
      </c>
      <c r="M19" s="84">
        <v>42</v>
      </c>
      <c r="N19" s="54">
        <v>1578</v>
      </c>
      <c r="O19" s="84">
        <v>1927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5.95" customHeight="1">
      <c r="A20" s="103"/>
      <c r="B20" s="62"/>
      <c r="C20" s="53" t="s">
        <v>61</v>
      </c>
      <c r="D20" s="53"/>
      <c r="E20" s="66"/>
      <c r="F20" s="54">
        <v>0</v>
      </c>
      <c r="G20" s="96" t="s">
        <v>259</v>
      </c>
      <c r="H20" s="54">
        <v>2639</v>
      </c>
      <c r="I20" s="84">
        <v>2571</v>
      </c>
      <c r="J20" s="54">
        <v>2848</v>
      </c>
      <c r="K20" s="84">
        <v>1276</v>
      </c>
      <c r="L20" s="54">
        <v>0</v>
      </c>
      <c r="M20" s="84">
        <v>0</v>
      </c>
      <c r="N20" s="54">
        <v>1351</v>
      </c>
      <c r="O20" s="84">
        <v>1650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5.95" customHeight="1">
      <c r="A21" s="103"/>
      <c r="B21" s="77" t="s">
        <v>62</v>
      </c>
      <c r="C21" s="53"/>
      <c r="D21" s="53"/>
      <c r="E21" s="66" t="s">
        <v>155</v>
      </c>
      <c r="F21" s="54">
        <v>0</v>
      </c>
      <c r="G21" s="93">
        <v>168</v>
      </c>
      <c r="H21" s="54">
        <v>7756</v>
      </c>
      <c r="I21" s="84">
        <v>7864</v>
      </c>
      <c r="J21" s="54">
        <v>3824</v>
      </c>
      <c r="K21" s="84">
        <v>2234</v>
      </c>
      <c r="L21" s="54">
        <v>74</v>
      </c>
      <c r="M21" s="84">
        <v>42</v>
      </c>
      <c r="N21" s="54">
        <v>1578</v>
      </c>
      <c r="O21" s="84">
        <v>1927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5.95" customHeight="1">
      <c r="A22" s="103"/>
      <c r="B22" s="61" t="s">
        <v>63</v>
      </c>
      <c r="C22" s="53"/>
      <c r="D22" s="53"/>
      <c r="E22" s="66" t="s">
        <v>156</v>
      </c>
      <c r="F22" s="54">
        <v>463</v>
      </c>
      <c r="G22" s="93">
        <v>422</v>
      </c>
      <c r="H22" s="54">
        <v>12067</v>
      </c>
      <c r="I22" s="84">
        <v>11629</v>
      </c>
      <c r="J22" s="54">
        <v>5119</v>
      </c>
      <c r="K22" s="84">
        <v>3481</v>
      </c>
      <c r="L22" s="54">
        <v>1105</v>
      </c>
      <c r="M22" s="84">
        <v>911</v>
      </c>
      <c r="N22" s="54">
        <v>5350</v>
      </c>
      <c r="O22" s="84">
        <v>6505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5.95" customHeight="1">
      <c r="A23" s="103"/>
      <c r="B23" s="62" t="s">
        <v>64</v>
      </c>
      <c r="C23" s="53" t="s">
        <v>65</v>
      </c>
      <c r="D23" s="53"/>
      <c r="E23" s="66"/>
      <c r="F23" s="54">
        <v>0</v>
      </c>
      <c r="G23" s="93">
        <v>0</v>
      </c>
      <c r="H23" s="54">
        <v>3779</v>
      </c>
      <c r="I23" s="84">
        <v>3731</v>
      </c>
      <c r="J23" s="54">
        <v>2154</v>
      </c>
      <c r="K23" s="84">
        <v>2051</v>
      </c>
      <c r="L23" s="54">
        <v>21</v>
      </c>
      <c r="M23" s="84">
        <v>21</v>
      </c>
      <c r="N23" s="54">
        <v>621</v>
      </c>
      <c r="O23" s="84">
        <v>598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5.95" customHeight="1">
      <c r="A24" s="103"/>
      <c r="B24" s="53" t="s">
        <v>157</v>
      </c>
      <c r="C24" s="53"/>
      <c r="D24" s="53"/>
      <c r="E24" s="66" t="s">
        <v>158</v>
      </c>
      <c r="F24" s="88">
        <f t="shared" ref="F24:O24" si="2">F21-F22</f>
        <v>-463</v>
      </c>
      <c r="G24" s="88">
        <f t="shared" si="2"/>
        <v>-254</v>
      </c>
      <c r="H24" s="88">
        <f t="shared" si="2"/>
        <v>-4311</v>
      </c>
      <c r="I24" s="88">
        <f t="shared" si="2"/>
        <v>-3765</v>
      </c>
      <c r="J24" s="88">
        <f t="shared" si="2"/>
        <v>-1295</v>
      </c>
      <c r="K24" s="88">
        <f t="shared" si="2"/>
        <v>-1247</v>
      </c>
      <c r="L24" s="88">
        <f t="shared" si="2"/>
        <v>-1031</v>
      </c>
      <c r="M24" s="88">
        <f t="shared" si="2"/>
        <v>-869</v>
      </c>
      <c r="N24" s="88">
        <f t="shared" si="2"/>
        <v>-3772</v>
      </c>
      <c r="O24" s="88">
        <f t="shared" si="2"/>
        <v>-4578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5.95" customHeight="1">
      <c r="A25" s="103"/>
      <c r="B25" s="61" t="s">
        <v>66</v>
      </c>
      <c r="C25" s="61"/>
      <c r="D25" s="61"/>
      <c r="E25" s="107" t="s">
        <v>159</v>
      </c>
      <c r="F25" s="111">
        <v>463</v>
      </c>
      <c r="G25" s="114">
        <v>254</v>
      </c>
      <c r="H25" s="111">
        <v>4311</v>
      </c>
      <c r="I25" s="111">
        <v>3765</v>
      </c>
      <c r="J25" s="111">
        <v>1295</v>
      </c>
      <c r="K25" s="111">
        <v>1247</v>
      </c>
      <c r="L25" s="111">
        <v>1031</v>
      </c>
      <c r="M25" s="111">
        <v>869</v>
      </c>
      <c r="N25" s="111">
        <v>3772</v>
      </c>
      <c r="O25" s="111">
        <v>4578</v>
      </c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5.95" customHeight="1">
      <c r="A26" s="103"/>
      <c r="B26" s="77" t="s">
        <v>67</v>
      </c>
      <c r="C26" s="77"/>
      <c r="D26" s="77"/>
      <c r="E26" s="108"/>
      <c r="F26" s="112"/>
      <c r="G26" s="115"/>
      <c r="H26" s="112"/>
      <c r="I26" s="112"/>
      <c r="J26" s="112"/>
      <c r="K26" s="112"/>
      <c r="L26" s="112"/>
      <c r="M26" s="112"/>
      <c r="N26" s="112"/>
      <c r="O26" s="112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5.95" customHeight="1">
      <c r="A27" s="103"/>
      <c r="B27" s="53" t="s">
        <v>160</v>
      </c>
      <c r="C27" s="53"/>
      <c r="D27" s="53"/>
      <c r="E27" s="66" t="s">
        <v>161</v>
      </c>
      <c r="F27" s="88">
        <f t="shared" ref="F27:O27" si="3">F24+F25</f>
        <v>0</v>
      </c>
      <c r="G27" s="98">
        <f t="shared" si="3"/>
        <v>0</v>
      </c>
      <c r="H27" s="88">
        <f t="shared" si="3"/>
        <v>0</v>
      </c>
      <c r="I27" s="88">
        <f t="shared" si="3"/>
        <v>0</v>
      </c>
      <c r="J27" s="88">
        <f t="shared" si="3"/>
        <v>0</v>
      </c>
      <c r="K27" s="88">
        <f t="shared" si="3"/>
        <v>0</v>
      </c>
      <c r="L27" s="88">
        <f t="shared" si="3"/>
        <v>0</v>
      </c>
      <c r="M27" s="88">
        <f t="shared" si="3"/>
        <v>0</v>
      </c>
      <c r="N27" s="88">
        <f t="shared" si="3"/>
        <v>0</v>
      </c>
      <c r="O27" s="88">
        <f t="shared" si="3"/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5.95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5.95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162</v>
      </c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15.95" customHeight="1">
      <c r="A30" s="106" t="s">
        <v>68</v>
      </c>
      <c r="B30" s="106"/>
      <c r="C30" s="106"/>
      <c r="D30" s="106"/>
      <c r="E30" s="106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29"/>
      <c r="Q30" s="27"/>
      <c r="R30" s="29"/>
      <c r="S30" s="27"/>
      <c r="T30" s="29"/>
      <c r="U30" s="27"/>
      <c r="V30" s="29"/>
      <c r="W30" s="27"/>
      <c r="X30" s="29"/>
      <c r="Y30" s="27"/>
    </row>
    <row r="31" spans="1:25" ht="15.95" customHeight="1">
      <c r="A31" s="106"/>
      <c r="B31" s="106"/>
      <c r="C31" s="106"/>
      <c r="D31" s="106"/>
      <c r="E31" s="106"/>
      <c r="F31" s="51" t="s">
        <v>235</v>
      </c>
      <c r="G31" s="51" t="s">
        <v>236</v>
      </c>
      <c r="H31" s="51" t="s">
        <v>235</v>
      </c>
      <c r="I31" s="51" t="s">
        <v>236</v>
      </c>
      <c r="J31" s="51" t="s">
        <v>235</v>
      </c>
      <c r="K31" s="51" t="s">
        <v>236</v>
      </c>
      <c r="L31" s="51" t="s">
        <v>235</v>
      </c>
      <c r="M31" s="51" t="s">
        <v>236</v>
      </c>
      <c r="N31" s="51" t="s">
        <v>235</v>
      </c>
      <c r="O31" s="51" t="s">
        <v>236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5.95" customHeight="1">
      <c r="A32" s="103" t="s">
        <v>84</v>
      </c>
      <c r="B32" s="61" t="s">
        <v>49</v>
      </c>
      <c r="C32" s="53"/>
      <c r="D32" s="53"/>
      <c r="E32" s="66" t="s">
        <v>40</v>
      </c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31"/>
      <c r="Q32" s="31"/>
      <c r="R32" s="31"/>
      <c r="S32" s="31"/>
      <c r="T32" s="32"/>
      <c r="U32" s="32"/>
      <c r="V32" s="31"/>
      <c r="W32" s="31"/>
      <c r="X32" s="32"/>
      <c r="Y32" s="32"/>
    </row>
    <row r="33" spans="1:25" ht="15.95" customHeight="1">
      <c r="A33" s="109"/>
      <c r="B33" s="63"/>
      <c r="C33" s="61" t="s">
        <v>69</v>
      </c>
      <c r="D33" s="53"/>
      <c r="E33" s="6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31"/>
      <c r="Q33" s="31"/>
      <c r="R33" s="31"/>
      <c r="S33" s="31"/>
      <c r="T33" s="32"/>
      <c r="U33" s="32"/>
      <c r="V33" s="31"/>
      <c r="W33" s="31"/>
      <c r="X33" s="32"/>
      <c r="Y33" s="32"/>
    </row>
    <row r="34" spans="1:25" ht="15.95" customHeight="1">
      <c r="A34" s="109"/>
      <c r="B34" s="63"/>
      <c r="C34" s="62"/>
      <c r="D34" s="53" t="s">
        <v>70</v>
      </c>
      <c r="E34" s="6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31"/>
      <c r="Q34" s="31"/>
      <c r="R34" s="31"/>
      <c r="S34" s="31"/>
      <c r="T34" s="32"/>
      <c r="U34" s="32"/>
      <c r="V34" s="31"/>
      <c r="W34" s="31"/>
      <c r="X34" s="32"/>
      <c r="Y34" s="32"/>
    </row>
    <row r="35" spans="1:25" ht="15.95" customHeight="1">
      <c r="A35" s="109"/>
      <c r="B35" s="62"/>
      <c r="C35" s="77" t="s">
        <v>71</v>
      </c>
      <c r="D35" s="53"/>
      <c r="E35" s="66"/>
      <c r="F35" s="54"/>
      <c r="G35" s="54"/>
      <c r="H35" s="54"/>
      <c r="I35" s="54"/>
      <c r="J35" s="68"/>
      <c r="K35" s="68"/>
      <c r="L35" s="54"/>
      <c r="M35" s="54"/>
      <c r="N35" s="54"/>
      <c r="O35" s="54"/>
      <c r="P35" s="31"/>
      <c r="Q35" s="31"/>
      <c r="R35" s="31"/>
      <c r="S35" s="31"/>
      <c r="T35" s="32"/>
      <c r="U35" s="32"/>
      <c r="V35" s="31"/>
      <c r="W35" s="31"/>
      <c r="X35" s="32"/>
      <c r="Y35" s="32"/>
    </row>
    <row r="36" spans="1:25" ht="15.95" customHeight="1">
      <c r="A36" s="109"/>
      <c r="B36" s="61" t="s">
        <v>52</v>
      </c>
      <c r="C36" s="53"/>
      <c r="D36" s="53"/>
      <c r="E36" s="66" t="s">
        <v>41</v>
      </c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31"/>
      <c r="Q36" s="31"/>
      <c r="R36" s="31"/>
      <c r="S36" s="31"/>
      <c r="T36" s="31"/>
      <c r="U36" s="31"/>
      <c r="V36" s="31"/>
      <c r="W36" s="31"/>
      <c r="X36" s="32"/>
      <c r="Y36" s="32"/>
    </row>
    <row r="37" spans="1:25" ht="15.95" customHeight="1">
      <c r="A37" s="109"/>
      <c r="B37" s="63"/>
      <c r="C37" s="53" t="s">
        <v>72</v>
      </c>
      <c r="D37" s="53"/>
      <c r="E37" s="6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31"/>
      <c r="Q37" s="31"/>
      <c r="R37" s="31"/>
      <c r="S37" s="31"/>
      <c r="T37" s="31"/>
      <c r="U37" s="31"/>
      <c r="V37" s="31"/>
      <c r="W37" s="31"/>
      <c r="X37" s="32"/>
      <c r="Y37" s="32"/>
    </row>
    <row r="38" spans="1:25" ht="15.95" customHeight="1">
      <c r="A38" s="109"/>
      <c r="B38" s="62"/>
      <c r="C38" s="53" t="s">
        <v>73</v>
      </c>
      <c r="D38" s="53"/>
      <c r="E38" s="66"/>
      <c r="F38" s="54"/>
      <c r="G38" s="54"/>
      <c r="H38" s="54"/>
      <c r="I38" s="54"/>
      <c r="J38" s="54"/>
      <c r="K38" s="68"/>
      <c r="L38" s="54"/>
      <c r="M38" s="54"/>
      <c r="N38" s="54"/>
      <c r="O38" s="54"/>
      <c r="P38" s="31"/>
      <c r="Q38" s="31"/>
      <c r="R38" s="32"/>
      <c r="S38" s="32"/>
      <c r="T38" s="31"/>
      <c r="U38" s="31"/>
      <c r="V38" s="31"/>
      <c r="W38" s="31"/>
      <c r="X38" s="32"/>
      <c r="Y38" s="32"/>
    </row>
    <row r="39" spans="1:25" ht="15.95" customHeight="1">
      <c r="A39" s="109"/>
      <c r="B39" s="47" t="s">
        <v>74</v>
      </c>
      <c r="C39" s="47"/>
      <c r="D39" s="47"/>
      <c r="E39" s="66" t="s">
        <v>163</v>
      </c>
      <c r="F39" s="54">
        <f t="shared" ref="F39:O39" si="4">F32-F36</f>
        <v>0</v>
      </c>
      <c r="G39" s="54">
        <f t="shared" si="4"/>
        <v>0</v>
      </c>
      <c r="H39" s="54">
        <f t="shared" si="4"/>
        <v>0</v>
      </c>
      <c r="I39" s="54">
        <f t="shared" si="4"/>
        <v>0</v>
      </c>
      <c r="J39" s="54">
        <f t="shared" si="4"/>
        <v>0</v>
      </c>
      <c r="K39" s="54">
        <f t="shared" si="4"/>
        <v>0</v>
      </c>
      <c r="L39" s="54">
        <f t="shared" si="4"/>
        <v>0</v>
      </c>
      <c r="M39" s="54">
        <f t="shared" si="4"/>
        <v>0</v>
      </c>
      <c r="N39" s="54">
        <f t="shared" si="4"/>
        <v>0</v>
      </c>
      <c r="O39" s="54">
        <f t="shared" si="4"/>
        <v>0</v>
      </c>
      <c r="P39" s="31"/>
      <c r="Q39" s="31"/>
      <c r="R39" s="31"/>
      <c r="S39" s="31"/>
      <c r="T39" s="31"/>
      <c r="U39" s="31"/>
      <c r="V39" s="31"/>
      <c r="W39" s="31"/>
      <c r="X39" s="32"/>
      <c r="Y39" s="32"/>
    </row>
    <row r="40" spans="1:25" ht="15.95" customHeight="1">
      <c r="A40" s="103" t="s">
        <v>85</v>
      </c>
      <c r="B40" s="61" t="s">
        <v>75</v>
      </c>
      <c r="C40" s="53"/>
      <c r="D40" s="53"/>
      <c r="E40" s="66" t="s">
        <v>43</v>
      </c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31"/>
      <c r="Q40" s="31"/>
      <c r="R40" s="31"/>
      <c r="S40" s="31"/>
      <c r="T40" s="32"/>
      <c r="U40" s="32"/>
      <c r="V40" s="32"/>
      <c r="W40" s="32"/>
      <c r="X40" s="31"/>
      <c r="Y40" s="31"/>
    </row>
    <row r="41" spans="1:25" ht="15.95" customHeight="1">
      <c r="A41" s="104"/>
      <c r="B41" s="62"/>
      <c r="C41" s="53" t="s">
        <v>76</v>
      </c>
      <c r="D41" s="53"/>
      <c r="E41" s="66"/>
      <c r="F41" s="68"/>
      <c r="G41" s="68"/>
      <c r="H41" s="68"/>
      <c r="I41" s="68"/>
      <c r="J41" s="54"/>
      <c r="K41" s="54"/>
      <c r="L41" s="54"/>
      <c r="M41" s="54"/>
      <c r="N41" s="54"/>
      <c r="O41" s="54"/>
      <c r="P41" s="32"/>
      <c r="Q41" s="32"/>
      <c r="R41" s="32"/>
      <c r="S41" s="32"/>
      <c r="T41" s="32"/>
      <c r="U41" s="32"/>
      <c r="V41" s="32"/>
      <c r="W41" s="32"/>
      <c r="X41" s="31"/>
      <c r="Y41" s="31"/>
    </row>
    <row r="42" spans="1:25" ht="15.95" customHeight="1">
      <c r="A42" s="104"/>
      <c r="B42" s="61" t="s">
        <v>63</v>
      </c>
      <c r="C42" s="53"/>
      <c r="D42" s="53"/>
      <c r="E42" s="66" t="s">
        <v>44</v>
      </c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31"/>
      <c r="Q42" s="31"/>
      <c r="R42" s="31"/>
      <c r="S42" s="31"/>
      <c r="T42" s="32"/>
      <c r="U42" s="32"/>
      <c r="V42" s="31"/>
      <c r="W42" s="31"/>
      <c r="X42" s="31"/>
      <c r="Y42" s="31"/>
    </row>
    <row r="43" spans="1:25" ht="15.95" customHeight="1">
      <c r="A43" s="104"/>
      <c r="B43" s="62"/>
      <c r="C43" s="53" t="s">
        <v>77</v>
      </c>
      <c r="D43" s="53"/>
      <c r="E43" s="66"/>
      <c r="F43" s="54"/>
      <c r="G43" s="54"/>
      <c r="H43" s="54"/>
      <c r="I43" s="54"/>
      <c r="J43" s="68"/>
      <c r="K43" s="68"/>
      <c r="L43" s="54"/>
      <c r="M43" s="54"/>
      <c r="N43" s="54"/>
      <c r="O43" s="54"/>
      <c r="P43" s="31"/>
      <c r="Q43" s="31"/>
      <c r="R43" s="32"/>
      <c r="S43" s="31"/>
      <c r="T43" s="32"/>
      <c r="U43" s="32"/>
      <c r="V43" s="31"/>
      <c r="W43" s="31"/>
      <c r="X43" s="32"/>
      <c r="Y43" s="32"/>
    </row>
    <row r="44" spans="1:25" ht="15.95" customHeight="1">
      <c r="A44" s="104"/>
      <c r="B44" s="53" t="s">
        <v>74</v>
      </c>
      <c r="C44" s="53"/>
      <c r="D44" s="53"/>
      <c r="E44" s="66" t="s">
        <v>164</v>
      </c>
      <c r="F44" s="68">
        <f t="shared" ref="F44:O44" si="5">F40-F42</f>
        <v>0</v>
      </c>
      <c r="G44" s="68">
        <f t="shared" si="5"/>
        <v>0</v>
      </c>
      <c r="H44" s="68">
        <f t="shared" si="5"/>
        <v>0</v>
      </c>
      <c r="I44" s="68">
        <f t="shared" si="5"/>
        <v>0</v>
      </c>
      <c r="J44" s="68">
        <f t="shared" si="5"/>
        <v>0</v>
      </c>
      <c r="K44" s="68">
        <f t="shared" si="5"/>
        <v>0</v>
      </c>
      <c r="L44" s="68">
        <f t="shared" si="5"/>
        <v>0</v>
      </c>
      <c r="M44" s="68">
        <f t="shared" si="5"/>
        <v>0</v>
      </c>
      <c r="N44" s="68">
        <f t="shared" si="5"/>
        <v>0</v>
      </c>
      <c r="O44" s="68">
        <f t="shared" si="5"/>
        <v>0</v>
      </c>
      <c r="P44" s="32"/>
      <c r="Q44" s="32"/>
      <c r="R44" s="31"/>
      <c r="S44" s="31"/>
      <c r="T44" s="32"/>
      <c r="U44" s="32"/>
      <c r="V44" s="31"/>
      <c r="W44" s="31"/>
      <c r="X44" s="31"/>
      <c r="Y44" s="31"/>
    </row>
    <row r="45" spans="1:25" ht="15.95" customHeight="1">
      <c r="A45" s="103" t="s">
        <v>86</v>
      </c>
      <c r="B45" s="47" t="s">
        <v>78</v>
      </c>
      <c r="C45" s="47"/>
      <c r="D45" s="47"/>
      <c r="E45" s="66" t="s">
        <v>165</v>
      </c>
      <c r="F45" s="54">
        <f t="shared" ref="F45:O45" si="6">F39+F44</f>
        <v>0</v>
      </c>
      <c r="G45" s="54">
        <f t="shared" si="6"/>
        <v>0</v>
      </c>
      <c r="H45" s="54">
        <f t="shared" si="6"/>
        <v>0</v>
      </c>
      <c r="I45" s="54">
        <f t="shared" si="6"/>
        <v>0</v>
      </c>
      <c r="J45" s="54">
        <f t="shared" si="6"/>
        <v>0</v>
      </c>
      <c r="K45" s="54">
        <f t="shared" si="6"/>
        <v>0</v>
      </c>
      <c r="L45" s="54">
        <f t="shared" si="6"/>
        <v>0</v>
      </c>
      <c r="M45" s="54">
        <f t="shared" si="6"/>
        <v>0</v>
      </c>
      <c r="N45" s="54">
        <f t="shared" si="6"/>
        <v>0</v>
      </c>
      <c r="O45" s="54">
        <f t="shared" si="6"/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5.95" customHeight="1">
      <c r="A46" s="104"/>
      <c r="B46" s="53" t="s">
        <v>79</v>
      </c>
      <c r="C46" s="53"/>
      <c r="D46" s="53"/>
      <c r="E46" s="53"/>
      <c r="F46" s="68"/>
      <c r="G46" s="68"/>
      <c r="H46" s="68"/>
      <c r="I46" s="68"/>
      <c r="J46" s="68"/>
      <c r="K46" s="68"/>
      <c r="L46" s="54"/>
      <c r="M46" s="54"/>
      <c r="N46" s="68"/>
      <c r="O46" s="68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5.95" customHeight="1">
      <c r="A47" s="104"/>
      <c r="B47" s="53" t="s">
        <v>80</v>
      </c>
      <c r="C47" s="53"/>
      <c r="D47" s="53"/>
      <c r="E47" s="53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5.95" customHeight="1">
      <c r="A48" s="104"/>
      <c r="B48" s="53" t="s">
        <v>81</v>
      </c>
      <c r="C48" s="53"/>
      <c r="D48" s="53"/>
      <c r="E48" s="53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15" ht="15.95" customHeight="1">
      <c r="A49" s="8" t="s">
        <v>166</v>
      </c>
      <c r="O49" s="6"/>
    </row>
    <row r="50" spans="1:15" ht="15.95" customHeight="1">
      <c r="A50" s="8"/>
    </row>
  </sheetData>
  <mergeCells count="28">
    <mergeCell ref="O25:O26"/>
    <mergeCell ref="A30:E31"/>
    <mergeCell ref="F30:G30"/>
    <mergeCell ref="H30:I30"/>
    <mergeCell ref="J30:K30"/>
    <mergeCell ref="L30:M30"/>
    <mergeCell ref="N30:O30"/>
    <mergeCell ref="F6:G6"/>
    <mergeCell ref="H6:I6"/>
    <mergeCell ref="A32:A39"/>
    <mergeCell ref="A40:A44"/>
    <mergeCell ref="A45:A48"/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Normal="100" zoomScaleSheetLayoutView="100" workbookViewId="0">
      <selection activeCell="H35" sqref="H35"/>
    </sheetView>
  </sheetViews>
  <sheetFormatPr defaultColWidth="9" defaultRowHeight="13.5"/>
  <cols>
    <col min="1" max="2" width="3.625" style="2" customWidth="1"/>
    <col min="3" max="3" width="21.375" style="2" customWidth="1"/>
    <col min="4" max="4" width="20" style="2" customWidth="1"/>
    <col min="5" max="14" width="12.625" style="2" customWidth="1"/>
    <col min="15" max="16384" width="9" style="2"/>
  </cols>
  <sheetData>
    <row r="1" spans="1:14" ht="33.950000000000003" customHeight="1">
      <c r="A1" s="33" t="s">
        <v>0</v>
      </c>
      <c r="B1" s="33"/>
      <c r="C1" s="41" t="s">
        <v>255</v>
      </c>
      <c r="D1" s="42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3"/>
      <c r="B5" s="43" t="s">
        <v>247</v>
      </c>
      <c r="C5" s="43"/>
      <c r="D5" s="43"/>
      <c r="H5" s="15"/>
      <c r="L5" s="15"/>
      <c r="N5" s="15" t="s">
        <v>168</v>
      </c>
    </row>
    <row r="6" spans="1:14" ht="15" customHeight="1">
      <c r="A6" s="44"/>
      <c r="B6" s="45"/>
      <c r="C6" s="45"/>
      <c r="D6" s="83"/>
      <c r="E6" s="116" t="s">
        <v>260</v>
      </c>
      <c r="F6" s="116"/>
      <c r="G6" s="116" t="s">
        <v>261</v>
      </c>
      <c r="H6" s="116"/>
      <c r="I6" s="117"/>
      <c r="J6" s="118"/>
      <c r="K6" s="116"/>
      <c r="L6" s="116"/>
      <c r="M6" s="116"/>
      <c r="N6" s="116"/>
    </row>
    <row r="7" spans="1:14" ht="15" customHeight="1">
      <c r="A7" s="18"/>
      <c r="B7" s="19"/>
      <c r="C7" s="19"/>
      <c r="D7" s="60"/>
      <c r="E7" s="36" t="s">
        <v>235</v>
      </c>
      <c r="F7" s="36" t="s">
        <v>236</v>
      </c>
      <c r="G7" s="36" t="s">
        <v>235</v>
      </c>
      <c r="H7" s="36" t="s">
        <v>236</v>
      </c>
      <c r="I7" s="36" t="s">
        <v>235</v>
      </c>
      <c r="J7" s="36" t="s">
        <v>236</v>
      </c>
      <c r="K7" s="36" t="s">
        <v>235</v>
      </c>
      <c r="L7" s="36" t="s">
        <v>236</v>
      </c>
      <c r="M7" s="36" t="s">
        <v>235</v>
      </c>
      <c r="N7" s="36" t="s">
        <v>236</v>
      </c>
    </row>
    <row r="8" spans="1:14" ht="18" customHeight="1">
      <c r="A8" s="99" t="s">
        <v>169</v>
      </c>
      <c r="B8" s="78" t="s">
        <v>170</v>
      </c>
      <c r="C8" s="79"/>
      <c r="D8" s="79"/>
      <c r="E8" s="80">
        <v>2</v>
      </c>
      <c r="F8" s="80">
        <v>2</v>
      </c>
      <c r="G8" s="80">
        <v>1</v>
      </c>
      <c r="H8" s="80">
        <v>1</v>
      </c>
      <c r="I8" s="80"/>
      <c r="J8" s="80"/>
      <c r="K8" s="80"/>
      <c r="L8" s="80"/>
      <c r="M8" s="80"/>
      <c r="N8" s="80"/>
    </row>
    <row r="9" spans="1:14" ht="18" customHeight="1">
      <c r="A9" s="99"/>
      <c r="B9" s="99" t="s">
        <v>171</v>
      </c>
      <c r="C9" s="53" t="s">
        <v>172</v>
      </c>
      <c r="D9" s="53"/>
      <c r="E9" s="80">
        <v>9894</v>
      </c>
      <c r="F9" s="80">
        <v>9894</v>
      </c>
      <c r="G9" s="80">
        <v>30</v>
      </c>
      <c r="H9" s="80">
        <v>30</v>
      </c>
      <c r="I9" s="80"/>
      <c r="J9" s="80"/>
      <c r="K9" s="80"/>
      <c r="L9" s="80"/>
      <c r="M9" s="80"/>
      <c r="N9" s="80"/>
    </row>
    <row r="10" spans="1:14" ht="18" customHeight="1">
      <c r="A10" s="99"/>
      <c r="B10" s="99"/>
      <c r="C10" s="53" t="s">
        <v>173</v>
      </c>
      <c r="D10" s="53"/>
      <c r="E10" s="80">
        <v>9774</v>
      </c>
      <c r="F10" s="80">
        <v>9774</v>
      </c>
      <c r="G10" s="80">
        <v>30</v>
      </c>
      <c r="H10" s="80">
        <v>30</v>
      </c>
      <c r="I10" s="80"/>
      <c r="J10" s="80"/>
      <c r="K10" s="80"/>
      <c r="L10" s="80"/>
      <c r="M10" s="80"/>
      <c r="N10" s="80"/>
    </row>
    <row r="11" spans="1:14" ht="18" customHeight="1">
      <c r="A11" s="99"/>
      <c r="B11" s="99"/>
      <c r="C11" s="53" t="s">
        <v>174</v>
      </c>
      <c r="D11" s="53"/>
      <c r="E11" s="80">
        <v>120</v>
      </c>
      <c r="F11" s="80">
        <v>120</v>
      </c>
      <c r="G11" s="87">
        <v>0</v>
      </c>
      <c r="H11" s="84">
        <v>0</v>
      </c>
      <c r="I11" s="80"/>
      <c r="J11" s="80"/>
      <c r="K11" s="80"/>
      <c r="L11" s="80"/>
      <c r="M11" s="80"/>
      <c r="N11" s="80"/>
    </row>
    <row r="12" spans="1:14" ht="18" customHeight="1">
      <c r="A12" s="99"/>
      <c r="B12" s="99"/>
      <c r="C12" s="53" t="s">
        <v>175</v>
      </c>
      <c r="D12" s="53"/>
      <c r="E12" s="80">
        <v>0</v>
      </c>
      <c r="F12" s="80">
        <v>0</v>
      </c>
      <c r="G12" s="87">
        <v>0</v>
      </c>
      <c r="H12" s="84">
        <v>0</v>
      </c>
      <c r="I12" s="80"/>
      <c r="J12" s="80"/>
      <c r="K12" s="80"/>
      <c r="L12" s="80"/>
      <c r="M12" s="80"/>
      <c r="N12" s="80"/>
    </row>
    <row r="13" spans="1:14" ht="18" customHeight="1">
      <c r="A13" s="99"/>
      <c r="B13" s="99"/>
      <c r="C13" s="53" t="s">
        <v>176</v>
      </c>
      <c r="D13" s="53"/>
      <c r="E13" s="80">
        <v>0</v>
      </c>
      <c r="F13" s="80">
        <v>0</v>
      </c>
      <c r="G13" s="87">
        <v>0</v>
      </c>
      <c r="H13" s="84">
        <v>0</v>
      </c>
      <c r="I13" s="80"/>
      <c r="J13" s="80"/>
      <c r="K13" s="80"/>
      <c r="L13" s="80"/>
      <c r="M13" s="80"/>
      <c r="N13" s="80"/>
    </row>
    <row r="14" spans="1:14" ht="18" customHeight="1">
      <c r="A14" s="99"/>
      <c r="B14" s="99"/>
      <c r="C14" s="53" t="s">
        <v>177</v>
      </c>
      <c r="D14" s="53"/>
      <c r="E14" s="80">
        <v>0</v>
      </c>
      <c r="F14" s="80">
        <v>0</v>
      </c>
      <c r="G14" s="87">
        <v>0</v>
      </c>
      <c r="H14" s="84">
        <v>0</v>
      </c>
      <c r="I14" s="80"/>
      <c r="J14" s="80"/>
      <c r="K14" s="80"/>
      <c r="L14" s="80"/>
      <c r="M14" s="80"/>
      <c r="N14" s="80"/>
    </row>
    <row r="15" spans="1:14" ht="18" customHeight="1">
      <c r="A15" s="99" t="s">
        <v>178</v>
      </c>
      <c r="B15" s="99" t="s">
        <v>179</v>
      </c>
      <c r="C15" s="53" t="s">
        <v>180</v>
      </c>
      <c r="D15" s="53"/>
      <c r="E15" s="54">
        <v>6341</v>
      </c>
      <c r="F15" s="84">
        <v>8118</v>
      </c>
      <c r="G15" s="54">
        <v>10057</v>
      </c>
      <c r="H15" s="84">
        <v>10282</v>
      </c>
      <c r="I15" s="54"/>
      <c r="J15" s="54"/>
      <c r="K15" s="54"/>
      <c r="L15" s="54"/>
      <c r="M15" s="54"/>
      <c r="N15" s="54"/>
    </row>
    <row r="16" spans="1:14" ht="18" customHeight="1">
      <c r="A16" s="99"/>
      <c r="B16" s="99"/>
      <c r="C16" s="53" t="s">
        <v>181</v>
      </c>
      <c r="D16" s="53"/>
      <c r="E16" s="54">
        <v>52369</v>
      </c>
      <c r="F16" s="84">
        <v>50199</v>
      </c>
      <c r="G16" s="97">
        <f>2928-1</f>
        <v>2927</v>
      </c>
      <c r="H16" s="84">
        <v>2936</v>
      </c>
      <c r="I16" s="54"/>
      <c r="J16" s="54"/>
      <c r="K16" s="54"/>
      <c r="L16" s="54"/>
      <c r="M16" s="54"/>
      <c r="N16" s="54"/>
    </row>
    <row r="17" spans="1:15" ht="18" customHeight="1">
      <c r="A17" s="99"/>
      <c r="B17" s="99"/>
      <c r="C17" s="53" t="s">
        <v>182</v>
      </c>
      <c r="D17" s="53"/>
      <c r="E17" s="54">
        <v>0</v>
      </c>
      <c r="F17" s="84">
        <v>0</v>
      </c>
      <c r="G17" s="54">
        <v>0</v>
      </c>
      <c r="H17" s="84">
        <v>0</v>
      </c>
      <c r="I17" s="54"/>
      <c r="J17" s="54"/>
      <c r="K17" s="54"/>
      <c r="L17" s="54"/>
      <c r="M17" s="54"/>
      <c r="N17" s="54"/>
    </row>
    <row r="18" spans="1:15" ht="18" customHeight="1">
      <c r="A18" s="99"/>
      <c r="B18" s="99"/>
      <c r="C18" s="53" t="s">
        <v>183</v>
      </c>
      <c r="D18" s="53"/>
      <c r="E18" s="88">
        <f>SUM(E15:E17)</f>
        <v>58710</v>
      </c>
      <c r="F18" s="84">
        <v>58317</v>
      </c>
      <c r="G18" s="88">
        <f>SUM(G15:G17)</f>
        <v>12984</v>
      </c>
      <c r="H18" s="84">
        <v>13218</v>
      </c>
      <c r="I18" s="54"/>
      <c r="J18" s="54"/>
      <c r="K18" s="54"/>
      <c r="L18" s="54"/>
      <c r="M18" s="54"/>
      <c r="N18" s="54"/>
    </row>
    <row r="19" spans="1:15" ht="18" customHeight="1">
      <c r="A19" s="99"/>
      <c r="B19" s="99" t="s">
        <v>184</v>
      </c>
      <c r="C19" s="53" t="s">
        <v>185</v>
      </c>
      <c r="D19" s="53"/>
      <c r="E19" s="97">
        <f>323-1</f>
        <v>322</v>
      </c>
      <c r="F19" s="84">
        <v>533</v>
      </c>
      <c r="G19" s="97">
        <f>4022-1</f>
        <v>4021</v>
      </c>
      <c r="H19" s="84">
        <v>4210</v>
      </c>
      <c r="I19" s="54"/>
      <c r="J19" s="54"/>
      <c r="K19" s="54"/>
      <c r="L19" s="54"/>
      <c r="M19" s="54"/>
      <c r="N19" s="54"/>
    </row>
    <row r="20" spans="1:15" ht="18" customHeight="1">
      <c r="A20" s="99"/>
      <c r="B20" s="99"/>
      <c r="C20" s="53" t="s">
        <v>186</v>
      </c>
      <c r="D20" s="53"/>
      <c r="E20" s="54">
        <v>26</v>
      </c>
      <c r="F20" s="84">
        <v>25</v>
      </c>
      <c r="G20" s="54">
        <v>153</v>
      </c>
      <c r="H20" s="84">
        <v>152</v>
      </c>
      <c r="I20" s="54"/>
      <c r="J20" s="54"/>
      <c r="K20" s="54"/>
      <c r="L20" s="54"/>
      <c r="M20" s="54"/>
      <c r="N20" s="54"/>
    </row>
    <row r="21" spans="1:15" ht="18" customHeight="1">
      <c r="A21" s="99"/>
      <c r="B21" s="99"/>
      <c r="C21" s="53" t="s">
        <v>187</v>
      </c>
      <c r="D21" s="53"/>
      <c r="E21" s="81">
        <v>48389</v>
      </c>
      <c r="F21" s="81">
        <v>47788</v>
      </c>
      <c r="G21" s="81">
        <v>0</v>
      </c>
      <c r="H21" s="84">
        <v>0</v>
      </c>
      <c r="I21" s="81"/>
      <c r="J21" s="81"/>
      <c r="K21" s="81"/>
      <c r="L21" s="81"/>
      <c r="M21" s="81"/>
      <c r="N21" s="81"/>
    </row>
    <row r="22" spans="1:15" ht="18" customHeight="1">
      <c r="A22" s="99"/>
      <c r="B22" s="99"/>
      <c r="C22" s="47" t="s">
        <v>188</v>
      </c>
      <c r="D22" s="47"/>
      <c r="E22" s="88">
        <f>SUM(E19:E21)</f>
        <v>48737</v>
      </c>
      <c r="F22" s="84">
        <v>48346</v>
      </c>
      <c r="G22" s="88">
        <f>SUM(G19:G21)</f>
        <v>4174</v>
      </c>
      <c r="H22" s="81">
        <v>4362</v>
      </c>
      <c r="I22" s="54"/>
      <c r="J22" s="54"/>
      <c r="K22" s="54"/>
      <c r="L22" s="54"/>
      <c r="M22" s="54"/>
      <c r="N22" s="54"/>
    </row>
    <row r="23" spans="1:15" ht="18" customHeight="1">
      <c r="A23" s="99"/>
      <c r="B23" s="99" t="s">
        <v>189</v>
      </c>
      <c r="C23" s="53" t="s">
        <v>190</v>
      </c>
      <c r="D23" s="53"/>
      <c r="E23" s="54">
        <v>9894</v>
      </c>
      <c r="F23" s="84">
        <v>9894</v>
      </c>
      <c r="G23" s="54">
        <v>30</v>
      </c>
      <c r="H23" s="84">
        <v>30</v>
      </c>
      <c r="I23" s="54"/>
      <c r="J23" s="54"/>
      <c r="K23" s="54"/>
      <c r="L23" s="54"/>
      <c r="M23" s="54"/>
      <c r="N23" s="54"/>
    </row>
    <row r="24" spans="1:15" ht="18" customHeight="1">
      <c r="A24" s="99"/>
      <c r="B24" s="99"/>
      <c r="C24" s="53" t="s">
        <v>191</v>
      </c>
      <c r="D24" s="53"/>
      <c r="E24" s="97">
        <f>80-1</f>
        <v>79</v>
      </c>
      <c r="F24" s="84">
        <v>78</v>
      </c>
      <c r="G24" s="54">
        <v>8780</v>
      </c>
      <c r="H24" s="84">
        <v>8826</v>
      </c>
      <c r="I24" s="54"/>
      <c r="J24" s="54"/>
      <c r="K24" s="54"/>
      <c r="L24" s="54"/>
      <c r="M24" s="54"/>
      <c r="N24" s="54"/>
    </row>
    <row r="25" spans="1:15" ht="18" customHeight="1">
      <c r="A25" s="99"/>
      <c r="B25" s="99"/>
      <c r="C25" s="53" t="s">
        <v>192</v>
      </c>
      <c r="D25" s="53"/>
      <c r="E25" s="54">
        <v>0</v>
      </c>
      <c r="F25" s="84">
        <v>0</v>
      </c>
      <c r="G25" s="54">
        <v>0</v>
      </c>
      <c r="H25" s="84">
        <v>0</v>
      </c>
      <c r="I25" s="54"/>
      <c r="J25" s="54"/>
      <c r="K25" s="54"/>
      <c r="L25" s="54"/>
      <c r="M25" s="54"/>
      <c r="N25" s="54"/>
    </row>
    <row r="26" spans="1:15" ht="18" customHeight="1">
      <c r="A26" s="99"/>
      <c r="B26" s="99"/>
      <c r="C26" s="53" t="s">
        <v>193</v>
      </c>
      <c r="D26" s="53"/>
      <c r="E26" s="88">
        <f>SUM(E23:E25)</f>
        <v>9973</v>
      </c>
      <c r="F26" s="84">
        <v>9972</v>
      </c>
      <c r="G26" s="88">
        <f>SUM(G23:G25)</f>
        <v>8810</v>
      </c>
      <c r="H26" s="84">
        <v>8856</v>
      </c>
      <c r="I26" s="54"/>
      <c r="J26" s="54"/>
      <c r="K26" s="54"/>
      <c r="L26" s="54"/>
      <c r="M26" s="54"/>
      <c r="N26" s="54"/>
    </row>
    <row r="27" spans="1:15" ht="18" customHeight="1">
      <c r="A27" s="99"/>
      <c r="B27" s="53" t="s">
        <v>194</v>
      </c>
      <c r="C27" s="53"/>
      <c r="D27" s="53"/>
      <c r="E27" s="88">
        <f>SUM(E22,E26)</f>
        <v>58710</v>
      </c>
      <c r="F27" s="84">
        <v>58317</v>
      </c>
      <c r="G27" s="88">
        <f>SUM(G22,G26)</f>
        <v>12984</v>
      </c>
      <c r="H27" s="84">
        <v>13218</v>
      </c>
      <c r="I27" s="54"/>
      <c r="J27" s="54"/>
      <c r="K27" s="54"/>
      <c r="L27" s="54"/>
      <c r="M27" s="54"/>
      <c r="N27" s="54"/>
    </row>
    <row r="28" spans="1:15" ht="18" customHeight="1">
      <c r="A28" s="99" t="s">
        <v>195</v>
      </c>
      <c r="B28" s="99" t="s">
        <v>196</v>
      </c>
      <c r="C28" s="53" t="s">
        <v>197</v>
      </c>
      <c r="D28" s="82" t="s">
        <v>40</v>
      </c>
      <c r="E28" s="54">
        <v>1517</v>
      </c>
      <c r="F28" s="84">
        <v>1519</v>
      </c>
      <c r="G28" s="54">
        <v>247</v>
      </c>
      <c r="H28" s="84">
        <v>979</v>
      </c>
      <c r="I28" s="54"/>
      <c r="J28" s="54"/>
      <c r="K28" s="54"/>
      <c r="L28" s="54"/>
      <c r="M28" s="54"/>
      <c r="N28" s="54"/>
    </row>
    <row r="29" spans="1:15" ht="18" customHeight="1">
      <c r="A29" s="99"/>
      <c r="B29" s="99"/>
      <c r="C29" s="53" t="s">
        <v>198</v>
      </c>
      <c r="D29" s="82" t="s">
        <v>41</v>
      </c>
      <c r="E29" s="87">
        <v>1395</v>
      </c>
      <c r="F29" s="84">
        <v>1422</v>
      </c>
      <c r="G29" s="54">
        <v>218</v>
      </c>
      <c r="H29" s="84">
        <v>950</v>
      </c>
      <c r="I29" s="54"/>
      <c r="J29" s="54"/>
      <c r="K29" s="54"/>
      <c r="L29" s="54"/>
      <c r="M29" s="54"/>
      <c r="N29" s="54"/>
    </row>
    <row r="30" spans="1:15" ht="18" customHeight="1">
      <c r="A30" s="99"/>
      <c r="B30" s="99"/>
      <c r="C30" s="53" t="s">
        <v>199</v>
      </c>
      <c r="D30" s="82" t="s">
        <v>200</v>
      </c>
      <c r="E30" s="54">
        <v>198</v>
      </c>
      <c r="F30" s="84">
        <v>179</v>
      </c>
      <c r="G30" s="54">
        <v>88</v>
      </c>
      <c r="H30" s="84">
        <v>85</v>
      </c>
      <c r="I30" s="54"/>
      <c r="J30" s="54"/>
      <c r="K30" s="54"/>
      <c r="L30" s="54"/>
      <c r="M30" s="54"/>
      <c r="N30" s="54"/>
    </row>
    <row r="31" spans="1:15" ht="18" customHeight="1">
      <c r="A31" s="99"/>
      <c r="B31" s="99"/>
      <c r="C31" s="47" t="s">
        <v>201</v>
      </c>
      <c r="D31" s="82" t="s">
        <v>202</v>
      </c>
      <c r="E31" s="88">
        <f t="shared" ref="E31:N31" si="0">E28-E29-E30</f>
        <v>-76</v>
      </c>
      <c r="F31" s="88">
        <f t="shared" si="0"/>
        <v>-82</v>
      </c>
      <c r="G31" s="88">
        <f t="shared" si="0"/>
        <v>-59</v>
      </c>
      <c r="H31" s="88">
        <f t="shared" si="0"/>
        <v>-56</v>
      </c>
      <c r="I31" s="54">
        <f t="shared" si="0"/>
        <v>0</v>
      </c>
      <c r="J31" s="54">
        <f t="shared" si="0"/>
        <v>0</v>
      </c>
      <c r="K31" s="54">
        <f t="shared" si="0"/>
        <v>0</v>
      </c>
      <c r="L31" s="54">
        <f t="shared" si="0"/>
        <v>0</v>
      </c>
      <c r="M31" s="54">
        <f t="shared" si="0"/>
        <v>0</v>
      </c>
      <c r="N31" s="54">
        <f t="shared" si="0"/>
        <v>0</v>
      </c>
      <c r="O31" s="7"/>
    </row>
    <row r="32" spans="1:15" ht="18" customHeight="1">
      <c r="A32" s="99"/>
      <c r="B32" s="99"/>
      <c r="C32" s="53" t="s">
        <v>203</v>
      </c>
      <c r="D32" s="82" t="s">
        <v>204</v>
      </c>
      <c r="E32" s="54">
        <v>78</v>
      </c>
      <c r="F32" s="84">
        <v>84</v>
      </c>
      <c r="G32" s="54">
        <v>14</v>
      </c>
      <c r="H32" s="84">
        <v>16</v>
      </c>
      <c r="I32" s="54"/>
      <c r="J32" s="54"/>
      <c r="K32" s="54"/>
      <c r="L32" s="54"/>
      <c r="M32" s="54"/>
      <c r="N32" s="54"/>
    </row>
    <row r="33" spans="1:14" ht="18" customHeight="1">
      <c r="A33" s="99"/>
      <c r="B33" s="99"/>
      <c r="C33" s="53" t="s">
        <v>205</v>
      </c>
      <c r="D33" s="82" t="s">
        <v>206</v>
      </c>
      <c r="E33" s="87">
        <v>0.4</v>
      </c>
      <c r="F33" s="84">
        <v>0.4</v>
      </c>
      <c r="G33" s="54">
        <v>2</v>
      </c>
      <c r="H33" s="84">
        <v>0</v>
      </c>
      <c r="I33" s="54"/>
      <c r="J33" s="54"/>
      <c r="K33" s="54"/>
      <c r="L33" s="54"/>
      <c r="M33" s="54"/>
      <c r="N33" s="54"/>
    </row>
    <row r="34" spans="1:14" ht="18" customHeight="1">
      <c r="A34" s="99"/>
      <c r="B34" s="99"/>
      <c r="C34" s="47" t="s">
        <v>207</v>
      </c>
      <c r="D34" s="82" t="s">
        <v>208</v>
      </c>
      <c r="E34" s="88">
        <f t="shared" ref="E34:N34" si="1">E31+E32-E33</f>
        <v>1.6</v>
      </c>
      <c r="F34" s="88">
        <f t="shared" si="1"/>
        <v>1.6</v>
      </c>
      <c r="G34" s="88">
        <f t="shared" si="1"/>
        <v>-47</v>
      </c>
      <c r="H34" s="88">
        <f t="shared" si="1"/>
        <v>-40</v>
      </c>
      <c r="I34" s="54">
        <f t="shared" si="1"/>
        <v>0</v>
      </c>
      <c r="J34" s="54">
        <f t="shared" si="1"/>
        <v>0</v>
      </c>
      <c r="K34" s="54">
        <f t="shared" si="1"/>
        <v>0</v>
      </c>
      <c r="L34" s="54">
        <f t="shared" si="1"/>
        <v>0</v>
      </c>
      <c r="M34" s="54">
        <f t="shared" si="1"/>
        <v>0</v>
      </c>
      <c r="N34" s="54">
        <f t="shared" si="1"/>
        <v>0</v>
      </c>
    </row>
    <row r="35" spans="1:14" ht="18" customHeight="1">
      <c r="A35" s="99"/>
      <c r="B35" s="99" t="s">
        <v>209</v>
      </c>
      <c r="C35" s="53" t="s">
        <v>210</v>
      </c>
      <c r="D35" s="82" t="s">
        <v>211</v>
      </c>
      <c r="E35" s="87">
        <v>0</v>
      </c>
      <c r="F35" s="84">
        <v>0</v>
      </c>
      <c r="G35" s="87">
        <v>0</v>
      </c>
      <c r="H35" s="84">
        <v>0</v>
      </c>
      <c r="I35" s="54"/>
      <c r="J35" s="54"/>
      <c r="K35" s="54"/>
      <c r="L35" s="54"/>
      <c r="M35" s="54"/>
      <c r="N35" s="54"/>
    </row>
    <row r="36" spans="1:14" ht="18" customHeight="1">
      <c r="A36" s="99"/>
      <c r="B36" s="99"/>
      <c r="C36" s="53" t="s">
        <v>212</v>
      </c>
      <c r="D36" s="82" t="s">
        <v>213</v>
      </c>
      <c r="E36" s="87">
        <v>0</v>
      </c>
      <c r="F36" s="84">
        <v>0</v>
      </c>
      <c r="G36" s="87">
        <v>0</v>
      </c>
      <c r="H36" s="84">
        <v>0</v>
      </c>
      <c r="I36" s="54"/>
      <c r="J36" s="54"/>
      <c r="K36" s="54"/>
      <c r="L36" s="54"/>
      <c r="M36" s="54"/>
      <c r="N36" s="54"/>
    </row>
    <row r="37" spans="1:14" ht="18" customHeight="1">
      <c r="A37" s="99"/>
      <c r="B37" s="99"/>
      <c r="C37" s="53" t="s">
        <v>214</v>
      </c>
      <c r="D37" s="82" t="s">
        <v>215</v>
      </c>
      <c r="E37" s="88">
        <f t="shared" ref="E37:N37" si="2">E34+E35-E36</f>
        <v>1.6</v>
      </c>
      <c r="F37" s="88">
        <f t="shared" si="2"/>
        <v>1.6</v>
      </c>
      <c r="G37" s="88">
        <f t="shared" si="2"/>
        <v>-47</v>
      </c>
      <c r="H37" s="88">
        <f t="shared" si="2"/>
        <v>-40</v>
      </c>
      <c r="I37" s="54">
        <f t="shared" si="2"/>
        <v>0</v>
      </c>
      <c r="J37" s="54">
        <f t="shared" si="2"/>
        <v>0</v>
      </c>
      <c r="K37" s="54">
        <f t="shared" si="2"/>
        <v>0</v>
      </c>
      <c r="L37" s="54">
        <f t="shared" si="2"/>
        <v>0</v>
      </c>
      <c r="M37" s="54">
        <f t="shared" si="2"/>
        <v>0</v>
      </c>
      <c r="N37" s="54">
        <f t="shared" si="2"/>
        <v>0</v>
      </c>
    </row>
    <row r="38" spans="1:14" ht="18" customHeight="1">
      <c r="A38" s="99"/>
      <c r="B38" s="99"/>
      <c r="C38" s="53" t="s">
        <v>216</v>
      </c>
      <c r="D38" s="82" t="s">
        <v>217</v>
      </c>
      <c r="E38" s="87">
        <v>0</v>
      </c>
      <c r="F38" s="84">
        <v>0</v>
      </c>
      <c r="G38" s="87">
        <v>0</v>
      </c>
      <c r="H38" s="84">
        <v>0</v>
      </c>
      <c r="I38" s="54"/>
      <c r="J38" s="54"/>
      <c r="K38" s="54"/>
      <c r="L38" s="54"/>
      <c r="M38" s="54"/>
      <c r="N38" s="54"/>
    </row>
    <row r="39" spans="1:14" ht="18" customHeight="1">
      <c r="A39" s="99"/>
      <c r="B39" s="99"/>
      <c r="C39" s="53" t="s">
        <v>218</v>
      </c>
      <c r="D39" s="82" t="s">
        <v>219</v>
      </c>
      <c r="E39" s="87">
        <v>0</v>
      </c>
      <c r="F39" s="84">
        <v>0</v>
      </c>
      <c r="G39" s="87">
        <v>0</v>
      </c>
      <c r="H39" s="84">
        <v>0</v>
      </c>
      <c r="I39" s="54"/>
      <c r="J39" s="54"/>
      <c r="K39" s="54"/>
      <c r="L39" s="54"/>
      <c r="M39" s="54"/>
      <c r="N39" s="54"/>
    </row>
    <row r="40" spans="1:14" ht="18" customHeight="1">
      <c r="A40" s="99"/>
      <c r="B40" s="99"/>
      <c r="C40" s="53" t="s">
        <v>220</v>
      </c>
      <c r="D40" s="82" t="s">
        <v>221</v>
      </c>
      <c r="E40" s="87">
        <v>0</v>
      </c>
      <c r="F40" s="84">
        <v>0</v>
      </c>
      <c r="G40" s="87">
        <v>0</v>
      </c>
      <c r="H40" s="84">
        <v>0</v>
      </c>
      <c r="I40" s="54"/>
      <c r="J40" s="54"/>
      <c r="K40" s="54"/>
      <c r="L40" s="54"/>
      <c r="M40" s="54"/>
      <c r="N40" s="54"/>
    </row>
    <row r="41" spans="1:14" ht="18" customHeight="1">
      <c r="A41" s="99"/>
      <c r="B41" s="99"/>
      <c r="C41" s="47" t="s">
        <v>222</v>
      </c>
      <c r="D41" s="82" t="s">
        <v>223</v>
      </c>
      <c r="E41" s="54">
        <f t="shared" ref="E41:N41" si="3">E34+E35-E36-E40</f>
        <v>1.6</v>
      </c>
      <c r="F41" s="88">
        <f t="shared" si="3"/>
        <v>1.6</v>
      </c>
      <c r="G41" s="88">
        <f t="shared" si="3"/>
        <v>-47</v>
      </c>
      <c r="H41" s="88">
        <f t="shared" si="3"/>
        <v>-40</v>
      </c>
      <c r="I41" s="54">
        <f t="shared" si="3"/>
        <v>0</v>
      </c>
      <c r="J41" s="54">
        <f t="shared" si="3"/>
        <v>0</v>
      </c>
      <c r="K41" s="54">
        <f t="shared" si="3"/>
        <v>0</v>
      </c>
      <c r="L41" s="54">
        <f t="shared" si="3"/>
        <v>0</v>
      </c>
      <c r="M41" s="54">
        <f t="shared" si="3"/>
        <v>0</v>
      </c>
      <c r="N41" s="54">
        <f t="shared" si="3"/>
        <v>0</v>
      </c>
    </row>
    <row r="42" spans="1:14" ht="18" customHeight="1">
      <c r="A42" s="99"/>
      <c r="B42" s="99"/>
      <c r="C42" s="119" t="s">
        <v>224</v>
      </c>
      <c r="D42" s="119"/>
      <c r="E42" s="54">
        <f t="shared" ref="E42:N42" si="4">E37+E38-E39-E40</f>
        <v>1.6</v>
      </c>
      <c r="F42" s="88">
        <f t="shared" si="4"/>
        <v>1.6</v>
      </c>
      <c r="G42" s="88">
        <f t="shared" si="4"/>
        <v>-47</v>
      </c>
      <c r="H42" s="88">
        <f t="shared" si="4"/>
        <v>-40</v>
      </c>
      <c r="I42" s="54">
        <f t="shared" si="4"/>
        <v>0</v>
      </c>
      <c r="J42" s="54">
        <f t="shared" si="4"/>
        <v>0</v>
      </c>
      <c r="K42" s="54">
        <f t="shared" si="4"/>
        <v>0</v>
      </c>
      <c r="L42" s="54">
        <f t="shared" si="4"/>
        <v>0</v>
      </c>
      <c r="M42" s="54">
        <f t="shared" si="4"/>
        <v>0</v>
      </c>
      <c r="N42" s="54">
        <f t="shared" si="4"/>
        <v>0</v>
      </c>
    </row>
    <row r="43" spans="1:14" ht="18" customHeight="1">
      <c r="A43" s="99"/>
      <c r="B43" s="99"/>
      <c r="C43" s="53" t="s">
        <v>225</v>
      </c>
      <c r="D43" s="82" t="s">
        <v>226</v>
      </c>
      <c r="E43" s="87">
        <v>0</v>
      </c>
      <c r="F43" s="84">
        <v>0</v>
      </c>
      <c r="G43" s="87">
        <v>0</v>
      </c>
      <c r="H43" s="84">
        <v>0</v>
      </c>
      <c r="I43" s="54"/>
      <c r="J43" s="54"/>
      <c r="K43" s="54"/>
      <c r="L43" s="54"/>
      <c r="M43" s="54"/>
      <c r="N43" s="54"/>
    </row>
    <row r="44" spans="1:14" ht="18" customHeight="1">
      <c r="A44" s="99"/>
      <c r="B44" s="99"/>
      <c r="C44" s="47" t="s">
        <v>227</v>
      </c>
      <c r="D44" s="66" t="s">
        <v>228</v>
      </c>
      <c r="E44" s="54">
        <f t="shared" ref="E44:N44" si="5">E41+E43</f>
        <v>1.6</v>
      </c>
      <c r="F44" s="88">
        <f t="shared" si="5"/>
        <v>1.6</v>
      </c>
      <c r="G44" s="88">
        <f t="shared" si="5"/>
        <v>-47</v>
      </c>
      <c r="H44" s="88">
        <f t="shared" si="5"/>
        <v>-40</v>
      </c>
      <c r="I44" s="54">
        <f t="shared" si="5"/>
        <v>0</v>
      </c>
      <c r="J44" s="54">
        <f t="shared" si="5"/>
        <v>0</v>
      </c>
      <c r="K44" s="54">
        <f t="shared" si="5"/>
        <v>0</v>
      </c>
      <c r="L44" s="54">
        <f t="shared" si="5"/>
        <v>0</v>
      </c>
      <c r="M44" s="54">
        <f t="shared" si="5"/>
        <v>0</v>
      </c>
      <c r="N44" s="54">
        <f t="shared" si="5"/>
        <v>0</v>
      </c>
    </row>
    <row r="45" spans="1:14" ht="14.1" customHeight="1">
      <c r="A45" s="8" t="s">
        <v>229</v>
      </c>
    </row>
    <row r="46" spans="1:14" ht="14.1" customHeight="1">
      <c r="A46" s="8" t="s">
        <v>230</v>
      </c>
    </row>
    <row r="47" spans="1:14">
      <c r="A47" s="46"/>
    </row>
  </sheetData>
  <mergeCells count="15">
    <mergeCell ref="C42:D42"/>
    <mergeCell ref="A15:A27"/>
    <mergeCell ref="B15:B18"/>
    <mergeCell ref="B19:B22"/>
    <mergeCell ref="B23:B26"/>
    <mergeCell ref="A28:A44"/>
    <mergeCell ref="B28:B34"/>
    <mergeCell ref="B35:B44"/>
    <mergeCell ref="E6:F6"/>
    <mergeCell ref="G6:H6"/>
    <mergeCell ref="K6:L6"/>
    <mergeCell ref="M6:N6"/>
    <mergeCell ref="A8:A14"/>
    <mergeCell ref="B9:B14"/>
    <mergeCell ref="I6:J6"/>
  </mergeCells>
  <phoneticPr fontId="16"/>
  <pageMargins left="0.70866141732283472" right="0.23622047244094491" top="0.19685039370078741" bottom="0.23622047244094491" header="0.19685039370078741" footer="0.19685039370078741"/>
  <pageSetup paperSize="9" scale="76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w</cp:lastModifiedBy>
  <cp:lastPrinted>2025-08-28T00:46:45Z</cp:lastPrinted>
  <dcterms:created xsi:type="dcterms:W3CDTF">1999-07-06T05:17:05Z</dcterms:created>
  <dcterms:modified xsi:type="dcterms:W3CDTF">2025-08-29T06:35:18Z</dcterms:modified>
</cp:coreProperties>
</file>