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57360C2B-E517-4645-9D46-42468A37D61B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F32" i="5" l="1"/>
  <c r="F28" i="5"/>
  <c r="F9" i="2" l="1"/>
  <c r="F39" i="2" l="1"/>
  <c r="F26" i="2"/>
  <c r="F32" i="2"/>
  <c r="F28" i="2"/>
  <c r="F27" i="2" l="1"/>
  <c r="G11" i="2" s="1"/>
  <c r="N32" i="8" l="1"/>
  <c r="L33" i="8"/>
  <c r="L30" i="8"/>
  <c r="J32" i="8"/>
  <c r="J30" i="8"/>
  <c r="H38" i="8"/>
  <c r="H36" i="8"/>
  <c r="F30" i="8"/>
  <c r="F31" i="8" s="1"/>
  <c r="F34" i="8" s="1"/>
  <c r="K31" i="8"/>
  <c r="K34" i="8" s="1"/>
  <c r="L31" i="8"/>
  <c r="L34" i="8" s="1"/>
  <c r="M31" i="8"/>
  <c r="M34" i="8" s="1"/>
  <c r="M41" i="8" s="1"/>
  <c r="N31" i="8"/>
  <c r="I44" i="7"/>
  <c r="I39" i="7"/>
  <c r="I45" i="7" s="1"/>
  <c r="G44" i="7"/>
  <c r="G39" i="7"/>
  <c r="G45" i="7" s="1"/>
  <c r="O25" i="7"/>
  <c r="O24" i="7"/>
  <c r="O27" i="7" s="1"/>
  <c r="O16" i="7"/>
  <c r="O15" i="7"/>
  <c r="O14" i="7"/>
  <c r="M24" i="7"/>
  <c r="M27" i="7" s="1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G25" i="7"/>
  <c r="G24" i="7"/>
  <c r="G27" i="7" s="1"/>
  <c r="G16" i="7"/>
  <c r="G15" i="7"/>
  <c r="G14" i="7"/>
  <c r="N34" i="8" l="1"/>
  <c r="K41" i="8"/>
  <c r="K44" i="8" s="1"/>
  <c r="K37" i="8"/>
  <c r="K42" i="8" s="1"/>
  <c r="N37" i="8"/>
  <c r="N42" i="8" s="1"/>
  <c r="N41" i="8"/>
  <c r="N44" i="8" s="1"/>
  <c r="L37" i="8"/>
  <c r="L42" i="8" s="1"/>
  <c r="L41" i="8"/>
  <c r="L44" i="8" s="1"/>
  <c r="F37" i="8"/>
  <c r="F42" i="8" s="1"/>
  <c r="F41" i="8"/>
  <c r="F44" i="8" s="1"/>
  <c r="M37" i="8"/>
  <c r="M42" i="8" s="1"/>
  <c r="M44" i="8"/>
  <c r="I19" i="6" l="1"/>
  <c r="E22" i="6"/>
  <c r="E19" i="6"/>
  <c r="F19" i="6"/>
  <c r="G19" i="6"/>
  <c r="H19" i="6"/>
  <c r="E20" i="6"/>
  <c r="F20" i="6"/>
  <c r="G20" i="6"/>
  <c r="H20" i="6"/>
  <c r="E21" i="6"/>
  <c r="F24" i="6"/>
  <c r="F22" i="6" s="1"/>
  <c r="H39" i="5"/>
  <c r="H32" i="5"/>
  <c r="H28" i="5"/>
  <c r="H27" i="5"/>
  <c r="I44" i="4"/>
  <c r="I39" i="4"/>
  <c r="I45" i="4" s="1"/>
  <c r="G44" i="4"/>
  <c r="G39" i="4"/>
  <c r="G45" i="4" s="1"/>
  <c r="O25" i="4"/>
  <c r="O24" i="4"/>
  <c r="O27" i="4" s="1"/>
  <c r="O16" i="4"/>
  <c r="O15" i="4"/>
  <c r="O14" i="4"/>
  <c r="M24" i="4"/>
  <c r="M27" i="4" s="1"/>
  <c r="M16" i="4"/>
  <c r="M15" i="4"/>
  <c r="M14" i="4"/>
  <c r="I24" i="4"/>
  <c r="I16" i="4"/>
  <c r="I15" i="4"/>
  <c r="I14" i="4"/>
  <c r="E23" i="6" l="1"/>
  <c r="F23" i="6"/>
  <c r="G24" i="6"/>
  <c r="G22" i="6" s="1"/>
  <c r="H21" i="6"/>
  <c r="G21" i="6"/>
  <c r="F21" i="6"/>
  <c r="H24" i="6" l="1"/>
  <c r="H22" i="6" s="1"/>
  <c r="G23" i="6"/>
  <c r="H23" i="6"/>
  <c r="H39" i="2" l="1"/>
  <c r="H32" i="2"/>
  <c r="H28" i="2"/>
  <c r="H26" i="2"/>
  <c r="H27" i="2" s="1"/>
  <c r="I9" i="2" l="1"/>
  <c r="F45" i="2"/>
  <c r="G45" i="2" s="1"/>
  <c r="G27" i="2"/>
  <c r="H45" i="5"/>
  <c r="F45" i="5"/>
  <c r="G44" i="5" s="1"/>
  <c r="F27" i="5"/>
  <c r="G19" i="5" s="1"/>
  <c r="F44" i="4"/>
  <c r="F39" i="4"/>
  <c r="H45" i="2"/>
  <c r="P31" i="8"/>
  <c r="P34" i="8" s="1"/>
  <c r="O31" i="8"/>
  <c r="O34" i="8" s="1"/>
  <c r="J31" i="8"/>
  <c r="J34" i="8" s="1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E31" i="8"/>
  <c r="E34" i="8" s="1"/>
  <c r="O44" i="7"/>
  <c r="N44" i="7"/>
  <c r="M44" i="7"/>
  <c r="L44" i="7"/>
  <c r="K44" i="7"/>
  <c r="J44" i="7"/>
  <c r="H44" i="7"/>
  <c r="F44" i="7"/>
  <c r="O39" i="7"/>
  <c r="N39" i="7"/>
  <c r="M39" i="7"/>
  <c r="L39" i="7"/>
  <c r="K39" i="7"/>
  <c r="J39" i="7"/>
  <c r="H39" i="7"/>
  <c r="F39" i="7"/>
  <c r="N24" i="7"/>
  <c r="N27" i="7" s="1"/>
  <c r="L24" i="7"/>
  <c r="L27" i="7" s="1"/>
  <c r="J24" i="7"/>
  <c r="J27" i="7"/>
  <c r="H24" i="7"/>
  <c r="H27" i="7" s="1"/>
  <c r="F24" i="7"/>
  <c r="F27" i="7" s="1"/>
  <c r="N16" i="7"/>
  <c r="L16" i="7"/>
  <c r="J16" i="7"/>
  <c r="H16" i="7"/>
  <c r="F16" i="7"/>
  <c r="N15" i="7"/>
  <c r="L15" i="7"/>
  <c r="J15" i="7"/>
  <c r="H15" i="7"/>
  <c r="F15" i="7"/>
  <c r="N14" i="7"/>
  <c r="L14" i="7"/>
  <c r="J14" i="7"/>
  <c r="H14" i="7"/>
  <c r="F14" i="7"/>
  <c r="I20" i="6"/>
  <c r="I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M39" i="4"/>
  <c r="M44" i="4"/>
  <c r="M45" i="4" s="1"/>
  <c r="L39" i="4"/>
  <c r="L45" i="4" s="1"/>
  <c r="L44" i="4"/>
  <c r="K39" i="4"/>
  <c r="K44" i="4"/>
  <c r="J39" i="4"/>
  <c r="J44" i="4"/>
  <c r="H39" i="4"/>
  <c r="H44" i="4"/>
  <c r="N24" i="4"/>
  <c r="N27" i="4" s="1"/>
  <c r="L24" i="4"/>
  <c r="L27" i="4" s="1"/>
  <c r="K24" i="4"/>
  <c r="K27" i="4"/>
  <c r="J24" i="4"/>
  <c r="J27" i="4" s="1"/>
  <c r="H24" i="4"/>
  <c r="H27" i="4" s="1"/>
  <c r="L16" i="4"/>
  <c r="L15" i="4"/>
  <c r="L14" i="4"/>
  <c r="N16" i="4"/>
  <c r="N15" i="4"/>
  <c r="N14" i="4"/>
  <c r="K16" i="4"/>
  <c r="J16" i="4"/>
  <c r="K15" i="4"/>
  <c r="J15" i="4"/>
  <c r="K14" i="4"/>
  <c r="J14" i="4"/>
  <c r="H16" i="4"/>
  <c r="H15" i="4"/>
  <c r="H14" i="4"/>
  <c r="G24" i="4"/>
  <c r="G27" i="4" s="1"/>
  <c r="G16" i="4"/>
  <c r="G15" i="4"/>
  <c r="G14" i="4"/>
  <c r="F24" i="4"/>
  <c r="F27" i="4" s="1"/>
  <c r="F16" i="4"/>
  <c r="F15" i="4"/>
  <c r="F14" i="4"/>
  <c r="G14" i="2"/>
  <c r="N45" i="4" l="1"/>
  <c r="K45" i="4"/>
  <c r="F45" i="4"/>
  <c r="G42" i="5"/>
  <c r="G40" i="5"/>
  <c r="G34" i="5"/>
  <c r="G30" i="5"/>
  <c r="G28" i="5"/>
  <c r="G37" i="5"/>
  <c r="G33" i="5"/>
  <c r="G35" i="5"/>
  <c r="G29" i="2"/>
  <c r="G41" i="2"/>
  <c r="G41" i="5"/>
  <c r="M45" i="7"/>
  <c r="G38" i="5"/>
  <c r="O45" i="7"/>
  <c r="G39" i="5"/>
  <c r="I45" i="5"/>
  <c r="G45" i="5"/>
  <c r="G29" i="5"/>
  <c r="G28" i="2"/>
  <c r="J37" i="8"/>
  <c r="J42" i="8" s="1"/>
  <c r="H45" i="4"/>
  <c r="G21" i="2"/>
  <c r="G43" i="5"/>
  <c r="G16" i="2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G20" i="2"/>
  <c r="G17" i="2"/>
  <c r="G10" i="2"/>
  <c r="G31" i="2"/>
  <c r="N45" i="7"/>
  <c r="I23" i="6"/>
  <c r="E41" i="8"/>
  <c r="E44" i="8" s="1"/>
  <c r="E37" i="8"/>
  <c r="E42" i="8" s="1"/>
  <c r="H37" i="8"/>
  <c r="H42" i="8" s="1"/>
  <c r="H41" i="8"/>
  <c r="H44" i="8" s="1"/>
  <c r="O41" i="8"/>
  <c r="O44" i="8" s="1"/>
  <c r="O37" i="8"/>
  <c r="O42" i="8" s="1"/>
  <c r="P37" i="8"/>
  <c r="P42" i="8" s="1"/>
  <c r="P41" i="8"/>
  <c r="P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竹廣 樹慧</author>
  </authors>
  <commentList>
    <comment ref="H1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数値が誤って入ったため、下記のとおり修正。
誤：164,424,134
正：165,421,520</t>
        </r>
      </text>
    </comment>
  </commentList>
</comments>
</file>

<file path=xl/sharedStrings.xml><?xml version="1.0" encoding="utf-8"?>
<sst xmlns="http://schemas.openxmlformats.org/spreadsheetml/2006/main" count="447" uniqueCount="270">
  <si>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</si>
  <si>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</si>
  <si>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</si>
  <si>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</si>
  <si>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</si>
  <si>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</si>
  <si>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</si>
  <si>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</si>
  <si>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</si>
  <si>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</si>
  <si>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</si>
  <si>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</si>
  <si>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</si>
  <si>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</si>
  <si>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</si>
  <si>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</si>
  <si>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</si>
  <si>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</si>
  <si>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</si>
  <si>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</si>
  <si>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</si>
  <si>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</si>
  <si>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</si>
  <si>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</si>
  <si>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</si>
  <si>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</si>
  <si>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</si>
  <si>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</si>
  <si>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</si>
  <si>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</si>
  <si>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</si>
  <si>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</si>
  <si>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</si>
  <si>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</si>
  <si>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</si>
  <si>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</si>
  <si>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</si>
  <si>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</si>
  <si>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</si>
  <si>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</si>
  <si>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</si>
  <si>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</si>
  <si>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</si>
  <si>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</si>
  <si>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</si>
  <si>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</si>
  <si>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</si>
  <si>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</si>
  <si>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</si>
  <si>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</si>
  <si>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</si>
  <si>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</si>
  <si>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</si>
  <si>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</si>
  <si>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</si>
  <si>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</si>
  <si>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</si>
  <si>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</si>
  <si>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</si>
  <si>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</si>
  <si>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</si>
  <si>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</si>
  <si>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</si>
  <si>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</si>
  <si>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</si>
  <si>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</si>
  <si>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</si>
  <si>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</si>
  <si>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</si>
  <si>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</si>
  <si>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</si>
  <si>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</si>
  <si>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</si>
  <si>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</si>
  <si>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</si>
  <si>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</si>
  <si>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</si>
  <si>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</si>
  <si>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</si>
  <si>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</si>
  <si>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</si>
  <si>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</si>
  <si>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</si>
  <si>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</si>
  <si>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</si>
  <si>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</si>
  <si>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</si>
  <si>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</si>
  <si>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</si>
  <si>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</si>
  <si>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</si>
  <si>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</si>
  <si>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</si>
  <si>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</si>
  <si>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</si>
  <si>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</si>
  <si>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</si>
  <si>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</si>
  <si>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</si>
  <si>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</si>
  <si>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</si>
  <si>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</si>
  <si>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</si>
  <si>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</si>
  <si>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</si>
  <si>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</si>
  <si>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</si>
  <si>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</si>
  <si>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</si>
  <si>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</si>
  <si>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</si>
  <si>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</si>
  <si>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</si>
  <si>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</si>
  <si>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</si>
  <si>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</si>
  <si>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</si>
  <si>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</si>
  <si>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</si>
  <si>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</si>
  <si>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</si>
  <si>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</si>
  <si>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</si>
  <si>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</si>
  <si>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</si>
  <si>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</si>
  <si>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</si>
  <si>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</si>
  <si>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</si>
  <si>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</si>
  <si>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</si>
  <si>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</si>
  <si>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</si>
  <si>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</si>
  <si>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</si>
  <si>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</si>
  <si>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</si>
  <si>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</si>
  <si>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</si>
  <si>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</si>
  <si>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</si>
  <si>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</si>
  <si>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</si>
  <si>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</si>
  <si>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</si>
  <si>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</si>
  <si>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</si>
  <si>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</si>
  <si>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</si>
  <si>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</si>
  <si>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</si>
  <si>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</si>
  <si>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</si>
  <si>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</si>
  <si>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</si>
  <si>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</si>
  <si>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</si>
  <si>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</si>
  <si>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</si>
  <si>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</si>
  <si>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</si>
  <si>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</si>
  <si>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</si>
  <si>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</si>
  <si>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</si>
  <si>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</si>
  <si>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</si>
  <si>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</si>
  <si>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</si>
  <si>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</si>
  <si>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</si>
  <si>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</si>
  <si>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</si>
  <si>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</si>
  <si>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</si>
  <si>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</si>
  <si>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</si>
  <si>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</si>
  <si>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</si>
  <si>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</si>
  <si>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</si>
  <si>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</si>
  <si>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</si>
  <si>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</si>
  <si>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</si>
  <si>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</si>
  <si>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</si>
  <si>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</si>
  <si>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</si>
  <si>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</si>
  <si>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</si>
  <si>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</si>
  <si>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</si>
  <si>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</si>
  <si>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</si>
  <si>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</si>
  <si>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</si>
  <si>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</si>
  <si>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</si>
  <si>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</si>
  <si>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</si>
  <si>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</si>
  <si>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</si>
  <si>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</si>
  <si>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</si>
  <si>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</si>
  <si>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</si>
  <si>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</si>
  <si>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</si>
  <si>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</si>
  <si>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</si>
  <si>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</si>
  <si>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</si>
  <si>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</si>
  <si>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</si>
  <si>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</si>
  <si>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</si>
  <si>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</si>
  <si>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</si>
  <si>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</si>
  <si>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</si>
  <si>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</si>
  <si>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</si>
  <si>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</si>
  <si>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</si>
  <si>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</si>
  <si>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</si>
  <si>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</si>
  <si>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</si>
  <si>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</si>
  <si>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</si>
  <si>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</si>
  <si>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</si>
  <si>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</si>
  <si>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</si>
  <si>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</si>
  <si>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</si>
  <si>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</si>
  <si>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</si>
  <si>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</si>
  <si>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</si>
  <si>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</si>
  <si>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</si>
  <si>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</si>
  <si>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</si>
  <si>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</si>
  <si>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</si>
  <si>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</si>
  <si>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</si>
  <si>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</si>
  <si>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広島県</t>
    <rPh sb="0" eb="3">
      <t>ヒロシマケン</t>
    </rPh>
    <phoneticPr fontId="9"/>
  </si>
  <si>
    <t>広島県</t>
    <rPh sb="0" eb="3">
      <t>ヒロシマケン</t>
    </rPh>
    <phoneticPr fontId="9"/>
  </si>
  <si>
    <t>広島県</t>
    <rPh sb="0" eb="3">
      <t>ヒロシマケン</t>
    </rPh>
    <phoneticPr fontId="16"/>
  </si>
  <si>
    <t>工業用水道事業</t>
    <rPh sb="0" eb="3">
      <t>コウギョウヨウ</t>
    </rPh>
    <rPh sb="3" eb="5">
      <t>スイドウ</t>
    </rPh>
    <rPh sb="5" eb="7">
      <t>ジギョウ</t>
    </rPh>
    <phoneticPr fontId="9"/>
  </si>
  <si>
    <t>土地造成事業</t>
    <rPh sb="0" eb="2">
      <t>トチ</t>
    </rPh>
    <rPh sb="2" eb="4">
      <t>ゾウセイ</t>
    </rPh>
    <rPh sb="4" eb="6">
      <t>ジギョウ</t>
    </rPh>
    <phoneticPr fontId="9"/>
  </si>
  <si>
    <t>水道用水供給事業</t>
    <rPh sb="0" eb="2">
      <t>スイドウ</t>
    </rPh>
    <rPh sb="2" eb="4">
      <t>ヨウスイ</t>
    </rPh>
    <rPh sb="4" eb="6">
      <t>キョウキュウ</t>
    </rPh>
    <rPh sb="6" eb="8">
      <t>ジギョウ</t>
    </rPh>
    <phoneticPr fontId="9"/>
  </si>
  <si>
    <t>病院事業会計</t>
    <rPh sb="0" eb="2">
      <t>ビョウイン</t>
    </rPh>
    <rPh sb="2" eb="4">
      <t>ジギョウ</t>
    </rPh>
    <rPh sb="4" eb="6">
      <t>カイケイ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</si>
  <si>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</si>
  <si>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 xml:space="preserve"> 特定環境保全公共下水道事業 </t>
  </si>
  <si>
    <t>港湾整備事業</t>
    <rPh sb="0" eb="2">
      <t>コウワン</t>
    </rPh>
    <rPh sb="2" eb="4">
      <t>セイビ</t>
    </rPh>
    <rPh sb="4" eb="6">
      <t>ジギョウ</t>
    </rPh>
    <phoneticPr fontId="9"/>
  </si>
  <si>
    <t>流域下水道事業</t>
  </si>
  <si>
    <t>特定環境保全公共下水道事業</t>
  </si>
  <si>
    <t>港湾整備事業</t>
  </si>
  <si>
    <t>広島県土地開発公社</t>
    <rPh sb="0" eb="3">
      <t>ヒロシマケン</t>
    </rPh>
    <phoneticPr fontId="14"/>
  </si>
  <si>
    <t>広島県住宅供給公社</t>
  </si>
  <si>
    <t>広島県道路公社</t>
    <rPh sb="0" eb="3">
      <t>ヒロシマケン</t>
    </rPh>
    <phoneticPr fontId="14"/>
  </si>
  <si>
    <t xml:space="preserve"> 広島高速道路公社 </t>
  </si>
  <si>
    <t>㈱ひろしま港湾管理センター</t>
  </si>
  <si>
    <t>㈱ひろしまイノベーション推進機構</t>
    <phoneticPr fontId="1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</si>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</sst>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5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明朝"/>
      <family val="1"/>
    </font>
    <font>
      <sz val="11"/>
      <name val="ＭＳ Ｐゴシック"/>
      <family val="1"/>
      <charset val="128"/>
    </font>
    <font>
      <u/>
      <sz val="11"/>
      <color theme="10"/>
      <name val="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</cellStyleXfs>
  <cellXfs count="138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41" fontId="0" fillId="0" borderId="8" xfId="0" applyNumberFormat="1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2" fillId="0" borderId="8" xfId="1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41" fontId="10" fillId="0" borderId="8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9" xfId="0" applyNumberFormat="1" applyBorder="1" applyAlignment="1">
      <alignment horizontal="left"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8" xfId="0" applyNumberFormat="1" applyBorder="1" applyAlignment="1">
      <alignment horizontal="right"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1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82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11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horizontal="right" vertical="center"/>
    </xf>
    <xf numFmtId="177" fontId="2" fillId="2" borderId="8" xfId="1" applyNumberFormat="1" applyFill="1" applyBorder="1" applyAlignment="1">
      <alignment vertical="center"/>
    </xf>
    <xf numFmtId="177" fontId="2" fillId="2" borderId="8" xfId="1" quotePrefix="1" applyNumberFormat="1" applyFont="1" applyFill="1" applyBorder="1" applyAlignment="1">
      <alignment horizontal="right" vertical="center"/>
    </xf>
    <xf numFmtId="177" fontId="0" fillId="2" borderId="8" xfId="0" quotePrefix="1" applyNumberFormat="1" applyFill="1" applyBorder="1" applyAlignment="1">
      <alignment horizontal="right" vertical="center"/>
    </xf>
    <xf numFmtId="177" fontId="20" fillId="0" borderId="8" xfId="1" applyNumberFormat="1" applyFont="1" applyFill="1" applyBorder="1" applyAlignment="1">
      <alignment vertical="center"/>
    </xf>
    <xf numFmtId="177" fontId="20" fillId="0" borderId="8" xfId="1" quotePrefix="1" applyNumberFormat="1" applyFont="1" applyFill="1" applyBorder="1" applyAlignment="1">
      <alignment horizontal="right" vertical="center"/>
    </xf>
    <xf numFmtId="177" fontId="21" fillId="0" borderId="8" xfId="1" quotePrefix="1" applyNumberFormat="1" applyFont="1" applyFill="1" applyBorder="1" applyAlignment="1">
      <alignment horizontal="right" vertical="center"/>
    </xf>
    <xf numFmtId="177" fontId="2" fillId="0" borderId="8" xfId="0" quotePrefix="1" applyNumberFormat="1" applyFont="1" applyBorder="1" applyAlignment="1">
      <alignment horizontal="right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0" fillId="0" borderId="8" xfId="1" applyNumberFormat="1" applyFont="1" applyFill="1" applyBorder="1" applyAlignment="1">
      <alignment horizontal="right" vertical="center"/>
    </xf>
    <xf numFmtId="177" fontId="0" fillId="0" borderId="8" xfId="1" applyNumberFormat="1" applyFont="1" applyFill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8" xfId="1" applyNumberFormat="1" applyFont="1" applyFill="1" applyBorder="1" applyAlignment="1">
      <alignment vertical="center"/>
    </xf>
    <xf numFmtId="178" fontId="0" fillId="0" borderId="8" xfId="1" applyNumberFormat="1" applyFont="1" applyFill="1" applyBorder="1" applyAlignment="1">
      <alignment vertical="center"/>
    </xf>
    <xf numFmtId="0" fontId="0" fillId="0" borderId="8" xfId="4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horizontal="center" vertical="center"/>
    </xf>
    <xf numFmtId="177" fontId="20" fillId="0" borderId="8" xfId="1" applyNumberFormat="1" applyFont="1" applyFill="1" applyBorder="1" applyAlignment="1">
      <alignment horizontal="center" vertical="center"/>
    </xf>
    <xf numFmtId="0" fontId="22" fillId="0" borderId="0" xfId="5"/>
    <xf numFmtId="177" fontId="2" fillId="0" borderId="8" xfId="1" applyNumberFormat="1" applyFont="1" applyBorder="1" applyAlignment="1">
      <alignment vertical="center"/>
    </xf>
    <xf numFmtId="177" fontId="24" fillId="0" borderId="8" xfId="1" applyNumberFormat="1" applyFont="1" applyFill="1" applyBorder="1" applyAlignment="1">
      <alignment horizontal="right" vertical="center"/>
    </xf>
    <xf numFmtId="177" fontId="24" fillId="0" borderId="8" xfId="1" quotePrefix="1" applyNumberFormat="1" applyFont="1" applyFill="1" applyBorder="1" applyAlignment="1">
      <alignment horizontal="right" vertical="center"/>
    </xf>
    <xf numFmtId="177" fontId="0" fillId="0" borderId="8" xfId="1" quotePrefix="1" applyNumberFormat="1" applyFont="1" applyFill="1" applyBorder="1" applyAlignment="1">
      <alignment horizontal="right" vertical="center"/>
    </xf>
    <xf numFmtId="177" fontId="2" fillId="0" borderId="8" xfId="1" applyNumberFormat="1" applyFont="1" applyBorder="1" applyAlignment="1">
      <alignment horizontal="center" vertical="center"/>
    </xf>
    <xf numFmtId="177" fontId="21" fillId="0" borderId="8" xfId="1" applyNumberFormat="1" applyFont="1" applyBorder="1" applyAlignment="1">
      <alignment vertical="center"/>
    </xf>
    <xf numFmtId="177" fontId="21" fillId="0" borderId="8" xfId="1" applyNumberFormat="1" applyFont="1" applyBorder="1" applyAlignment="1">
      <alignment horizontal="center" vertical="center"/>
    </xf>
    <xf numFmtId="177" fontId="0" fillId="0" borderId="8" xfId="1" quotePrefix="1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 textRotation="255"/>
    </xf>
    <xf numFmtId="41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180" fontId="15" fillId="0" borderId="8" xfId="1" applyNumberFormat="1" applyFont="1" applyBorder="1" applyAlignment="1">
      <alignment vertical="center" textRotation="255"/>
    </xf>
    <xf numFmtId="0" fontId="13" fillId="0" borderId="8" xfId="3" applyBorder="1" applyAlignment="1">
      <alignment vertical="center"/>
    </xf>
    <xf numFmtId="0" fontId="12" fillId="0" borderId="8" xfId="2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3" fillId="0" borderId="8" xfId="3" applyBorder="1" applyAlignment="1">
      <alignment vertical="center" textRotation="255"/>
    </xf>
    <xf numFmtId="0" fontId="2" fillId="0" borderId="8" xfId="0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2" borderId="8" xfId="1" applyNumberFormat="1" applyFill="1" applyBorder="1" applyAlignment="1">
      <alignment vertical="center"/>
    </xf>
    <xf numFmtId="177" fontId="0" fillId="2" borderId="8" xfId="0" applyNumberFormat="1" applyFill="1" applyBorder="1" applyAlignment="1">
      <alignment vertical="center"/>
    </xf>
    <xf numFmtId="177" fontId="20" fillId="0" borderId="8" xfId="1" applyNumberFormat="1" applyFont="1" applyFill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9" xfId="1" applyNumberFormat="1" applyFont="1" applyFill="1" applyBorder="1" applyAlignment="1">
      <alignment vertical="center"/>
    </xf>
    <xf numFmtId="177" fontId="2" fillId="0" borderId="11" xfId="1" applyNumberFormat="1" applyFont="1" applyFill="1" applyBorder="1" applyAlignment="1">
      <alignment vertical="center"/>
    </xf>
    <xf numFmtId="177" fontId="0" fillId="0" borderId="8" xfId="1" applyNumberFormat="1" applyFont="1" applyFill="1" applyBorder="1" applyAlignment="1">
      <alignment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10" fillId="0" borderId="12" xfId="0" applyNumberFormat="1" applyFont="1" applyBorder="1" applyAlignment="1">
      <alignment horizontal="center" vertical="center"/>
    </xf>
    <xf numFmtId="41" fontId="10" fillId="0" borderId="13" xfId="0" applyNumberFormat="1" applyFont="1" applyBorder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17" fillId="0" borderId="8" xfId="0" applyNumberFormat="1" applyFont="1" applyBorder="1" applyAlignment="1">
      <alignment horizontal="right" vertical="center"/>
    </xf>
  </cellXfs>
  <cellStyles count="6">
    <cellStyle name="パーセント" xfId="4" builtinId="5"/>
    <cellStyle name="ハイパーリンク" xfId="5" builtinId="8"/>
    <cellStyle name="桁区切り" xfId="1" builtinId="6"/>
    <cellStyle name="標準" xfId="0" builtinId="0"/>
    <cellStyle name="標準_Ｈ１０決算ベース" xfId="2" xr:uid="{00000000-0005-0000-0000-000004000000}"/>
    <cellStyle name="標準_地方債公営企業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8" t="s">
        <v>241</v>
      </c>
      <c r="G7" s="48"/>
      <c r="H7" s="48" t="s">
        <v>238</v>
      </c>
      <c r="I7" s="49" t="s">
        <v>21</v>
      </c>
    </row>
    <row r="8" spans="1:11" ht="17.149999999999999" customHeight="1">
      <c r="A8" s="18"/>
      <c r="B8" s="19"/>
      <c r="C8" s="19"/>
      <c r="D8" s="19"/>
      <c r="E8" s="59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109" t="s">
        <v>87</v>
      </c>
      <c r="B9" s="109" t="s">
        <v>89</v>
      </c>
      <c r="C9" s="60" t="s">
        <v>3</v>
      </c>
      <c r="D9" s="53"/>
      <c r="E9" s="53"/>
      <c r="F9" s="101">
        <f>352733+145132-49563</f>
        <v>448302</v>
      </c>
      <c r="G9" s="55">
        <f>F9/$F$27*100</f>
        <v>40.93536386929231</v>
      </c>
      <c r="H9" s="82">
        <v>423537</v>
      </c>
      <c r="I9" s="55">
        <f>(F9/H9-1)*100</f>
        <v>5.8471869045679581</v>
      </c>
      <c r="K9" s="25"/>
    </row>
    <row r="10" spans="1:11" ht="18" customHeight="1">
      <c r="A10" s="109"/>
      <c r="B10" s="109"/>
      <c r="C10" s="62"/>
      <c r="D10" s="64" t="s">
        <v>22</v>
      </c>
      <c r="E10" s="53"/>
      <c r="F10" s="82">
        <v>110546</v>
      </c>
      <c r="G10" s="55">
        <f t="shared" ref="G10:G26" si="0">F10/$F$27*100</f>
        <v>10.094179223592105</v>
      </c>
      <c r="H10" s="82">
        <v>96323</v>
      </c>
      <c r="I10" s="55">
        <f t="shared" ref="I10:I27" si="1">(F10/H10-1)*100</f>
        <v>14.765943751751909</v>
      </c>
    </row>
    <row r="11" spans="1:11" ht="18" customHeight="1">
      <c r="A11" s="109"/>
      <c r="B11" s="109"/>
      <c r="C11" s="62"/>
      <c r="D11" s="62"/>
      <c r="E11" s="47" t="s">
        <v>23</v>
      </c>
      <c r="F11" s="82">
        <v>84457</v>
      </c>
      <c r="G11" s="55">
        <f>F11/$F$27*100</f>
        <v>7.7119397778926277</v>
      </c>
      <c r="H11" s="82">
        <v>76136</v>
      </c>
      <c r="I11" s="55">
        <f t="shared" si="1"/>
        <v>10.929126825680369</v>
      </c>
    </row>
    <row r="12" spans="1:11" ht="18" customHeight="1">
      <c r="A12" s="109"/>
      <c r="B12" s="109"/>
      <c r="C12" s="62"/>
      <c r="D12" s="62"/>
      <c r="E12" s="47" t="s">
        <v>24</v>
      </c>
      <c r="F12" s="82">
        <v>6761</v>
      </c>
      <c r="G12" s="55">
        <f t="shared" si="0"/>
        <v>0.61736060762674572</v>
      </c>
      <c r="H12" s="82">
        <v>5063</v>
      </c>
      <c r="I12" s="55">
        <f t="shared" si="1"/>
        <v>33.537428402133116</v>
      </c>
    </row>
    <row r="13" spans="1:11" ht="18" customHeight="1">
      <c r="A13" s="109"/>
      <c r="B13" s="109"/>
      <c r="C13" s="62"/>
      <c r="D13" s="63"/>
      <c r="E13" s="47" t="s">
        <v>25</v>
      </c>
      <c r="F13" s="82">
        <v>721</v>
      </c>
      <c r="G13" s="55">
        <f t="shared" si="0"/>
        <v>6.5835970729016952E-2</v>
      </c>
      <c r="H13" s="82">
        <v>316</v>
      </c>
      <c r="I13" s="55">
        <f t="shared" si="1"/>
        <v>128.16455696202533</v>
      </c>
    </row>
    <row r="14" spans="1:11" ht="18" customHeight="1">
      <c r="A14" s="109"/>
      <c r="B14" s="109"/>
      <c r="C14" s="62"/>
      <c r="D14" s="60" t="s">
        <v>26</v>
      </c>
      <c r="E14" s="53"/>
      <c r="F14" s="82">
        <v>115888</v>
      </c>
      <c r="G14" s="55">
        <f t="shared" si="0"/>
        <v>10.581968066358275</v>
      </c>
      <c r="H14" s="82">
        <v>104793</v>
      </c>
      <c r="I14" s="55">
        <f t="shared" si="1"/>
        <v>10.587539244033483</v>
      </c>
    </row>
    <row r="15" spans="1:11" ht="18" customHeight="1">
      <c r="A15" s="109"/>
      <c r="B15" s="109"/>
      <c r="C15" s="62"/>
      <c r="D15" s="62"/>
      <c r="E15" s="47" t="s">
        <v>27</v>
      </c>
      <c r="F15" s="82">
        <v>4393</v>
      </c>
      <c r="G15" s="55">
        <f t="shared" si="0"/>
        <v>0.40113373011452358</v>
      </c>
      <c r="H15" s="82">
        <v>4133</v>
      </c>
      <c r="I15" s="55">
        <f t="shared" si="1"/>
        <v>6.2908299056375405</v>
      </c>
    </row>
    <row r="16" spans="1:11" ht="18" customHeight="1">
      <c r="A16" s="109"/>
      <c r="B16" s="109"/>
      <c r="C16" s="62"/>
      <c r="D16" s="63"/>
      <c r="E16" s="47" t="s">
        <v>28</v>
      </c>
      <c r="F16" s="82">
        <v>111495</v>
      </c>
      <c r="G16" s="55">
        <f t="shared" si="0"/>
        <v>10.180834336243752</v>
      </c>
      <c r="H16" s="82">
        <v>100660</v>
      </c>
      <c r="I16" s="55">
        <f t="shared" si="1"/>
        <v>10.76395787800517</v>
      </c>
      <c r="K16" s="26"/>
    </row>
    <row r="17" spans="1:26" ht="18" customHeight="1">
      <c r="A17" s="109"/>
      <c r="B17" s="109"/>
      <c r="C17" s="62"/>
      <c r="D17" s="110" t="s">
        <v>29</v>
      </c>
      <c r="E17" s="111"/>
      <c r="F17" s="82">
        <v>56000</v>
      </c>
      <c r="G17" s="55">
        <f t="shared" si="0"/>
        <v>5.1134734546809284</v>
      </c>
      <c r="H17" s="82">
        <v>52081</v>
      </c>
      <c r="I17" s="55">
        <f t="shared" si="1"/>
        <v>7.5248171118066143</v>
      </c>
    </row>
    <row r="18" spans="1:26" ht="18" customHeight="1">
      <c r="A18" s="109"/>
      <c r="B18" s="109"/>
      <c r="C18" s="62"/>
      <c r="D18" s="110" t="s">
        <v>93</v>
      </c>
      <c r="E18" s="112"/>
      <c r="F18" s="82">
        <v>8003</v>
      </c>
      <c r="G18" s="55">
        <f t="shared" si="0"/>
        <v>0.73077014388949058</v>
      </c>
      <c r="H18" s="82">
        <v>7530</v>
      </c>
      <c r="I18" s="55">
        <f t="shared" si="1"/>
        <v>6.2815405046480643</v>
      </c>
    </row>
    <row r="19" spans="1:26" ht="18" customHeight="1">
      <c r="A19" s="109"/>
      <c r="B19" s="109"/>
      <c r="C19" s="61"/>
      <c r="D19" s="110" t="s">
        <v>94</v>
      </c>
      <c r="E19" s="112"/>
      <c r="F19" s="83">
        <v>0</v>
      </c>
      <c r="G19" s="55">
        <f t="shared" si="0"/>
        <v>0</v>
      </c>
      <c r="H19" s="83">
        <v>0</v>
      </c>
      <c r="I19" s="55" t="e">
        <f t="shared" si="1"/>
        <v>#DIV/0!</v>
      </c>
      <c r="Z19" s="2" t="s">
        <v>95</v>
      </c>
    </row>
    <row r="20" spans="1:26" ht="18" customHeight="1">
      <c r="A20" s="109"/>
      <c r="B20" s="109"/>
      <c r="C20" s="53" t="s">
        <v>4</v>
      </c>
      <c r="D20" s="53"/>
      <c r="E20" s="53"/>
      <c r="F20" s="82">
        <v>60256</v>
      </c>
      <c r="G20" s="55">
        <f t="shared" si="0"/>
        <v>5.5020974372366789</v>
      </c>
      <c r="H20" s="82">
        <v>56261</v>
      </c>
      <c r="I20" s="55">
        <f t="shared" si="1"/>
        <v>7.1008336147597717</v>
      </c>
    </row>
    <row r="21" spans="1:26" ht="18" customHeight="1">
      <c r="A21" s="109"/>
      <c r="B21" s="109"/>
      <c r="C21" s="53" t="s">
        <v>5</v>
      </c>
      <c r="D21" s="53"/>
      <c r="E21" s="53"/>
      <c r="F21" s="82">
        <v>186045</v>
      </c>
      <c r="G21" s="55">
        <f t="shared" si="0"/>
        <v>16.988145872787737</v>
      </c>
      <c r="H21" s="82">
        <v>191155</v>
      </c>
      <c r="I21" s="55">
        <f t="shared" si="1"/>
        <v>-2.6732233004629791</v>
      </c>
    </row>
    <row r="22" spans="1:26" ht="18" customHeight="1">
      <c r="A22" s="109"/>
      <c r="B22" s="109"/>
      <c r="C22" s="53" t="s">
        <v>30</v>
      </c>
      <c r="D22" s="53"/>
      <c r="E22" s="53"/>
      <c r="F22" s="82">
        <v>12126</v>
      </c>
      <c r="G22" s="55">
        <f t="shared" si="0"/>
        <v>1.107249626990374</v>
      </c>
      <c r="H22" s="82">
        <v>12087</v>
      </c>
      <c r="I22" s="55">
        <f t="shared" si="1"/>
        <v>0.32266070985356166</v>
      </c>
    </row>
    <row r="23" spans="1:26" ht="18" customHeight="1">
      <c r="A23" s="109"/>
      <c r="B23" s="109"/>
      <c r="C23" s="53" t="s">
        <v>6</v>
      </c>
      <c r="D23" s="53"/>
      <c r="E23" s="53"/>
      <c r="F23" s="82">
        <v>105617</v>
      </c>
      <c r="G23" s="55">
        <f t="shared" si="0"/>
        <v>9.6441022475542084</v>
      </c>
      <c r="H23" s="82">
        <v>109987</v>
      </c>
      <c r="I23" s="55">
        <f t="shared" si="1"/>
        <v>-3.9731968323529099</v>
      </c>
    </row>
    <row r="24" spans="1:26" ht="18" customHeight="1">
      <c r="A24" s="109"/>
      <c r="B24" s="109"/>
      <c r="C24" s="53" t="s">
        <v>31</v>
      </c>
      <c r="D24" s="53"/>
      <c r="E24" s="53"/>
      <c r="F24" s="82">
        <v>3247</v>
      </c>
      <c r="G24" s="55">
        <f t="shared" si="0"/>
        <v>0.2964901483455174</v>
      </c>
      <c r="H24" s="82">
        <v>2347</v>
      </c>
      <c r="I24" s="55">
        <f t="shared" si="1"/>
        <v>38.346825734980825</v>
      </c>
    </row>
    <row r="25" spans="1:26" ht="18" customHeight="1">
      <c r="A25" s="109"/>
      <c r="B25" s="109"/>
      <c r="C25" s="53" t="s">
        <v>7</v>
      </c>
      <c r="D25" s="53"/>
      <c r="E25" s="53"/>
      <c r="F25" s="82">
        <v>100566</v>
      </c>
      <c r="G25" s="55">
        <f t="shared" si="0"/>
        <v>9.1828852043471834</v>
      </c>
      <c r="H25" s="82">
        <v>79394</v>
      </c>
      <c r="I25" s="55">
        <f t="shared" si="1"/>
        <v>26.667002544272876</v>
      </c>
    </row>
    <row r="26" spans="1:26" ht="18" customHeight="1">
      <c r="A26" s="109"/>
      <c r="B26" s="109"/>
      <c r="C26" s="53" t="s">
        <v>8</v>
      </c>
      <c r="D26" s="53"/>
      <c r="E26" s="53"/>
      <c r="F26" s="82">
        <f>6649+102+60617+660+109155+1404+400</f>
        <v>178987</v>
      </c>
      <c r="G26" s="55">
        <f t="shared" si="0"/>
        <v>16.343665593445987</v>
      </c>
      <c r="H26" s="82">
        <f>6426+97+63971+570+105493+7152+400</f>
        <v>184109</v>
      </c>
      <c r="I26" s="55">
        <f t="shared" si="1"/>
        <v>-2.7820475913725051</v>
      </c>
    </row>
    <row r="27" spans="1:26" ht="18" customHeight="1">
      <c r="A27" s="109"/>
      <c r="B27" s="109"/>
      <c r="C27" s="53" t="s">
        <v>9</v>
      </c>
      <c r="D27" s="53"/>
      <c r="E27" s="53"/>
      <c r="F27" s="82">
        <f>SUM(F9,F20:F26)</f>
        <v>1095146</v>
      </c>
      <c r="G27" s="55">
        <f>F27/$F$27*100</f>
        <v>100</v>
      </c>
      <c r="H27" s="82">
        <f>SUM(H9,H20:H26)</f>
        <v>1058877</v>
      </c>
      <c r="I27" s="55">
        <f t="shared" si="1"/>
        <v>3.4252325813102003</v>
      </c>
    </row>
    <row r="28" spans="1:26" ht="18" customHeight="1">
      <c r="A28" s="109"/>
      <c r="B28" s="109" t="s">
        <v>88</v>
      </c>
      <c r="C28" s="60" t="s">
        <v>10</v>
      </c>
      <c r="D28" s="53"/>
      <c r="E28" s="53"/>
      <c r="F28" s="82">
        <f>SUM(F29:F31)</f>
        <v>417298</v>
      </c>
      <c r="G28" s="55">
        <f>F28/$F$45*100</f>
        <v>37.979478423584709</v>
      </c>
      <c r="H28" s="82">
        <f>SUM(H29:H31)</f>
        <v>416145</v>
      </c>
      <c r="I28" s="55">
        <f>(F28/H28-1)*100</f>
        <v>0.27706688774344901</v>
      </c>
    </row>
    <row r="29" spans="1:26" ht="18" customHeight="1">
      <c r="A29" s="109"/>
      <c r="B29" s="109"/>
      <c r="C29" s="62"/>
      <c r="D29" s="53" t="s">
        <v>11</v>
      </c>
      <c r="E29" s="53"/>
      <c r="F29" s="82">
        <v>246607</v>
      </c>
      <c r="G29" s="55">
        <f t="shared" ref="G29:G44" si="2">F29/$F$45*100</f>
        <v>22.444404803293938</v>
      </c>
      <c r="H29" s="82">
        <v>246402</v>
      </c>
      <c r="I29" s="55">
        <f t="shared" ref="I29:I45" si="3">(F29/H29-1)*100</f>
        <v>8.3197376644661425E-2</v>
      </c>
    </row>
    <row r="30" spans="1:26" ht="18" customHeight="1">
      <c r="A30" s="109"/>
      <c r="B30" s="109"/>
      <c r="C30" s="62"/>
      <c r="D30" s="53" t="s">
        <v>32</v>
      </c>
      <c r="E30" s="53"/>
      <c r="F30" s="82">
        <v>21453</v>
      </c>
      <c r="G30" s="55">
        <f t="shared" si="2"/>
        <v>1.952498575648967</v>
      </c>
      <c r="H30" s="82">
        <v>21266</v>
      </c>
      <c r="I30" s="55">
        <f t="shared" si="3"/>
        <v>0.87933791027932084</v>
      </c>
    </row>
    <row r="31" spans="1:26" ht="18" customHeight="1">
      <c r="A31" s="109"/>
      <c r="B31" s="109"/>
      <c r="C31" s="61"/>
      <c r="D31" s="53" t="s">
        <v>12</v>
      </c>
      <c r="E31" s="53"/>
      <c r="F31" s="82">
        <v>149238</v>
      </c>
      <c r="G31" s="55">
        <f t="shared" si="2"/>
        <v>13.582575044641802</v>
      </c>
      <c r="H31" s="82">
        <v>148477</v>
      </c>
      <c r="I31" s="55">
        <f t="shared" si="3"/>
        <v>0.51253729533866643</v>
      </c>
    </row>
    <row r="32" spans="1:26" ht="18" customHeight="1">
      <c r="A32" s="109"/>
      <c r="B32" s="109"/>
      <c r="C32" s="60" t="s">
        <v>13</v>
      </c>
      <c r="D32" s="53"/>
      <c r="E32" s="53"/>
      <c r="F32" s="82">
        <f>SUM(F33:F38)+4000</f>
        <v>556131</v>
      </c>
      <c r="G32" s="55">
        <f t="shared" si="2"/>
        <v>50.615064810247326</v>
      </c>
      <c r="H32" s="82">
        <f>SUM(H33:H38)+400</f>
        <v>504251</v>
      </c>
      <c r="I32" s="55">
        <f t="shared" si="3"/>
        <v>10.288526943922772</v>
      </c>
    </row>
    <row r="33" spans="1:9" ht="18" customHeight="1">
      <c r="A33" s="109"/>
      <c r="B33" s="109"/>
      <c r="C33" s="62"/>
      <c r="D33" s="53" t="s">
        <v>14</v>
      </c>
      <c r="E33" s="53"/>
      <c r="F33" s="82">
        <v>38357</v>
      </c>
      <c r="G33" s="55">
        <f t="shared" si="2"/>
        <v>3.4909797168772396</v>
      </c>
      <c r="H33" s="82">
        <v>36524</v>
      </c>
      <c r="I33" s="55">
        <f t="shared" si="3"/>
        <v>5.0186178950826887</v>
      </c>
    </row>
    <row r="34" spans="1:9" ht="18" customHeight="1">
      <c r="A34" s="109"/>
      <c r="B34" s="109"/>
      <c r="C34" s="62"/>
      <c r="D34" s="53" t="s">
        <v>33</v>
      </c>
      <c r="E34" s="53"/>
      <c r="F34" s="82">
        <v>18103</v>
      </c>
      <c r="G34" s="55">
        <f t="shared" si="2"/>
        <v>1.6476055430463457</v>
      </c>
      <c r="H34" s="82">
        <v>16648</v>
      </c>
      <c r="I34" s="55">
        <f t="shared" si="3"/>
        <v>8.7397885631907748</v>
      </c>
    </row>
    <row r="35" spans="1:9" ht="18" customHeight="1">
      <c r="A35" s="109"/>
      <c r="B35" s="109"/>
      <c r="C35" s="62"/>
      <c r="D35" s="53" t="s">
        <v>34</v>
      </c>
      <c r="E35" s="53"/>
      <c r="F35" s="82">
        <v>349765</v>
      </c>
      <c r="G35" s="55">
        <f t="shared" si="2"/>
        <v>31.833107924852516</v>
      </c>
      <c r="H35" s="82">
        <v>333254</v>
      </c>
      <c r="I35" s="55">
        <f t="shared" si="3"/>
        <v>4.9544791660415255</v>
      </c>
    </row>
    <row r="36" spans="1:9" ht="18" customHeight="1">
      <c r="A36" s="109"/>
      <c r="B36" s="109"/>
      <c r="C36" s="62"/>
      <c r="D36" s="53" t="s">
        <v>35</v>
      </c>
      <c r="E36" s="53"/>
      <c r="F36" s="82">
        <v>12596</v>
      </c>
      <c r="G36" s="55">
        <f t="shared" si="2"/>
        <v>1.146397802585857</v>
      </c>
      <c r="H36" s="82">
        <v>13481</v>
      </c>
      <c r="I36" s="55">
        <f t="shared" si="3"/>
        <v>-6.5647948965210308</v>
      </c>
    </row>
    <row r="37" spans="1:9" ht="18" customHeight="1">
      <c r="A37" s="109"/>
      <c r="B37" s="109"/>
      <c r="C37" s="62"/>
      <c r="D37" s="53" t="s">
        <v>15</v>
      </c>
      <c r="E37" s="53"/>
      <c r="F37" s="82">
        <v>12527</v>
      </c>
      <c r="G37" s="55">
        <f t="shared" si="2"/>
        <v>1.1401179162426984</v>
      </c>
      <c r="H37" s="82">
        <v>11386</v>
      </c>
      <c r="I37" s="55">
        <f t="shared" si="3"/>
        <v>10.0210785174776</v>
      </c>
    </row>
    <row r="38" spans="1:9" ht="18" customHeight="1">
      <c r="A38" s="109"/>
      <c r="B38" s="109"/>
      <c r="C38" s="61"/>
      <c r="D38" s="53" t="s">
        <v>36</v>
      </c>
      <c r="E38" s="53"/>
      <c r="F38" s="82">
        <v>120783</v>
      </c>
      <c r="G38" s="55">
        <f t="shared" si="2"/>
        <v>10.992804524430579</v>
      </c>
      <c r="H38" s="82">
        <v>92558</v>
      </c>
      <c r="I38" s="55">
        <f t="shared" si="3"/>
        <v>30.494392705114628</v>
      </c>
    </row>
    <row r="39" spans="1:9" ht="18" customHeight="1">
      <c r="A39" s="109"/>
      <c r="B39" s="109"/>
      <c r="C39" s="60" t="s">
        <v>16</v>
      </c>
      <c r="D39" s="53"/>
      <c r="E39" s="53"/>
      <c r="F39" s="82">
        <f>F40+F43</f>
        <v>125317</v>
      </c>
      <c r="G39" s="55">
        <f t="shared" si="2"/>
        <v>11.405456766167978</v>
      </c>
      <c r="H39" s="82">
        <f>H40+H43</f>
        <v>138481</v>
      </c>
      <c r="I39" s="55">
        <f t="shared" si="3"/>
        <v>-9.5059972126140035</v>
      </c>
    </row>
    <row r="40" spans="1:9" ht="18" customHeight="1">
      <c r="A40" s="109"/>
      <c r="B40" s="109"/>
      <c r="C40" s="62"/>
      <c r="D40" s="60" t="s">
        <v>17</v>
      </c>
      <c r="E40" s="53"/>
      <c r="F40" s="82">
        <v>117639</v>
      </c>
      <c r="G40" s="55">
        <f t="shared" si="2"/>
        <v>10.706660138011879</v>
      </c>
      <c r="H40" s="82">
        <v>129874</v>
      </c>
      <c r="I40" s="55">
        <f t="shared" si="3"/>
        <v>-9.4206692640559364</v>
      </c>
    </row>
    <row r="41" spans="1:9" ht="18" customHeight="1">
      <c r="A41" s="109"/>
      <c r="B41" s="109"/>
      <c r="C41" s="62"/>
      <c r="D41" s="62"/>
      <c r="E41" s="56" t="s">
        <v>91</v>
      </c>
      <c r="F41" s="82">
        <v>70093</v>
      </c>
      <c r="G41" s="55">
        <f t="shared" si="2"/>
        <v>6.3793633833479264</v>
      </c>
      <c r="H41" s="82">
        <v>78117</v>
      </c>
      <c r="I41" s="57">
        <f t="shared" si="3"/>
        <v>-10.271771829435339</v>
      </c>
    </row>
    <row r="42" spans="1:9" ht="18" customHeight="1">
      <c r="A42" s="109"/>
      <c r="B42" s="109"/>
      <c r="C42" s="62"/>
      <c r="D42" s="61"/>
      <c r="E42" s="47" t="s">
        <v>37</v>
      </c>
      <c r="F42" s="82">
        <v>47546</v>
      </c>
      <c r="G42" s="55">
        <f t="shared" si="2"/>
        <v>4.3272967546639531</v>
      </c>
      <c r="H42" s="82">
        <v>51757</v>
      </c>
      <c r="I42" s="57">
        <f t="shared" si="3"/>
        <v>-8.1360975327008926</v>
      </c>
    </row>
    <row r="43" spans="1:9" ht="18" customHeight="1">
      <c r="A43" s="109"/>
      <c r="B43" s="109"/>
      <c r="C43" s="62"/>
      <c r="D43" s="53" t="s">
        <v>38</v>
      </c>
      <c r="E43" s="53"/>
      <c r="F43" s="82">
        <v>7678</v>
      </c>
      <c r="G43" s="55">
        <f t="shared" si="2"/>
        <v>0.69879662815609789</v>
      </c>
      <c r="H43" s="82">
        <v>8607</v>
      </c>
      <c r="I43" s="57">
        <f t="shared" si="3"/>
        <v>-10.793540141745094</v>
      </c>
    </row>
    <row r="44" spans="1:9" ht="18" customHeight="1">
      <c r="A44" s="109"/>
      <c r="B44" s="109"/>
      <c r="C44" s="61"/>
      <c r="D44" s="53" t="s">
        <v>39</v>
      </c>
      <c r="E44" s="53"/>
      <c r="F44" s="82">
        <v>0</v>
      </c>
      <c r="G44" s="55">
        <f t="shared" si="2"/>
        <v>0</v>
      </c>
      <c r="H44" s="82">
        <v>0</v>
      </c>
      <c r="I44" s="55" t="e">
        <f t="shared" si="3"/>
        <v>#DIV/0!</v>
      </c>
    </row>
    <row r="45" spans="1:9" ht="18" customHeight="1">
      <c r="A45" s="109"/>
      <c r="B45" s="109"/>
      <c r="C45" s="47" t="s">
        <v>18</v>
      </c>
      <c r="D45" s="47"/>
      <c r="E45" s="47"/>
      <c r="F45" s="54">
        <f>SUM(F28,F32,F39)</f>
        <v>1098746</v>
      </c>
      <c r="G45" s="55">
        <f>F45/$F$45*100</f>
        <v>100</v>
      </c>
      <c r="H45" s="54">
        <f>SUM(H28,H32,H39)</f>
        <v>1058877</v>
      </c>
      <c r="I45" s="55">
        <f t="shared" si="3"/>
        <v>3.7652154121772474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80" zoomScaleNormal="100" zoomScaleSheetLayoutView="8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2" sqref="F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251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115" t="s">
        <v>48</v>
      </c>
      <c r="B6" s="116"/>
      <c r="C6" s="116"/>
      <c r="D6" s="116"/>
      <c r="E6" s="116"/>
      <c r="F6" s="120" t="s">
        <v>253</v>
      </c>
      <c r="G6" s="120"/>
      <c r="H6" s="120" t="s">
        <v>254</v>
      </c>
      <c r="I6" s="120"/>
      <c r="J6" s="120" t="s">
        <v>255</v>
      </c>
      <c r="K6" s="120"/>
      <c r="L6" s="120" t="s">
        <v>256</v>
      </c>
      <c r="M6" s="120"/>
      <c r="N6" s="120" t="s">
        <v>257</v>
      </c>
      <c r="O6" s="120"/>
    </row>
    <row r="7" spans="1:25" ht="16" customHeight="1">
      <c r="A7" s="116"/>
      <c r="B7" s="116"/>
      <c r="C7" s="116"/>
      <c r="D7" s="116"/>
      <c r="E7" s="116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6" customHeight="1">
      <c r="A8" s="113" t="s">
        <v>82</v>
      </c>
      <c r="B8" s="60" t="s">
        <v>49</v>
      </c>
      <c r="C8" s="53"/>
      <c r="D8" s="53"/>
      <c r="E8" s="65" t="s">
        <v>40</v>
      </c>
      <c r="F8" s="54"/>
      <c r="G8" s="84"/>
      <c r="H8" s="87">
        <v>60</v>
      </c>
      <c r="I8" s="87">
        <v>58</v>
      </c>
      <c r="J8" s="54"/>
      <c r="K8" s="84"/>
      <c r="L8" s="54"/>
      <c r="M8" s="82">
        <v>30385</v>
      </c>
      <c r="N8" s="82">
        <v>10557.2</v>
      </c>
      <c r="O8" s="82">
        <v>10369.799999999999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13"/>
      <c r="B9" s="62"/>
      <c r="C9" s="53" t="s">
        <v>50</v>
      </c>
      <c r="D9" s="53"/>
      <c r="E9" s="65" t="s">
        <v>41</v>
      </c>
      <c r="F9" s="54"/>
      <c r="G9" s="84"/>
      <c r="H9" s="87">
        <v>60</v>
      </c>
      <c r="I9" s="87">
        <v>58</v>
      </c>
      <c r="J9" s="54"/>
      <c r="K9" s="84"/>
      <c r="L9" s="54"/>
      <c r="M9" s="82">
        <v>30355</v>
      </c>
      <c r="N9" s="82">
        <v>10554.6</v>
      </c>
      <c r="O9" s="82">
        <v>10369.799999999999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13"/>
      <c r="B10" s="61"/>
      <c r="C10" s="53" t="s">
        <v>51</v>
      </c>
      <c r="D10" s="53"/>
      <c r="E10" s="65" t="s">
        <v>42</v>
      </c>
      <c r="F10" s="54"/>
      <c r="G10" s="84"/>
      <c r="H10" s="102">
        <v>0</v>
      </c>
      <c r="I10" s="87">
        <v>0</v>
      </c>
      <c r="J10" s="66"/>
      <c r="K10" s="86"/>
      <c r="L10" s="54"/>
      <c r="M10" s="82">
        <v>30</v>
      </c>
      <c r="N10" s="82">
        <v>2.7</v>
      </c>
      <c r="O10" s="82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13"/>
      <c r="B11" s="60" t="s">
        <v>52</v>
      </c>
      <c r="C11" s="53"/>
      <c r="D11" s="53"/>
      <c r="E11" s="65" t="s">
        <v>43</v>
      </c>
      <c r="F11" s="54"/>
      <c r="G11" s="84"/>
      <c r="H11" s="87">
        <v>351</v>
      </c>
      <c r="I11" s="87">
        <v>406</v>
      </c>
      <c r="J11" s="54"/>
      <c r="K11" s="84"/>
      <c r="L11" s="54"/>
      <c r="M11" s="82">
        <v>30264</v>
      </c>
      <c r="N11" s="82">
        <v>10546.3</v>
      </c>
      <c r="O11" s="82">
        <v>10361.1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13"/>
      <c r="B12" s="62"/>
      <c r="C12" s="53" t="s">
        <v>53</v>
      </c>
      <c r="D12" s="53"/>
      <c r="E12" s="65" t="s">
        <v>44</v>
      </c>
      <c r="F12" s="54"/>
      <c r="G12" s="84"/>
      <c r="H12" s="87">
        <v>351</v>
      </c>
      <c r="I12" s="87">
        <v>406</v>
      </c>
      <c r="J12" s="54"/>
      <c r="K12" s="84"/>
      <c r="L12" s="54"/>
      <c r="M12" s="82">
        <v>30208</v>
      </c>
      <c r="N12" s="82">
        <v>10530.6</v>
      </c>
      <c r="O12" s="82">
        <v>10361.1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13"/>
      <c r="B13" s="61"/>
      <c r="C13" s="53" t="s">
        <v>54</v>
      </c>
      <c r="D13" s="53"/>
      <c r="E13" s="65" t="s">
        <v>45</v>
      </c>
      <c r="F13" s="54"/>
      <c r="G13" s="84"/>
      <c r="H13" s="103">
        <v>0</v>
      </c>
      <c r="I13" s="88">
        <v>0</v>
      </c>
      <c r="J13" s="66"/>
      <c r="K13" s="86"/>
      <c r="L13" s="54"/>
      <c r="M13" s="82">
        <v>56</v>
      </c>
      <c r="N13" s="82">
        <v>15.3</v>
      </c>
      <c r="O13" s="82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13"/>
      <c r="B14" s="53" t="s">
        <v>55</v>
      </c>
      <c r="C14" s="53"/>
      <c r="D14" s="53"/>
      <c r="E14" s="65" t="s">
        <v>96</v>
      </c>
      <c r="F14" s="54">
        <f t="shared" ref="F14:O15" si="0">F9-F12</f>
        <v>0</v>
      </c>
      <c r="G14" s="84">
        <f t="shared" si="0"/>
        <v>0</v>
      </c>
      <c r="H14" s="54">
        <f t="shared" si="0"/>
        <v>-291</v>
      </c>
      <c r="I14" s="87">
        <f t="shared" si="0"/>
        <v>-348</v>
      </c>
      <c r="J14" s="54">
        <f t="shared" si="0"/>
        <v>0</v>
      </c>
      <c r="K14" s="84">
        <f t="shared" si="0"/>
        <v>0</v>
      </c>
      <c r="L14" s="54">
        <f t="shared" si="0"/>
        <v>0</v>
      </c>
      <c r="M14" s="82">
        <f t="shared" si="0"/>
        <v>147</v>
      </c>
      <c r="N14" s="54">
        <f t="shared" si="0"/>
        <v>24</v>
      </c>
      <c r="O14" s="82">
        <f t="shared" si="0"/>
        <v>8.6999999999989086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13"/>
      <c r="B15" s="53" t="s">
        <v>56</v>
      </c>
      <c r="C15" s="53"/>
      <c r="D15" s="53"/>
      <c r="E15" s="65" t="s">
        <v>97</v>
      </c>
      <c r="F15" s="54">
        <f t="shared" ref="F15:N15" si="1">F10-F13</f>
        <v>0</v>
      </c>
      <c r="G15" s="84">
        <f t="shared" si="1"/>
        <v>0</v>
      </c>
      <c r="H15" s="54">
        <f t="shared" si="1"/>
        <v>0</v>
      </c>
      <c r="I15" s="87">
        <f t="shared" si="0"/>
        <v>0</v>
      </c>
      <c r="J15" s="54">
        <f t="shared" si="1"/>
        <v>0</v>
      </c>
      <c r="K15" s="84">
        <f t="shared" si="1"/>
        <v>0</v>
      </c>
      <c r="L15" s="54">
        <f t="shared" si="1"/>
        <v>0</v>
      </c>
      <c r="M15" s="82">
        <f t="shared" si="0"/>
        <v>-26</v>
      </c>
      <c r="N15" s="54">
        <f t="shared" si="1"/>
        <v>-12.600000000000001</v>
      </c>
      <c r="O15" s="82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13"/>
      <c r="B16" s="53" t="s">
        <v>57</v>
      </c>
      <c r="C16" s="53"/>
      <c r="D16" s="53"/>
      <c r="E16" s="65" t="s">
        <v>98</v>
      </c>
      <c r="F16" s="54">
        <f t="shared" ref="F16:O16" si="2">F8-F11</f>
        <v>0</v>
      </c>
      <c r="G16" s="84">
        <f t="shared" si="2"/>
        <v>0</v>
      </c>
      <c r="H16" s="54">
        <f t="shared" si="2"/>
        <v>-291</v>
      </c>
      <c r="I16" s="87">
        <f t="shared" si="2"/>
        <v>-348</v>
      </c>
      <c r="J16" s="54">
        <f t="shared" si="2"/>
        <v>0</v>
      </c>
      <c r="K16" s="84">
        <f t="shared" si="2"/>
        <v>0</v>
      </c>
      <c r="L16" s="54">
        <f t="shared" si="2"/>
        <v>0</v>
      </c>
      <c r="M16" s="82">
        <f t="shared" si="2"/>
        <v>121</v>
      </c>
      <c r="N16" s="54">
        <f t="shared" si="2"/>
        <v>10.900000000001455</v>
      </c>
      <c r="O16" s="82">
        <f t="shared" si="2"/>
        <v>8.6999999999989086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13"/>
      <c r="B17" s="53" t="s">
        <v>58</v>
      </c>
      <c r="C17" s="53"/>
      <c r="D17" s="53"/>
      <c r="E17" s="51"/>
      <c r="F17" s="54"/>
      <c r="G17" s="84"/>
      <c r="H17" s="88">
        <v>44524</v>
      </c>
      <c r="I17" s="88">
        <v>44494</v>
      </c>
      <c r="J17" s="54"/>
      <c r="K17" s="84"/>
      <c r="L17" s="54"/>
      <c r="M17" s="82">
        <v>28614</v>
      </c>
      <c r="N17" s="82">
        <v>0</v>
      </c>
      <c r="O17" s="82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13"/>
      <c r="B18" s="53" t="s">
        <v>59</v>
      </c>
      <c r="C18" s="53"/>
      <c r="D18" s="53"/>
      <c r="E18" s="51"/>
      <c r="F18" s="67"/>
      <c r="G18" s="85"/>
      <c r="H18" s="103">
        <v>0</v>
      </c>
      <c r="I18" s="88">
        <v>0</v>
      </c>
      <c r="J18" s="67"/>
      <c r="K18" s="85"/>
      <c r="L18" s="67"/>
      <c r="M18" s="89">
        <v>0</v>
      </c>
      <c r="N18" s="82">
        <v>0</v>
      </c>
      <c r="O18" s="82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13" t="s">
        <v>83</v>
      </c>
      <c r="B19" s="60" t="s">
        <v>60</v>
      </c>
      <c r="C19" s="53"/>
      <c r="D19" s="53"/>
      <c r="E19" s="65"/>
      <c r="F19" s="54"/>
      <c r="G19" s="84"/>
      <c r="H19" s="87">
        <v>509</v>
      </c>
      <c r="I19" s="87">
        <v>5733</v>
      </c>
      <c r="J19" s="54"/>
      <c r="K19" s="84"/>
      <c r="L19" s="54"/>
      <c r="M19" s="82">
        <v>3309</v>
      </c>
      <c r="N19" s="82">
        <v>3614.1</v>
      </c>
      <c r="O19" s="82">
        <v>4061.4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13"/>
      <c r="B20" s="61"/>
      <c r="C20" s="53" t="s">
        <v>61</v>
      </c>
      <c r="D20" s="53"/>
      <c r="E20" s="65"/>
      <c r="F20" s="54"/>
      <c r="G20" s="84"/>
      <c r="H20" s="102">
        <v>0</v>
      </c>
      <c r="I20" s="87">
        <v>0</v>
      </c>
      <c r="J20" s="54"/>
      <c r="K20" s="86"/>
      <c r="L20" s="54"/>
      <c r="M20" s="82">
        <v>2587</v>
      </c>
      <c r="N20" s="82">
        <v>907.8</v>
      </c>
      <c r="O20" s="82">
        <v>1020.9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13"/>
      <c r="B21" s="53" t="s">
        <v>62</v>
      </c>
      <c r="C21" s="53"/>
      <c r="D21" s="53"/>
      <c r="E21" s="65" t="s">
        <v>99</v>
      </c>
      <c r="F21" s="54"/>
      <c r="G21" s="84"/>
      <c r="H21" s="87">
        <v>509</v>
      </c>
      <c r="I21" s="87">
        <v>5733</v>
      </c>
      <c r="J21" s="54"/>
      <c r="K21" s="84"/>
      <c r="L21" s="54"/>
      <c r="M21" s="82">
        <v>3309</v>
      </c>
      <c r="N21" s="82">
        <v>3614.1</v>
      </c>
      <c r="O21" s="82">
        <v>4061.4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13"/>
      <c r="B22" s="60" t="s">
        <v>63</v>
      </c>
      <c r="C22" s="53"/>
      <c r="D22" s="53"/>
      <c r="E22" s="65" t="s">
        <v>100</v>
      </c>
      <c r="F22" s="54"/>
      <c r="G22" s="84"/>
      <c r="H22" s="87">
        <v>404</v>
      </c>
      <c r="I22" s="87">
        <v>5632</v>
      </c>
      <c r="J22" s="54"/>
      <c r="K22" s="84"/>
      <c r="L22" s="54"/>
      <c r="M22" s="82">
        <v>4702</v>
      </c>
      <c r="N22" s="82">
        <v>4458.1000000000004</v>
      </c>
      <c r="O22" s="82">
        <v>4891.6000000000004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13"/>
      <c r="B23" s="61" t="s">
        <v>64</v>
      </c>
      <c r="C23" s="53" t="s">
        <v>65</v>
      </c>
      <c r="D23" s="53"/>
      <c r="E23" s="65"/>
      <c r="F23" s="54"/>
      <c r="G23" s="84"/>
      <c r="H23" s="87">
        <v>8</v>
      </c>
      <c r="I23" s="87">
        <v>5366</v>
      </c>
      <c r="J23" s="54"/>
      <c r="K23" s="84"/>
      <c r="L23" s="54"/>
      <c r="M23" s="82">
        <v>2054</v>
      </c>
      <c r="N23" s="82">
        <v>1106</v>
      </c>
      <c r="O23" s="82">
        <v>1189.8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13"/>
      <c r="B24" s="53" t="s">
        <v>101</v>
      </c>
      <c r="C24" s="53"/>
      <c r="D24" s="53"/>
      <c r="E24" s="65" t="s">
        <v>102</v>
      </c>
      <c r="F24" s="54">
        <f t="shared" ref="F24:N24" si="3">F21-F22</f>
        <v>0</v>
      </c>
      <c r="G24" s="84">
        <f t="shared" si="3"/>
        <v>0</v>
      </c>
      <c r="H24" s="54">
        <f t="shared" si="3"/>
        <v>105</v>
      </c>
      <c r="I24" s="87">
        <f t="shared" si="3"/>
        <v>101</v>
      </c>
      <c r="J24" s="54">
        <f t="shared" si="3"/>
        <v>0</v>
      </c>
      <c r="K24" s="84">
        <f t="shared" si="3"/>
        <v>0</v>
      </c>
      <c r="L24" s="54">
        <f t="shared" si="3"/>
        <v>0</v>
      </c>
      <c r="M24" s="82">
        <f t="shared" si="3"/>
        <v>-1393</v>
      </c>
      <c r="N24" s="54">
        <f t="shared" si="3"/>
        <v>-844.00000000000045</v>
      </c>
      <c r="O24" s="82">
        <f>O21-O22</f>
        <v>-830.20000000000027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13"/>
      <c r="B25" s="60" t="s">
        <v>66</v>
      </c>
      <c r="C25" s="60"/>
      <c r="D25" s="60"/>
      <c r="E25" s="117" t="s">
        <v>103</v>
      </c>
      <c r="F25" s="121"/>
      <c r="G25" s="123"/>
      <c r="H25" s="125">
        <v>0</v>
      </c>
      <c r="I25" s="125">
        <v>0</v>
      </c>
      <c r="J25" s="121"/>
      <c r="K25" s="123"/>
      <c r="L25" s="121"/>
      <c r="M25" s="129">
        <v>1393</v>
      </c>
      <c r="N25" s="127">
        <v>844</v>
      </c>
      <c r="O25" s="127">
        <f>O22-O21</f>
        <v>830.20000000000027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13"/>
      <c r="B26" s="77" t="s">
        <v>67</v>
      </c>
      <c r="C26" s="77"/>
      <c r="D26" s="77"/>
      <c r="E26" s="118"/>
      <c r="F26" s="122"/>
      <c r="G26" s="124"/>
      <c r="H26" s="125"/>
      <c r="I26" s="125"/>
      <c r="J26" s="122"/>
      <c r="K26" s="124"/>
      <c r="L26" s="122"/>
      <c r="M26" s="130"/>
      <c r="N26" s="128"/>
      <c r="O26" s="128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13"/>
      <c r="B27" s="53" t="s">
        <v>104</v>
      </c>
      <c r="C27" s="53"/>
      <c r="D27" s="53"/>
      <c r="E27" s="65" t="s">
        <v>105</v>
      </c>
      <c r="F27" s="54">
        <f>F24+F25</f>
        <v>0</v>
      </c>
      <c r="G27" s="84">
        <f t="shared" ref="G27:O27" si="4">G24+G25</f>
        <v>0</v>
      </c>
      <c r="H27" s="54">
        <f t="shared" si="4"/>
        <v>105</v>
      </c>
      <c r="I27" s="87">
        <v>0</v>
      </c>
      <c r="J27" s="54">
        <f t="shared" si="4"/>
        <v>0</v>
      </c>
      <c r="K27" s="84">
        <f t="shared" si="4"/>
        <v>0</v>
      </c>
      <c r="L27" s="54">
        <f t="shared" si="4"/>
        <v>0</v>
      </c>
      <c r="M27" s="82">
        <f t="shared" si="4"/>
        <v>0</v>
      </c>
      <c r="N27" s="54">
        <f t="shared" si="4"/>
        <v>0</v>
      </c>
      <c r="O27" s="82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16" t="s">
        <v>68</v>
      </c>
      <c r="B30" s="116"/>
      <c r="C30" s="116"/>
      <c r="D30" s="116"/>
      <c r="E30" s="116"/>
      <c r="F30" s="126" t="s">
        <v>258</v>
      </c>
      <c r="G30" s="126"/>
      <c r="H30" s="126" t="s">
        <v>259</v>
      </c>
      <c r="I30" s="126"/>
      <c r="J30" s="126"/>
      <c r="K30" s="126"/>
      <c r="L30" s="126"/>
      <c r="M30" s="126"/>
      <c r="N30" s="126"/>
      <c r="O30" s="126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16"/>
      <c r="B31" s="116"/>
      <c r="C31" s="116"/>
      <c r="D31" s="116"/>
      <c r="E31" s="116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13" t="s">
        <v>84</v>
      </c>
      <c r="B32" s="60" t="s">
        <v>49</v>
      </c>
      <c r="C32" s="53"/>
      <c r="D32" s="53"/>
      <c r="E32" s="65" t="s">
        <v>40</v>
      </c>
      <c r="F32" s="82">
        <v>6</v>
      </c>
      <c r="G32" s="82">
        <v>7</v>
      </c>
      <c r="H32" s="82">
        <v>2862</v>
      </c>
      <c r="I32" s="82">
        <v>2833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19"/>
      <c r="B33" s="62"/>
      <c r="C33" s="60" t="s">
        <v>69</v>
      </c>
      <c r="D33" s="53"/>
      <c r="E33" s="65"/>
      <c r="F33" s="82">
        <v>0</v>
      </c>
      <c r="G33" s="82">
        <v>0</v>
      </c>
      <c r="H33" s="82">
        <v>2819</v>
      </c>
      <c r="I33" s="82">
        <v>2820</v>
      </c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19"/>
      <c r="B34" s="62"/>
      <c r="C34" s="61"/>
      <c r="D34" s="53" t="s">
        <v>70</v>
      </c>
      <c r="E34" s="65"/>
      <c r="F34" s="82">
        <v>0</v>
      </c>
      <c r="G34" s="82">
        <v>0</v>
      </c>
      <c r="H34" s="82">
        <v>2643</v>
      </c>
      <c r="I34" s="82">
        <v>2645</v>
      </c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19"/>
      <c r="B35" s="61"/>
      <c r="C35" s="53" t="s">
        <v>71</v>
      </c>
      <c r="D35" s="53"/>
      <c r="E35" s="65"/>
      <c r="F35" s="82">
        <v>6</v>
      </c>
      <c r="G35" s="82">
        <v>7</v>
      </c>
      <c r="H35" s="82">
        <v>43</v>
      </c>
      <c r="I35" s="82">
        <v>13</v>
      </c>
      <c r="J35" s="67"/>
      <c r="K35" s="67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19"/>
      <c r="B36" s="60" t="s">
        <v>52</v>
      </c>
      <c r="C36" s="53"/>
      <c r="D36" s="53"/>
      <c r="E36" s="65" t="s">
        <v>41</v>
      </c>
      <c r="F36" s="82">
        <v>6</v>
      </c>
      <c r="G36" s="82">
        <v>7</v>
      </c>
      <c r="H36" s="82">
        <v>2707</v>
      </c>
      <c r="I36" s="82">
        <v>2467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19"/>
      <c r="B37" s="62"/>
      <c r="C37" s="53" t="s">
        <v>72</v>
      </c>
      <c r="D37" s="53"/>
      <c r="E37" s="65"/>
      <c r="F37" s="82">
        <v>0</v>
      </c>
      <c r="G37" s="82">
        <v>0</v>
      </c>
      <c r="H37" s="82">
        <v>2023</v>
      </c>
      <c r="I37" s="82">
        <v>1905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19"/>
      <c r="B38" s="61"/>
      <c r="C38" s="53" t="s">
        <v>73</v>
      </c>
      <c r="D38" s="53"/>
      <c r="E38" s="65"/>
      <c r="F38" s="82">
        <v>6</v>
      </c>
      <c r="G38" s="82">
        <v>7</v>
      </c>
      <c r="H38" s="82">
        <v>684</v>
      </c>
      <c r="I38" s="82">
        <v>562</v>
      </c>
      <c r="J38" s="54"/>
      <c r="K38" s="67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19"/>
      <c r="B39" s="47" t="s">
        <v>74</v>
      </c>
      <c r="C39" s="47"/>
      <c r="D39" s="47"/>
      <c r="E39" s="65" t="s">
        <v>107</v>
      </c>
      <c r="F39" s="101">
        <f>F32-F36</f>
        <v>0</v>
      </c>
      <c r="G39" s="82">
        <f>G32-G36</f>
        <v>0</v>
      </c>
      <c r="H39" s="101">
        <f t="shared" ref="H39:O39" si="5">H32-H36</f>
        <v>155</v>
      </c>
      <c r="I39" s="82">
        <f>I32-I36</f>
        <v>366</v>
      </c>
      <c r="J39" s="54">
        <f t="shared" si="5"/>
        <v>0</v>
      </c>
      <c r="K39" s="54">
        <f t="shared" si="5"/>
        <v>0</v>
      </c>
      <c r="L39" s="54">
        <f t="shared" si="5"/>
        <v>0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13" t="s">
        <v>85</v>
      </c>
      <c r="B40" s="60" t="s">
        <v>75</v>
      </c>
      <c r="C40" s="53"/>
      <c r="D40" s="53"/>
      <c r="E40" s="65" t="s">
        <v>43</v>
      </c>
      <c r="F40" s="101">
        <v>52</v>
      </c>
      <c r="G40" s="82">
        <v>52</v>
      </c>
      <c r="H40" s="101">
        <v>6305</v>
      </c>
      <c r="I40" s="82">
        <v>10471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14"/>
      <c r="B41" s="61"/>
      <c r="C41" s="53" t="s">
        <v>76</v>
      </c>
      <c r="D41" s="53"/>
      <c r="E41" s="65"/>
      <c r="F41" s="67"/>
      <c r="G41" s="91">
        <v>0</v>
      </c>
      <c r="H41" s="67">
        <v>4990</v>
      </c>
      <c r="I41" s="91">
        <v>1458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14"/>
      <c r="B42" s="60" t="s">
        <v>63</v>
      </c>
      <c r="C42" s="53"/>
      <c r="D42" s="53"/>
      <c r="E42" s="65" t="s">
        <v>44</v>
      </c>
      <c r="F42" s="101">
        <v>52</v>
      </c>
      <c r="G42" s="82">
        <v>52</v>
      </c>
      <c r="H42" s="101">
        <v>5864</v>
      </c>
      <c r="I42" s="82">
        <v>2463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14"/>
      <c r="B43" s="61"/>
      <c r="C43" s="53" t="s">
        <v>77</v>
      </c>
      <c r="D43" s="53"/>
      <c r="E43" s="65"/>
      <c r="F43" s="101">
        <v>52</v>
      </c>
      <c r="G43" s="82">
        <v>52</v>
      </c>
      <c r="H43" s="101">
        <v>3981</v>
      </c>
      <c r="I43" s="82">
        <v>594</v>
      </c>
      <c r="J43" s="67"/>
      <c r="K43" s="67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14"/>
      <c r="B44" s="53" t="s">
        <v>74</v>
      </c>
      <c r="C44" s="53"/>
      <c r="D44" s="53"/>
      <c r="E44" s="65" t="s">
        <v>108</v>
      </c>
      <c r="F44" s="67">
        <f>F40-F42</f>
        <v>0</v>
      </c>
      <c r="G44" s="91">
        <f>G40-G42</f>
        <v>0</v>
      </c>
      <c r="H44" s="67">
        <f t="shared" ref="H44:O44" si="6">H40-H42</f>
        <v>441</v>
      </c>
      <c r="I44" s="91">
        <f>I40-I42</f>
        <v>8008</v>
      </c>
      <c r="J44" s="67">
        <f t="shared" si="6"/>
        <v>0</v>
      </c>
      <c r="K44" s="67">
        <f t="shared" si="6"/>
        <v>0</v>
      </c>
      <c r="L44" s="67">
        <f t="shared" si="6"/>
        <v>0</v>
      </c>
      <c r="M44" s="67">
        <f t="shared" si="6"/>
        <v>0</v>
      </c>
      <c r="N44" s="67">
        <f t="shared" si="6"/>
        <v>0</v>
      </c>
      <c r="O44" s="67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13" t="s">
        <v>86</v>
      </c>
      <c r="B45" s="47" t="s">
        <v>78</v>
      </c>
      <c r="C45" s="47"/>
      <c r="D45" s="47"/>
      <c r="E45" s="65" t="s">
        <v>109</v>
      </c>
      <c r="F45" s="101">
        <f>F39+F44</f>
        <v>0</v>
      </c>
      <c r="G45" s="82">
        <f>G39+G44</f>
        <v>0</v>
      </c>
      <c r="H45" s="101">
        <f t="shared" ref="H45:O45" si="7">H39+H44</f>
        <v>596</v>
      </c>
      <c r="I45" s="82">
        <f>I39+I44</f>
        <v>8374</v>
      </c>
      <c r="J45" s="54">
        <f t="shared" si="7"/>
        <v>0</v>
      </c>
      <c r="K45" s="54">
        <f t="shared" si="7"/>
        <v>0</v>
      </c>
      <c r="L45" s="54">
        <f t="shared" si="7"/>
        <v>0</v>
      </c>
      <c r="M45" s="54">
        <f t="shared" si="7"/>
        <v>0</v>
      </c>
      <c r="N45" s="54">
        <f t="shared" si="7"/>
        <v>0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14"/>
      <c r="B46" s="53" t="s">
        <v>79</v>
      </c>
      <c r="C46" s="53"/>
      <c r="D46" s="53"/>
      <c r="E46" s="53"/>
      <c r="F46" s="91">
        <v>0</v>
      </c>
      <c r="G46" s="91">
        <v>0</v>
      </c>
      <c r="H46" s="67">
        <v>5318</v>
      </c>
      <c r="I46" s="91">
        <v>8373</v>
      </c>
      <c r="J46" s="67"/>
      <c r="K46" s="67"/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14"/>
      <c r="B47" s="53" t="s">
        <v>80</v>
      </c>
      <c r="C47" s="53"/>
      <c r="D47" s="53"/>
      <c r="E47" s="53"/>
      <c r="F47" s="82">
        <v>0</v>
      </c>
      <c r="G47" s="82">
        <v>0</v>
      </c>
      <c r="H47" s="82">
        <v>0</v>
      </c>
      <c r="I47" s="82">
        <v>0</v>
      </c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14"/>
      <c r="B48" s="53" t="s">
        <v>81</v>
      </c>
      <c r="C48" s="53"/>
      <c r="D48" s="53"/>
      <c r="E48" s="53"/>
      <c r="F48" s="82">
        <v>0</v>
      </c>
      <c r="G48" s="82">
        <v>0</v>
      </c>
      <c r="H48" s="82">
        <v>0</v>
      </c>
      <c r="I48" s="82">
        <v>0</v>
      </c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="80" zoomScaleNormal="100" zoomScaleSheetLayoutView="8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K7" sqref="J7:K46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252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8" t="s">
        <v>235</v>
      </c>
      <c r="G7" s="48"/>
      <c r="H7" s="48" t="s">
        <v>245</v>
      </c>
      <c r="I7" s="68" t="s">
        <v>21</v>
      </c>
    </row>
    <row r="8" spans="1:9" ht="17.149999999999999" customHeight="1">
      <c r="A8" s="18"/>
      <c r="B8" s="19"/>
      <c r="C8" s="19"/>
      <c r="D8" s="19"/>
      <c r="E8" s="59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109" t="s">
        <v>87</v>
      </c>
      <c r="B9" s="109" t="s">
        <v>89</v>
      </c>
      <c r="C9" s="60" t="s">
        <v>3</v>
      </c>
      <c r="D9" s="53"/>
      <c r="E9" s="53"/>
      <c r="F9" s="54">
        <v>410528</v>
      </c>
      <c r="G9" s="55">
        <f>F9/$F$27*100</f>
        <v>36.496503508937259</v>
      </c>
      <c r="H9" s="82">
        <v>408278</v>
      </c>
      <c r="I9" s="55">
        <f t="shared" ref="I9:I45" si="0">(F9/H9-1)*100</f>
        <v>0.55109508717099409</v>
      </c>
    </row>
    <row r="10" spans="1:9" ht="18" customHeight="1">
      <c r="A10" s="109"/>
      <c r="B10" s="109"/>
      <c r="C10" s="62"/>
      <c r="D10" s="60" t="s">
        <v>22</v>
      </c>
      <c r="E10" s="53"/>
      <c r="F10" s="54">
        <v>99812</v>
      </c>
      <c r="G10" s="55">
        <f t="shared" ref="G10:G27" si="1">F10/$F$27*100</f>
        <v>8.8734240008819025</v>
      </c>
      <c r="H10" s="82">
        <v>96148</v>
      </c>
      <c r="I10" s="55">
        <f t="shared" si="0"/>
        <v>3.8107916961351185</v>
      </c>
    </row>
    <row r="11" spans="1:9" ht="18" customHeight="1">
      <c r="A11" s="109"/>
      <c r="B11" s="109"/>
      <c r="C11" s="62"/>
      <c r="D11" s="62"/>
      <c r="E11" s="47" t="s">
        <v>23</v>
      </c>
      <c r="F11" s="54">
        <v>79126</v>
      </c>
      <c r="G11" s="55">
        <f t="shared" si="1"/>
        <v>7.0344101660499874</v>
      </c>
      <c r="H11" s="82">
        <v>78017</v>
      </c>
      <c r="I11" s="55">
        <f t="shared" si="0"/>
        <v>1.4214850609482577</v>
      </c>
    </row>
    <row r="12" spans="1:9" ht="18" customHeight="1">
      <c r="A12" s="109"/>
      <c r="B12" s="109"/>
      <c r="C12" s="62"/>
      <c r="D12" s="62"/>
      <c r="E12" s="47" t="s">
        <v>24</v>
      </c>
      <c r="F12" s="54">
        <v>4905</v>
      </c>
      <c r="G12" s="55">
        <f t="shared" si="1"/>
        <v>0.43606124237892968</v>
      </c>
      <c r="H12" s="82">
        <v>4919</v>
      </c>
      <c r="I12" s="55">
        <f t="shared" si="0"/>
        <v>-0.28461069323033605</v>
      </c>
    </row>
    <row r="13" spans="1:9" ht="18" customHeight="1">
      <c r="A13" s="109"/>
      <c r="B13" s="109"/>
      <c r="C13" s="62"/>
      <c r="D13" s="61"/>
      <c r="E13" s="47" t="s">
        <v>25</v>
      </c>
      <c r="F13" s="54">
        <v>333</v>
      </c>
      <c r="G13" s="55">
        <f t="shared" si="1"/>
        <v>2.9604157739486971E-2</v>
      </c>
      <c r="H13" s="82">
        <v>326</v>
      </c>
      <c r="I13" s="55">
        <f t="shared" si="0"/>
        <v>2.1472392638036908</v>
      </c>
    </row>
    <row r="14" spans="1:9" ht="18" customHeight="1">
      <c r="A14" s="109"/>
      <c r="B14" s="109"/>
      <c r="C14" s="62"/>
      <c r="D14" s="60" t="s">
        <v>26</v>
      </c>
      <c r="E14" s="53"/>
      <c r="F14" s="54">
        <v>102798</v>
      </c>
      <c r="G14" s="55">
        <f t="shared" si="1"/>
        <v>9.1388835054167608</v>
      </c>
      <c r="H14" s="82">
        <v>102766</v>
      </c>
      <c r="I14" s="55">
        <f t="shared" si="0"/>
        <v>3.1138703462230133E-2</v>
      </c>
    </row>
    <row r="15" spans="1:9" ht="18" customHeight="1">
      <c r="A15" s="109"/>
      <c r="B15" s="109"/>
      <c r="C15" s="62"/>
      <c r="D15" s="62"/>
      <c r="E15" s="47" t="s">
        <v>27</v>
      </c>
      <c r="F15" s="54">
        <v>4205</v>
      </c>
      <c r="G15" s="55">
        <f t="shared" si="1"/>
        <v>0.37383028016379188</v>
      </c>
      <c r="H15" s="82">
        <v>4245</v>
      </c>
      <c r="I15" s="55">
        <f t="shared" si="0"/>
        <v>-0.94228504122496615</v>
      </c>
    </row>
    <row r="16" spans="1:9" ht="18" customHeight="1">
      <c r="A16" s="109"/>
      <c r="B16" s="109"/>
      <c r="C16" s="62"/>
      <c r="D16" s="61"/>
      <c r="E16" s="47" t="s">
        <v>28</v>
      </c>
      <c r="F16" s="54">
        <v>98593</v>
      </c>
      <c r="G16" s="55">
        <f t="shared" si="1"/>
        <v>8.76505322525297</v>
      </c>
      <c r="H16" s="82">
        <v>98341</v>
      </c>
      <c r="I16" s="55">
        <f t="shared" si="0"/>
        <v>0.25625120753296482</v>
      </c>
    </row>
    <row r="17" spans="1:9" ht="18" customHeight="1">
      <c r="A17" s="109"/>
      <c r="B17" s="109"/>
      <c r="C17" s="62"/>
      <c r="D17" s="110" t="s">
        <v>29</v>
      </c>
      <c r="E17" s="111"/>
      <c r="F17" s="54">
        <v>50420</v>
      </c>
      <c r="G17" s="55">
        <f t="shared" si="1"/>
        <v>4.4824073069817807</v>
      </c>
      <c r="H17" s="82">
        <v>68801</v>
      </c>
      <c r="I17" s="55">
        <f t="shared" si="0"/>
        <v>-26.716181450851007</v>
      </c>
    </row>
    <row r="18" spans="1:9" ht="18" customHeight="1">
      <c r="A18" s="109"/>
      <c r="B18" s="109"/>
      <c r="C18" s="62"/>
      <c r="D18" s="110" t="s">
        <v>93</v>
      </c>
      <c r="E18" s="112"/>
      <c r="F18" s="54">
        <v>7524</v>
      </c>
      <c r="G18" s="55">
        <f t="shared" si="1"/>
        <v>0.66889394243813793</v>
      </c>
      <c r="H18" s="82">
        <v>8430</v>
      </c>
      <c r="I18" s="55">
        <f t="shared" si="0"/>
        <v>-10.747330960854097</v>
      </c>
    </row>
    <row r="19" spans="1:9" ht="18" customHeight="1">
      <c r="A19" s="109"/>
      <c r="B19" s="109"/>
      <c r="C19" s="61"/>
      <c r="D19" s="110" t="s">
        <v>94</v>
      </c>
      <c r="E19" s="112"/>
      <c r="F19" s="83">
        <v>0</v>
      </c>
      <c r="G19" s="55">
        <f t="shared" si="1"/>
        <v>0</v>
      </c>
      <c r="H19" s="83">
        <v>0</v>
      </c>
      <c r="I19" s="55" t="e">
        <f t="shared" si="0"/>
        <v>#DIV/0!</v>
      </c>
    </row>
    <row r="20" spans="1:9" ht="18" customHeight="1">
      <c r="A20" s="109"/>
      <c r="B20" s="109"/>
      <c r="C20" s="53" t="s">
        <v>4</v>
      </c>
      <c r="D20" s="53"/>
      <c r="E20" s="53"/>
      <c r="F20" s="54">
        <v>56215</v>
      </c>
      <c r="G20" s="55">
        <f t="shared" si="1"/>
        <v>4.997590772748528</v>
      </c>
      <c r="H20" s="82">
        <v>55989</v>
      </c>
      <c r="I20" s="55">
        <f t="shared" si="0"/>
        <v>0.40365071710515288</v>
      </c>
    </row>
    <row r="21" spans="1:9" ht="18" customHeight="1">
      <c r="A21" s="109"/>
      <c r="B21" s="109"/>
      <c r="C21" s="53" t="s">
        <v>5</v>
      </c>
      <c r="D21" s="53"/>
      <c r="E21" s="53"/>
      <c r="F21" s="54">
        <v>200058</v>
      </c>
      <c r="G21" s="55">
        <f t="shared" si="1"/>
        <v>17.785431198337189</v>
      </c>
      <c r="H21" s="82">
        <v>200582</v>
      </c>
      <c r="I21" s="55">
        <f t="shared" si="0"/>
        <v>-0.26123979220468163</v>
      </c>
    </row>
    <row r="22" spans="1:9" ht="18" customHeight="1">
      <c r="A22" s="109"/>
      <c r="B22" s="109"/>
      <c r="C22" s="53" t="s">
        <v>30</v>
      </c>
      <c r="D22" s="53"/>
      <c r="E22" s="53"/>
      <c r="F22" s="54">
        <v>11951</v>
      </c>
      <c r="G22" s="55">
        <f t="shared" si="1"/>
        <v>1.0624603277615878</v>
      </c>
      <c r="H22" s="82">
        <v>12470</v>
      </c>
      <c r="I22" s="55">
        <f t="shared" si="0"/>
        <v>-4.1619887730553362</v>
      </c>
    </row>
    <row r="23" spans="1:9" ht="18" customHeight="1">
      <c r="A23" s="109"/>
      <c r="B23" s="109"/>
      <c r="C23" s="53" t="s">
        <v>6</v>
      </c>
      <c r="D23" s="53"/>
      <c r="E23" s="53"/>
      <c r="F23" s="54">
        <v>170153</v>
      </c>
      <c r="G23" s="55">
        <f t="shared" si="1"/>
        <v>15.126835591131909</v>
      </c>
      <c r="H23" s="82">
        <v>254673</v>
      </c>
      <c r="I23" s="55">
        <f t="shared" si="0"/>
        <v>-33.187656327918546</v>
      </c>
    </row>
    <row r="24" spans="1:9" ht="18" customHeight="1">
      <c r="A24" s="109"/>
      <c r="B24" s="109"/>
      <c r="C24" s="53" t="s">
        <v>31</v>
      </c>
      <c r="D24" s="53"/>
      <c r="E24" s="53"/>
      <c r="F24" s="54">
        <v>2357</v>
      </c>
      <c r="G24" s="55">
        <f t="shared" si="1"/>
        <v>0.20954053991582819</v>
      </c>
      <c r="H24" s="82">
        <v>3137</v>
      </c>
      <c r="I24" s="55">
        <f t="shared" si="0"/>
        <v>-24.864520242269684</v>
      </c>
    </row>
    <row r="25" spans="1:9" ht="18" customHeight="1">
      <c r="A25" s="109"/>
      <c r="B25" s="109"/>
      <c r="C25" s="53" t="s">
        <v>7</v>
      </c>
      <c r="D25" s="53"/>
      <c r="E25" s="53"/>
      <c r="F25" s="54">
        <v>104474</v>
      </c>
      <c r="G25" s="55">
        <f t="shared" si="1"/>
        <v>9.2878822092347182</v>
      </c>
      <c r="H25" s="82">
        <v>112890</v>
      </c>
      <c r="I25" s="55">
        <f t="shared" si="0"/>
        <v>-7.4550447338116772</v>
      </c>
    </row>
    <row r="26" spans="1:9" ht="18" customHeight="1">
      <c r="A26" s="109"/>
      <c r="B26" s="109"/>
      <c r="C26" s="53" t="s">
        <v>8</v>
      </c>
      <c r="D26" s="53"/>
      <c r="E26" s="53"/>
      <c r="F26" s="54">
        <v>169106</v>
      </c>
      <c r="G26" s="55">
        <f t="shared" si="1"/>
        <v>15.033755851932984</v>
      </c>
      <c r="H26" s="82">
        <v>173680</v>
      </c>
      <c r="I26" s="55">
        <f t="shared" si="0"/>
        <v>-2.6335789958544464</v>
      </c>
    </row>
    <row r="27" spans="1:9" ht="18" customHeight="1">
      <c r="A27" s="109"/>
      <c r="B27" s="109"/>
      <c r="C27" s="53" t="s">
        <v>9</v>
      </c>
      <c r="D27" s="53"/>
      <c r="E27" s="53"/>
      <c r="F27" s="54">
        <f>SUM(F9,F20:F26)</f>
        <v>1124842</v>
      </c>
      <c r="G27" s="55">
        <f t="shared" si="1"/>
        <v>100</v>
      </c>
      <c r="H27" s="82">
        <f>SUM(H9,H20:H26)</f>
        <v>1221699</v>
      </c>
      <c r="I27" s="55">
        <f t="shared" si="0"/>
        <v>-7.9280575657342816</v>
      </c>
    </row>
    <row r="28" spans="1:9" ht="18" customHeight="1">
      <c r="A28" s="109"/>
      <c r="B28" s="109" t="s">
        <v>88</v>
      </c>
      <c r="C28" s="60" t="s">
        <v>10</v>
      </c>
      <c r="D28" s="53"/>
      <c r="E28" s="53"/>
      <c r="F28" s="54">
        <f>SUM(F29:F31)</f>
        <v>395699</v>
      </c>
      <c r="G28" s="55">
        <f t="shared" ref="G28:G45" si="2">F28/$F$45*100</f>
        <v>35.87798371931504</v>
      </c>
      <c r="H28" s="82">
        <f>SUM(H29:H31)</f>
        <v>405395</v>
      </c>
      <c r="I28" s="55">
        <f t="shared" si="0"/>
        <v>-2.3917413880289562</v>
      </c>
    </row>
    <row r="29" spans="1:9" ht="18" customHeight="1">
      <c r="A29" s="109"/>
      <c r="B29" s="109"/>
      <c r="C29" s="62"/>
      <c r="D29" s="53" t="s">
        <v>11</v>
      </c>
      <c r="E29" s="53"/>
      <c r="F29" s="54">
        <v>225586</v>
      </c>
      <c r="G29" s="55">
        <f t="shared" si="2"/>
        <v>20.453857187673975</v>
      </c>
      <c r="H29" s="82">
        <v>232478</v>
      </c>
      <c r="I29" s="55">
        <f t="shared" si="0"/>
        <v>-2.9645815948175724</v>
      </c>
    </row>
    <row r="30" spans="1:9" ht="18" customHeight="1">
      <c r="A30" s="109"/>
      <c r="B30" s="109"/>
      <c r="C30" s="62"/>
      <c r="D30" s="53" t="s">
        <v>32</v>
      </c>
      <c r="E30" s="53"/>
      <c r="F30" s="54">
        <v>23478</v>
      </c>
      <c r="G30" s="55">
        <f t="shared" si="2"/>
        <v>2.1287476131152179</v>
      </c>
      <c r="H30" s="82">
        <v>24445</v>
      </c>
      <c r="I30" s="55">
        <f t="shared" si="0"/>
        <v>-3.9558191859275893</v>
      </c>
    </row>
    <row r="31" spans="1:9" ht="18" customHeight="1">
      <c r="A31" s="109"/>
      <c r="B31" s="109"/>
      <c r="C31" s="61"/>
      <c r="D31" s="53" t="s">
        <v>12</v>
      </c>
      <c r="E31" s="53"/>
      <c r="F31" s="54">
        <v>146635</v>
      </c>
      <c r="G31" s="55">
        <f t="shared" si="2"/>
        <v>13.295378918525852</v>
      </c>
      <c r="H31" s="82">
        <v>148472</v>
      </c>
      <c r="I31" s="55">
        <f t="shared" si="0"/>
        <v>-1.237270327065032</v>
      </c>
    </row>
    <row r="32" spans="1:9" ht="18" customHeight="1">
      <c r="A32" s="109"/>
      <c r="B32" s="109"/>
      <c r="C32" s="60" t="s">
        <v>13</v>
      </c>
      <c r="D32" s="53"/>
      <c r="E32" s="53"/>
      <c r="F32" s="54">
        <f>SUM(F33:F38)</f>
        <v>533068</v>
      </c>
      <c r="G32" s="55">
        <f t="shared" si="2"/>
        <v>48.333215462479892</v>
      </c>
      <c r="H32" s="82">
        <f>SUM(H33:H38)</f>
        <v>618326</v>
      </c>
      <c r="I32" s="55">
        <f t="shared" si="0"/>
        <v>-13.788519324757488</v>
      </c>
    </row>
    <row r="33" spans="1:9" ht="18" customHeight="1">
      <c r="A33" s="109"/>
      <c r="B33" s="109"/>
      <c r="C33" s="62"/>
      <c r="D33" s="53" t="s">
        <v>14</v>
      </c>
      <c r="E33" s="53"/>
      <c r="F33" s="54">
        <v>34916</v>
      </c>
      <c r="G33" s="55">
        <f t="shared" si="2"/>
        <v>3.1658297836072471</v>
      </c>
      <c r="H33" s="82">
        <v>72538</v>
      </c>
      <c r="I33" s="55">
        <f t="shared" si="0"/>
        <v>-51.865229259146929</v>
      </c>
    </row>
    <row r="34" spans="1:9" ht="18" customHeight="1">
      <c r="A34" s="109"/>
      <c r="B34" s="109"/>
      <c r="C34" s="62"/>
      <c r="D34" s="53" t="s">
        <v>33</v>
      </c>
      <c r="E34" s="53"/>
      <c r="F34" s="54">
        <v>11604</v>
      </c>
      <c r="G34" s="55">
        <f t="shared" si="2"/>
        <v>1.0521333717773655</v>
      </c>
      <c r="H34" s="82">
        <v>12304</v>
      </c>
      <c r="I34" s="55">
        <f t="shared" si="0"/>
        <v>-5.6892067620286095</v>
      </c>
    </row>
    <row r="35" spans="1:9" ht="18" customHeight="1">
      <c r="A35" s="109"/>
      <c r="B35" s="109"/>
      <c r="C35" s="62"/>
      <c r="D35" s="53" t="s">
        <v>34</v>
      </c>
      <c r="E35" s="53"/>
      <c r="F35" s="54">
        <v>363723</v>
      </c>
      <c r="G35" s="55">
        <f t="shared" si="2"/>
        <v>32.978723404255319</v>
      </c>
      <c r="H35" s="82">
        <v>408619</v>
      </c>
      <c r="I35" s="55">
        <f t="shared" si="0"/>
        <v>-10.987252183574425</v>
      </c>
    </row>
    <row r="36" spans="1:9" ht="18" customHeight="1">
      <c r="A36" s="109"/>
      <c r="B36" s="109"/>
      <c r="C36" s="62"/>
      <c r="D36" s="53" t="s">
        <v>35</v>
      </c>
      <c r="E36" s="53"/>
      <c r="F36" s="54">
        <v>14481</v>
      </c>
      <c r="G36" s="55">
        <f t="shared" si="2"/>
        <v>1.3129906374274414</v>
      </c>
      <c r="H36" s="82">
        <v>14079</v>
      </c>
      <c r="I36" s="55">
        <f t="shared" si="0"/>
        <v>2.855316428723631</v>
      </c>
    </row>
    <row r="37" spans="1:9" ht="18" customHeight="1">
      <c r="A37" s="109"/>
      <c r="B37" s="109"/>
      <c r="C37" s="62"/>
      <c r="D37" s="53" t="s">
        <v>15</v>
      </c>
      <c r="E37" s="53"/>
      <c r="F37" s="54">
        <v>28521</v>
      </c>
      <c r="G37" s="55">
        <f t="shared" si="2"/>
        <v>2.5859958545727544</v>
      </c>
      <c r="H37" s="82">
        <v>35044</v>
      </c>
      <c r="I37" s="55">
        <f t="shared" si="0"/>
        <v>-18.613742723433401</v>
      </c>
    </row>
    <row r="38" spans="1:9" ht="18" customHeight="1">
      <c r="A38" s="109"/>
      <c r="B38" s="109"/>
      <c r="C38" s="61"/>
      <c r="D38" s="53" t="s">
        <v>36</v>
      </c>
      <c r="E38" s="53"/>
      <c r="F38" s="54">
        <v>79823</v>
      </c>
      <c r="G38" s="55">
        <f t="shared" si="2"/>
        <v>7.2375424108397661</v>
      </c>
      <c r="H38" s="82">
        <v>75742</v>
      </c>
      <c r="I38" s="55">
        <f t="shared" si="0"/>
        <v>5.3880277785112618</v>
      </c>
    </row>
    <row r="39" spans="1:9" ht="18" customHeight="1">
      <c r="A39" s="109"/>
      <c r="B39" s="109"/>
      <c r="C39" s="60" t="s">
        <v>16</v>
      </c>
      <c r="D39" s="53"/>
      <c r="E39" s="53"/>
      <c r="F39" s="54">
        <v>174135</v>
      </c>
      <c r="G39" s="55">
        <f t="shared" si="2"/>
        <v>15.788800818205061</v>
      </c>
      <c r="H39" s="82">
        <f>H40+H43</f>
        <v>169994</v>
      </c>
      <c r="I39" s="55">
        <f t="shared" si="0"/>
        <v>2.4359683282939359</v>
      </c>
    </row>
    <row r="40" spans="1:9" ht="18" customHeight="1">
      <c r="A40" s="109"/>
      <c r="B40" s="109"/>
      <c r="C40" s="62"/>
      <c r="D40" s="60" t="s">
        <v>17</v>
      </c>
      <c r="E40" s="53"/>
      <c r="F40" s="54">
        <v>156579</v>
      </c>
      <c r="G40" s="55">
        <f t="shared" si="2"/>
        <v>14.197000277449856</v>
      </c>
      <c r="H40" s="82">
        <v>142639</v>
      </c>
      <c r="I40" s="55">
        <f t="shared" si="0"/>
        <v>9.772923253808564</v>
      </c>
    </row>
    <row r="41" spans="1:9" ht="18" customHeight="1">
      <c r="A41" s="109"/>
      <c r="B41" s="109"/>
      <c r="C41" s="62"/>
      <c r="D41" s="62"/>
      <c r="E41" s="56" t="s">
        <v>91</v>
      </c>
      <c r="F41" s="54">
        <f>F40-F42</f>
        <v>114954</v>
      </c>
      <c r="G41" s="55">
        <f t="shared" si="2"/>
        <v>10.422866220208142</v>
      </c>
      <c r="H41" s="82">
        <v>103552</v>
      </c>
      <c r="I41" s="57">
        <f t="shared" si="0"/>
        <v>11.010893077873929</v>
      </c>
    </row>
    <row r="42" spans="1:9" ht="18" customHeight="1">
      <c r="A42" s="109"/>
      <c r="B42" s="109"/>
      <c r="C42" s="62"/>
      <c r="D42" s="61"/>
      <c r="E42" s="47" t="s">
        <v>37</v>
      </c>
      <c r="F42" s="54">
        <v>41625</v>
      </c>
      <c r="G42" s="55">
        <f t="shared" si="2"/>
        <v>3.7741340572417132</v>
      </c>
      <c r="H42" s="82">
        <v>39087</v>
      </c>
      <c r="I42" s="57">
        <f t="shared" si="0"/>
        <v>6.4932074602809031</v>
      </c>
    </row>
    <row r="43" spans="1:9" ht="18" customHeight="1">
      <c r="A43" s="109"/>
      <c r="B43" s="109"/>
      <c r="C43" s="62"/>
      <c r="D43" s="53" t="s">
        <v>38</v>
      </c>
      <c r="E43" s="53"/>
      <c r="F43" s="54">
        <v>17556</v>
      </c>
      <c r="G43" s="55">
        <f t="shared" si="2"/>
        <v>1.5918005407552078</v>
      </c>
      <c r="H43" s="82">
        <v>27355</v>
      </c>
      <c r="I43" s="57">
        <f t="shared" si="0"/>
        <v>-35.821604825443245</v>
      </c>
    </row>
    <row r="44" spans="1:9" ht="18" customHeight="1">
      <c r="A44" s="109"/>
      <c r="B44" s="109"/>
      <c r="C44" s="61"/>
      <c r="D44" s="53" t="s">
        <v>39</v>
      </c>
      <c r="E44" s="53"/>
      <c r="F44" s="82">
        <v>0</v>
      </c>
      <c r="G44" s="55">
        <f t="shared" si="2"/>
        <v>0</v>
      </c>
      <c r="H44" s="82">
        <v>0</v>
      </c>
      <c r="I44" s="55" t="e">
        <f t="shared" si="0"/>
        <v>#DIV/0!</v>
      </c>
    </row>
    <row r="45" spans="1:9" ht="18" customHeight="1">
      <c r="A45" s="109"/>
      <c r="B45" s="109"/>
      <c r="C45" s="47" t="s">
        <v>18</v>
      </c>
      <c r="D45" s="47"/>
      <c r="E45" s="47"/>
      <c r="F45" s="54">
        <f>SUM(F28,F32,F39)</f>
        <v>1102902</v>
      </c>
      <c r="G45" s="55">
        <f t="shared" si="2"/>
        <v>100</v>
      </c>
      <c r="H45" s="54">
        <f>SUM(H28,H32,H39)</f>
        <v>1193715</v>
      </c>
      <c r="I45" s="55">
        <f t="shared" si="0"/>
        <v>-7.6075947776479307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H16" sqref="H16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252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109" t="s">
        <v>115</v>
      </c>
      <c r="B7" s="60" t="s">
        <v>116</v>
      </c>
      <c r="C7" s="53"/>
      <c r="D7" s="65" t="s">
        <v>117</v>
      </c>
      <c r="E7" s="36">
        <v>964387</v>
      </c>
      <c r="F7" s="36">
        <v>1138899</v>
      </c>
      <c r="G7" s="36">
        <v>1289860</v>
      </c>
      <c r="H7" s="36">
        <v>1221699</v>
      </c>
      <c r="I7" s="36">
        <v>1124841</v>
      </c>
    </row>
    <row r="8" spans="1:9" ht="27" customHeight="1">
      <c r="A8" s="109"/>
      <c r="B8" s="77"/>
      <c r="C8" s="53" t="s">
        <v>118</v>
      </c>
      <c r="D8" s="65" t="s">
        <v>41</v>
      </c>
      <c r="E8" s="69">
        <v>587600</v>
      </c>
      <c r="F8" s="69">
        <v>595406</v>
      </c>
      <c r="G8" s="92">
        <v>664133</v>
      </c>
      <c r="H8" s="92">
        <v>666927</v>
      </c>
      <c r="I8" s="70">
        <v>668743</v>
      </c>
    </row>
    <row r="9" spans="1:9" ht="27" customHeight="1">
      <c r="A9" s="109"/>
      <c r="B9" s="53" t="s">
        <v>119</v>
      </c>
      <c r="C9" s="53"/>
      <c r="D9" s="65"/>
      <c r="E9" s="69">
        <v>938508</v>
      </c>
      <c r="F9" s="69">
        <v>1099341</v>
      </c>
      <c r="G9" s="92">
        <v>1254532</v>
      </c>
      <c r="H9" s="92">
        <v>1193715</v>
      </c>
      <c r="I9" s="71">
        <v>1102901</v>
      </c>
    </row>
    <row r="10" spans="1:9" ht="27" customHeight="1">
      <c r="A10" s="109"/>
      <c r="B10" s="53" t="s">
        <v>120</v>
      </c>
      <c r="C10" s="53"/>
      <c r="D10" s="65"/>
      <c r="E10" s="69">
        <v>25879</v>
      </c>
      <c r="F10" s="69">
        <v>39558</v>
      </c>
      <c r="G10" s="92">
        <v>35328</v>
      </c>
      <c r="H10" s="92">
        <v>27984</v>
      </c>
      <c r="I10" s="71">
        <v>21940</v>
      </c>
    </row>
    <row r="11" spans="1:9" ht="27" customHeight="1">
      <c r="A11" s="109"/>
      <c r="B11" s="53" t="s">
        <v>121</v>
      </c>
      <c r="C11" s="53"/>
      <c r="D11" s="65"/>
      <c r="E11" s="69">
        <v>20506</v>
      </c>
      <c r="F11" s="69">
        <v>17983</v>
      </c>
      <c r="G11" s="92">
        <v>21458</v>
      </c>
      <c r="H11" s="92">
        <v>18403</v>
      </c>
      <c r="I11" s="71">
        <v>16472</v>
      </c>
    </row>
    <row r="12" spans="1:9" ht="27" customHeight="1">
      <c r="A12" s="109"/>
      <c r="B12" s="53" t="s">
        <v>122</v>
      </c>
      <c r="C12" s="53"/>
      <c r="D12" s="65"/>
      <c r="E12" s="69">
        <v>5373</v>
      </c>
      <c r="F12" s="69">
        <v>21575</v>
      </c>
      <c r="G12" s="92">
        <v>13870</v>
      </c>
      <c r="H12" s="92">
        <v>9582</v>
      </c>
      <c r="I12" s="71">
        <v>5467</v>
      </c>
    </row>
    <row r="13" spans="1:9" ht="27" customHeight="1">
      <c r="A13" s="109"/>
      <c r="B13" s="53" t="s">
        <v>123</v>
      </c>
      <c r="C13" s="53"/>
      <c r="D13" s="65"/>
      <c r="E13" s="69">
        <v>480</v>
      </c>
      <c r="F13" s="69">
        <v>16202</v>
      </c>
      <c r="G13" s="92">
        <v>-7704</v>
      </c>
      <c r="H13" s="92">
        <v>-4289</v>
      </c>
      <c r="I13" s="71">
        <v>-4114</v>
      </c>
    </row>
    <row r="14" spans="1:9" ht="27" customHeight="1">
      <c r="A14" s="109"/>
      <c r="B14" s="53" t="s">
        <v>124</v>
      </c>
      <c r="C14" s="53"/>
      <c r="D14" s="65"/>
      <c r="E14" s="69">
        <v>0</v>
      </c>
      <c r="F14" s="69">
        <v>0</v>
      </c>
      <c r="G14" s="92">
        <v>0</v>
      </c>
      <c r="H14" s="92">
        <v>0</v>
      </c>
      <c r="I14" s="92">
        <v>0</v>
      </c>
    </row>
    <row r="15" spans="1:9" ht="27" customHeight="1">
      <c r="A15" s="109"/>
      <c r="B15" s="53" t="s">
        <v>125</v>
      </c>
      <c r="C15" s="53"/>
      <c r="D15" s="65"/>
      <c r="E15" s="69">
        <v>-11144</v>
      </c>
      <c r="F15" s="69">
        <v>21536</v>
      </c>
      <c r="G15" s="92">
        <v>3096</v>
      </c>
      <c r="H15" s="92">
        <v>-5996</v>
      </c>
      <c r="I15" s="71">
        <v>690</v>
      </c>
    </row>
    <row r="16" spans="1:9" ht="27" customHeight="1">
      <c r="A16" s="109"/>
      <c r="B16" s="53" t="s">
        <v>126</v>
      </c>
      <c r="C16" s="53"/>
      <c r="D16" s="65" t="s">
        <v>42</v>
      </c>
      <c r="E16" s="69">
        <v>123103</v>
      </c>
      <c r="F16" s="69">
        <v>128017</v>
      </c>
      <c r="G16" s="92">
        <v>160049</v>
      </c>
      <c r="H16" s="92">
        <v>165422</v>
      </c>
      <c r="I16" s="71">
        <v>161572</v>
      </c>
    </row>
    <row r="17" spans="1:10" ht="27" customHeight="1">
      <c r="A17" s="109"/>
      <c r="B17" s="53" t="s">
        <v>127</v>
      </c>
      <c r="C17" s="53"/>
      <c r="D17" s="65" t="s">
        <v>43</v>
      </c>
      <c r="E17" s="69">
        <v>89649</v>
      </c>
      <c r="F17" s="69">
        <v>129214</v>
      </c>
      <c r="G17" s="92">
        <v>141881</v>
      </c>
      <c r="H17" s="92">
        <v>131741</v>
      </c>
      <c r="I17" s="71">
        <v>116258</v>
      </c>
    </row>
    <row r="18" spans="1:10" ht="27" customHeight="1">
      <c r="A18" s="109"/>
      <c r="B18" s="53" t="s">
        <v>128</v>
      </c>
      <c r="C18" s="53"/>
      <c r="D18" s="65" t="s">
        <v>44</v>
      </c>
      <c r="E18" s="69">
        <v>2077901</v>
      </c>
      <c r="F18" s="69">
        <v>2098367</v>
      </c>
      <c r="G18" s="92">
        <v>2102736</v>
      </c>
      <c r="H18" s="92">
        <v>2078778</v>
      </c>
      <c r="I18" s="70">
        <v>2047947</v>
      </c>
    </row>
    <row r="19" spans="1:10" ht="27" customHeight="1">
      <c r="A19" s="109"/>
      <c r="B19" s="53" t="s">
        <v>129</v>
      </c>
      <c r="C19" s="53"/>
      <c r="D19" s="65" t="s">
        <v>130</v>
      </c>
      <c r="E19" s="69">
        <f>E17+E18-E16</f>
        <v>2044447</v>
      </c>
      <c r="F19" s="69">
        <f>F17+F18-F16</f>
        <v>2099564</v>
      </c>
      <c r="G19" s="69">
        <f>G17+G18-G16</f>
        <v>2084568</v>
      </c>
      <c r="H19" s="69">
        <f>H17+H18-H16</f>
        <v>2045097</v>
      </c>
      <c r="I19" s="69">
        <f>I17+I18-I16</f>
        <v>2002633</v>
      </c>
    </row>
    <row r="20" spans="1:10" ht="27" customHeight="1">
      <c r="A20" s="109"/>
      <c r="B20" s="53" t="s">
        <v>131</v>
      </c>
      <c r="C20" s="53"/>
      <c r="D20" s="65" t="s">
        <v>132</v>
      </c>
      <c r="E20" s="72">
        <f>E18/E8</f>
        <v>3.5362508509189925</v>
      </c>
      <c r="F20" s="72">
        <f>F18/F8</f>
        <v>3.5242624360520383</v>
      </c>
      <c r="G20" s="72">
        <f>G18/G8</f>
        <v>3.1661369033009956</v>
      </c>
      <c r="H20" s="72">
        <f>H18/H8</f>
        <v>3.1169498310909591</v>
      </c>
      <c r="I20" s="72">
        <f>I18/I8</f>
        <v>3.0623827090526556</v>
      </c>
    </row>
    <row r="21" spans="1:10" ht="27" customHeight="1">
      <c r="A21" s="109"/>
      <c r="B21" s="53" t="s">
        <v>133</v>
      </c>
      <c r="C21" s="53"/>
      <c r="D21" s="65" t="s">
        <v>134</v>
      </c>
      <c r="E21" s="72">
        <f>E19/E8</f>
        <v>3.4793175629680055</v>
      </c>
      <c r="F21" s="72">
        <f>F19/F8</f>
        <v>3.5262728289604071</v>
      </c>
      <c r="G21" s="72">
        <f>G19/G8</f>
        <v>3.1387809369508819</v>
      </c>
      <c r="H21" s="72">
        <f>H19/H8</f>
        <v>3.06644805203568</v>
      </c>
      <c r="I21" s="72">
        <f>I19/I8</f>
        <v>2.9946227474530573</v>
      </c>
    </row>
    <row r="22" spans="1:10" ht="27" customHeight="1">
      <c r="A22" s="109"/>
      <c r="B22" s="53" t="s">
        <v>135</v>
      </c>
      <c r="C22" s="53"/>
      <c r="D22" s="65" t="s">
        <v>136</v>
      </c>
      <c r="E22" s="69">
        <f>E18/E24*1000000</f>
        <v>730628.7996793238</v>
      </c>
      <c r="F22" s="69">
        <f>F18/F24*1000000</f>
        <v>737825.02751416143</v>
      </c>
      <c r="G22" s="69">
        <f>G18/G24*1000000</f>
        <v>739361.24951212911</v>
      </c>
      <c r="H22" s="69">
        <f>H18/H24*1000000</f>
        <v>730937.16925868241</v>
      </c>
      <c r="I22" s="69">
        <f>I18/I24*1000000</f>
        <v>731487.49402614986</v>
      </c>
    </row>
    <row r="23" spans="1:10" ht="27" customHeight="1">
      <c r="A23" s="109"/>
      <c r="B23" s="53" t="s">
        <v>137</v>
      </c>
      <c r="C23" s="53"/>
      <c r="D23" s="65" t="s">
        <v>138</v>
      </c>
      <c r="E23" s="69">
        <f>E19/E24*1000000</f>
        <v>718865.74847309594</v>
      </c>
      <c r="F23" s="69">
        <f>F19/F24*1000000</f>
        <v>738245.9150700249</v>
      </c>
      <c r="G23" s="69">
        <f>G19/G24*1000000</f>
        <v>732973.04139606678</v>
      </c>
      <c r="H23" s="69">
        <f>H19/H24*1000000</f>
        <v>719094.30061287142</v>
      </c>
      <c r="I23" s="69">
        <f>I19/I24*1000000</f>
        <v>715302.20001985924</v>
      </c>
    </row>
    <row r="24" spans="1:10" ht="27" customHeight="1">
      <c r="A24" s="109"/>
      <c r="B24" s="73" t="s">
        <v>139</v>
      </c>
      <c r="C24" s="74"/>
      <c r="D24" s="65" t="s">
        <v>140</v>
      </c>
      <c r="E24" s="69">
        <v>2843990</v>
      </c>
      <c r="F24" s="69">
        <f>E24</f>
        <v>2843990</v>
      </c>
      <c r="G24" s="69">
        <f>F24</f>
        <v>2843990</v>
      </c>
      <c r="H24" s="71">
        <f>G24</f>
        <v>2843990</v>
      </c>
      <c r="I24" s="71">
        <v>2799702</v>
      </c>
      <c r="J24" s="100"/>
    </row>
    <row r="25" spans="1:10" ht="27" customHeight="1">
      <c r="A25" s="109"/>
      <c r="B25" s="47" t="s">
        <v>141</v>
      </c>
      <c r="C25" s="47"/>
      <c r="D25" s="47"/>
      <c r="E25" s="69">
        <v>563273</v>
      </c>
      <c r="F25" s="69">
        <v>567783</v>
      </c>
      <c r="G25" s="93">
        <v>592600</v>
      </c>
      <c r="H25" s="93">
        <v>579289</v>
      </c>
      <c r="I25" s="54">
        <v>588218</v>
      </c>
    </row>
    <row r="26" spans="1:10" ht="27" customHeight="1">
      <c r="A26" s="109"/>
      <c r="B26" s="47" t="s">
        <v>142</v>
      </c>
      <c r="C26" s="47"/>
      <c r="D26" s="47"/>
      <c r="E26" s="94">
        <v>0.61899999999999999</v>
      </c>
      <c r="F26" s="94">
        <v>0.61799999999999999</v>
      </c>
      <c r="G26" s="95">
        <v>0.59299999999999997</v>
      </c>
      <c r="H26" s="95">
        <v>0.58199999999999996</v>
      </c>
      <c r="I26" s="75">
        <v>0.57899999999999996</v>
      </c>
    </row>
    <row r="27" spans="1:10" ht="27" customHeight="1">
      <c r="A27" s="109"/>
      <c r="B27" s="47" t="s">
        <v>143</v>
      </c>
      <c r="C27" s="47"/>
      <c r="D27" s="47"/>
      <c r="E27" s="57">
        <v>1</v>
      </c>
      <c r="F27" s="57">
        <v>3.8</v>
      </c>
      <c r="G27" s="96">
        <v>2.2999999999999998</v>
      </c>
      <c r="H27" s="97">
        <v>1.7</v>
      </c>
      <c r="I27" s="55">
        <v>0.9</v>
      </c>
    </row>
    <row r="28" spans="1:10" ht="27" customHeight="1">
      <c r="A28" s="109"/>
      <c r="B28" s="47" t="s">
        <v>144</v>
      </c>
      <c r="C28" s="47"/>
      <c r="D28" s="47"/>
      <c r="E28" s="57">
        <v>96.3</v>
      </c>
      <c r="F28" s="57">
        <v>93.5</v>
      </c>
      <c r="G28" s="96">
        <v>87.6</v>
      </c>
      <c r="H28" s="96">
        <v>92.9</v>
      </c>
      <c r="I28" s="55">
        <v>94.4</v>
      </c>
    </row>
    <row r="29" spans="1:10" ht="27" customHeight="1">
      <c r="A29" s="109"/>
      <c r="B29" s="47" t="s">
        <v>145</v>
      </c>
      <c r="C29" s="47"/>
      <c r="D29" s="47"/>
      <c r="E29" s="57">
        <v>51.1</v>
      </c>
      <c r="F29" s="57">
        <v>47.3</v>
      </c>
      <c r="G29" s="96">
        <v>44.6</v>
      </c>
      <c r="H29" s="97">
        <v>48.7</v>
      </c>
      <c r="I29" s="55">
        <v>52.6</v>
      </c>
    </row>
    <row r="30" spans="1:10" ht="27" customHeight="1">
      <c r="A30" s="109"/>
      <c r="B30" s="109" t="s">
        <v>146</v>
      </c>
      <c r="C30" s="47" t="s">
        <v>147</v>
      </c>
      <c r="D30" s="47"/>
      <c r="E30" s="57">
        <v>0</v>
      </c>
      <c r="F30" s="57">
        <v>0</v>
      </c>
      <c r="G30" s="96">
        <v>0</v>
      </c>
      <c r="H30" s="96">
        <v>0</v>
      </c>
      <c r="I30" s="96">
        <v>0</v>
      </c>
    </row>
    <row r="31" spans="1:10" ht="27" customHeight="1">
      <c r="A31" s="109"/>
      <c r="B31" s="109"/>
      <c r="C31" s="47" t="s">
        <v>148</v>
      </c>
      <c r="D31" s="47"/>
      <c r="E31" s="57">
        <v>0</v>
      </c>
      <c r="F31" s="57">
        <v>0</v>
      </c>
      <c r="G31" s="96">
        <v>0</v>
      </c>
      <c r="H31" s="96">
        <v>0</v>
      </c>
      <c r="I31" s="96">
        <v>0</v>
      </c>
    </row>
    <row r="32" spans="1:10" ht="27" customHeight="1">
      <c r="A32" s="109"/>
      <c r="B32" s="109"/>
      <c r="C32" s="47" t="s">
        <v>149</v>
      </c>
      <c r="D32" s="47"/>
      <c r="E32" s="57">
        <v>13.8</v>
      </c>
      <c r="F32" s="57">
        <v>13.1</v>
      </c>
      <c r="G32" s="96">
        <v>13.5</v>
      </c>
      <c r="H32" s="96">
        <v>13.7</v>
      </c>
      <c r="I32" s="55">
        <v>14.4</v>
      </c>
    </row>
    <row r="33" spans="1:9" ht="27" customHeight="1">
      <c r="A33" s="109"/>
      <c r="B33" s="109"/>
      <c r="C33" s="47" t="s">
        <v>150</v>
      </c>
      <c r="D33" s="47"/>
      <c r="E33" s="57">
        <v>223.7</v>
      </c>
      <c r="F33" s="57">
        <v>215.7</v>
      </c>
      <c r="G33" s="96">
        <v>196.6</v>
      </c>
      <c r="H33" s="96">
        <v>200.4</v>
      </c>
      <c r="I33" s="76">
        <v>195.3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L29" sqref="L29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252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115" t="s">
        <v>48</v>
      </c>
      <c r="B6" s="116"/>
      <c r="C6" s="116"/>
      <c r="D6" s="116"/>
      <c r="E6" s="116"/>
      <c r="F6" s="120" t="s">
        <v>253</v>
      </c>
      <c r="G6" s="120"/>
      <c r="H6" s="120" t="s">
        <v>254</v>
      </c>
      <c r="I6" s="120"/>
      <c r="J6" s="120" t="s">
        <v>255</v>
      </c>
      <c r="K6" s="120"/>
      <c r="L6" s="120" t="s">
        <v>256</v>
      </c>
      <c r="M6" s="120"/>
      <c r="N6" s="120" t="s">
        <v>260</v>
      </c>
      <c r="O6" s="120"/>
    </row>
    <row r="7" spans="1:25" ht="16" customHeight="1">
      <c r="A7" s="116"/>
      <c r="B7" s="116"/>
      <c r="C7" s="116"/>
      <c r="D7" s="116"/>
      <c r="E7" s="116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6" customHeight="1">
      <c r="A8" s="113" t="s">
        <v>82</v>
      </c>
      <c r="B8" s="60" t="s">
        <v>49</v>
      </c>
      <c r="C8" s="53"/>
      <c r="D8" s="53"/>
      <c r="E8" s="65" t="s">
        <v>40</v>
      </c>
      <c r="F8" s="54"/>
      <c r="G8" s="82">
        <v>3069.4</v>
      </c>
      <c r="H8" s="87">
        <v>5941</v>
      </c>
      <c r="I8" s="87">
        <v>188</v>
      </c>
      <c r="J8" s="54"/>
      <c r="K8" s="82">
        <v>11576.3</v>
      </c>
      <c r="L8" s="93">
        <v>27170</v>
      </c>
      <c r="M8" s="82">
        <v>29564</v>
      </c>
      <c r="N8" s="82">
        <v>9593.7000000000007</v>
      </c>
      <c r="O8" s="82">
        <v>8984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13"/>
      <c r="B9" s="62"/>
      <c r="C9" s="53" t="s">
        <v>50</v>
      </c>
      <c r="D9" s="53"/>
      <c r="E9" s="65" t="s">
        <v>41</v>
      </c>
      <c r="F9" s="54"/>
      <c r="G9" s="82">
        <v>2981.9</v>
      </c>
      <c r="H9" s="87">
        <v>5895</v>
      </c>
      <c r="I9" s="87">
        <v>188</v>
      </c>
      <c r="J9" s="54"/>
      <c r="K9" s="82">
        <v>11573.2</v>
      </c>
      <c r="L9" s="93">
        <v>27170</v>
      </c>
      <c r="M9" s="82">
        <v>29559</v>
      </c>
      <c r="N9" s="82">
        <v>9568.2999999999993</v>
      </c>
      <c r="O9" s="82">
        <v>8891.4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13"/>
      <c r="B10" s="61"/>
      <c r="C10" s="53" t="s">
        <v>51</v>
      </c>
      <c r="D10" s="53"/>
      <c r="E10" s="65" t="s">
        <v>42</v>
      </c>
      <c r="F10" s="54"/>
      <c r="G10" s="82">
        <v>87.5</v>
      </c>
      <c r="H10" s="87">
        <v>46</v>
      </c>
      <c r="I10" s="87">
        <v>0</v>
      </c>
      <c r="J10" s="66"/>
      <c r="K10" s="90">
        <v>3.1</v>
      </c>
      <c r="L10" s="93">
        <v>0</v>
      </c>
      <c r="M10" s="82">
        <v>5</v>
      </c>
      <c r="N10" s="82">
        <v>25.4</v>
      </c>
      <c r="O10" s="82">
        <v>92.6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13"/>
      <c r="B11" s="60" t="s">
        <v>52</v>
      </c>
      <c r="C11" s="53"/>
      <c r="D11" s="53"/>
      <c r="E11" s="65" t="s">
        <v>43</v>
      </c>
      <c r="F11" s="54"/>
      <c r="G11" s="82">
        <v>6585.3</v>
      </c>
      <c r="H11" s="87">
        <v>4141</v>
      </c>
      <c r="I11" s="87">
        <v>281</v>
      </c>
      <c r="J11" s="54"/>
      <c r="K11" s="82">
        <v>9791.6</v>
      </c>
      <c r="L11" s="93">
        <v>28559</v>
      </c>
      <c r="M11" s="82">
        <v>28484</v>
      </c>
      <c r="N11" s="82">
        <v>9515.2999999999993</v>
      </c>
      <c r="O11" s="82">
        <v>8878.7000000000007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13"/>
      <c r="B12" s="62"/>
      <c r="C12" s="53" t="s">
        <v>53</v>
      </c>
      <c r="D12" s="53"/>
      <c r="E12" s="65" t="s">
        <v>44</v>
      </c>
      <c r="F12" s="54"/>
      <c r="G12" s="82">
        <v>2963.3</v>
      </c>
      <c r="H12" s="87">
        <v>4141</v>
      </c>
      <c r="I12" s="87">
        <v>281</v>
      </c>
      <c r="J12" s="54"/>
      <c r="K12" s="82">
        <v>9779.9</v>
      </c>
      <c r="L12" s="93">
        <v>28529</v>
      </c>
      <c r="M12" s="82">
        <v>28336</v>
      </c>
      <c r="N12" s="82">
        <v>9515.2999999999993</v>
      </c>
      <c r="O12" s="82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13"/>
      <c r="B13" s="61"/>
      <c r="C13" s="53" t="s">
        <v>54</v>
      </c>
      <c r="D13" s="53"/>
      <c r="E13" s="65" t="s">
        <v>45</v>
      </c>
      <c r="F13" s="54"/>
      <c r="G13" s="82">
        <v>3621.9</v>
      </c>
      <c r="H13" s="88">
        <v>0</v>
      </c>
      <c r="I13" s="88">
        <v>0</v>
      </c>
      <c r="J13" s="66"/>
      <c r="K13" s="90">
        <v>11.7</v>
      </c>
      <c r="L13" s="93">
        <v>30</v>
      </c>
      <c r="M13" s="82">
        <v>148</v>
      </c>
      <c r="N13" s="82">
        <v>0</v>
      </c>
      <c r="O13" s="82">
        <v>66.5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13"/>
      <c r="B14" s="53" t="s">
        <v>55</v>
      </c>
      <c r="C14" s="53"/>
      <c r="D14" s="53"/>
      <c r="E14" s="65" t="s">
        <v>152</v>
      </c>
      <c r="F14" s="54">
        <f t="shared" ref="F14:O15" si="0">F9-F12</f>
        <v>0</v>
      </c>
      <c r="G14" s="82">
        <f t="shared" si="0"/>
        <v>18.599999999999909</v>
      </c>
      <c r="H14" s="54">
        <f t="shared" si="0"/>
        <v>1754</v>
      </c>
      <c r="I14" s="87">
        <f t="shared" si="0"/>
        <v>-93</v>
      </c>
      <c r="J14" s="54">
        <f t="shared" si="0"/>
        <v>0</v>
      </c>
      <c r="K14" s="82">
        <f t="shared" si="0"/>
        <v>1793.3000000000011</v>
      </c>
      <c r="L14" s="54">
        <f t="shared" si="0"/>
        <v>-1359</v>
      </c>
      <c r="M14" s="82">
        <f t="shared" si="0"/>
        <v>1223</v>
      </c>
      <c r="N14" s="54">
        <f t="shared" si="0"/>
        <v>53</v>
      </c>
      <c r="O14" s="82">
        <f t="shared" si="0"/>
        <v>8891.4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13"/>
      <c r="B15" s="53" t="s">
        <v>56</v>
      </c>
      <c r="C15" s="53"/>
      <c r="D15" s="53"/>
      <c r="E15" s="65" t="s">
        <v>153</v>
      </c>
      <c r="F15" s="54">
        <f t="shared" si="0"/>
        <v>0</v>
      </c>
      <c r="G15" s="82">
        <f t="shared" si="0"/>
        <v>-3534.4</v>
      </c>
      <c r="H15" s="54">
        <f t="shared" si="0"/>
        <v>46</v>
      </c>
      <c r="I15" s="87">
        <f t="shared" si="0"/>
        <v>0</v>
      </c>
      <c r="J15" s="54">
        <f t="shared" si="0"/>
        <v>0</v>
      </c>
      <c r="K15" s="82">
        <f t="shared" si="0"/>
        <v>-8.6</v>
      </c>
      <c r="L15" s="54">
        <f t="shared" si="0"/>
        <v>-30</v>
      </c>
      <c r="M15" s="82">
        <f t="shared" si="0"/>
        <v>-143</v>
      </c>
      <c r="N15" s="54">
        <f t="shared" si="0"/>
        <v>25.4</v>
      </c>
      <c r="O15" s="82">
        <f t="shared" si="0"/>
        <v>26.099999999999994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13"/>
      <c r="B16" s="53" t="s">
        <v>57</v>
      </c>
      <c r="C16" s="53"/>
      <c r="D16" s="53"/>
      <c r="E16" s="65" t="s">
        <v>154</v>
      </c>
      <c r="F16" s="54">
        <f t="shared" ref="F16:O16" si="1">F8-F11</f>
        <v>0</v>
      </c>
      <c r="G16" s="82">
        <f t="shared" si="1"/>
        <v>-3515.9</v>
      </c>
      <c r="H16" s="54">
        <f t="shared" si="1"/>
        <v>1800</v>
      </c>
      <c r="I16" s="87">
        <f t="shared" si="1"/>
        <v>-93</v>
      </c>
      <c r="J16" s="54">
        <f t="shared" si="1"/>
        <v>0</v>
      </c>
      <c r="K16" s="82">
        <f t="shared" si="1"/>
        <v>1784.6999999999989</v>
      </c>
      <c r="L16" s="54">
        <f t="shared" si="1"/>
        <v>-1389</v>
      </c>
      <c r="M16" s="82">
        <f t="shared" si="1"/>
        <v>1080</v>
      </c>
      <c r="N16" s="54">
        <f t="shared" si="1"/>
        <v>78.400000000001455</v>
      </c>
      <c r="O16" s="82">
        <f t="shared" si="1"/>
        <v>105.29999999999927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13"/>
      <c r="B17" s="53" t="s">
        <v>58</v>
      </c>
      <c r="C17" s="53"/>
      <c r="D17" s="53"/>
      <c r="E17" s="51"/>
      <c r="F17" s="66"/>
      <c r="G17" s="90">
        <v>0</v>
      </c>
      <c r="H17" s="88">
        <v>44067</v>
      </c>
      <c r="I17" s="88">
        <v>45861</v>
      </c>
      <c r="J17" s="54"/>
      <c r="K17" s="82">
        <v>0</v>
      </c>
      <c r="L17" s="93">
        <v>28734</v>
      </c>
      <c r="M17" s="82">
        <v>27343</v>
      </c>
      <c r="N17" s="66">
        <v>0</v>
      </c>
      <c r="O17" s="90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13"/>
      <c r="B18" s="53" t="s">
        <v>59</v>
      </c>
      <c r="C18" s="53"/>
      <c r="D18" s="53"/>
      <c r="E18" s="51"/>
      <c r="F18" s="67"/>
      <c r="G18" s="91">
        <v>0</v>
      </c>
      <c r="H18" s="88">
        <v>0</v>
      </c>
      <c r="I18" s="88">
        <v>0</v>
      </c>
      <c r="J18" s="67"/>
      <c r="K18" s="91">
        <v>0</v>
      </c>
      <c r="L18" s="108" t="s">
        <v>269</v>
      </c>
      <c r="M18" s="91">
        <v>0</v>
      </c>
      <c r="N18" s="104">
        <v>0</v>
      </c>
      <c r="O18" s="91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13" t="s">
        <v>83</v>
      </c>
      <c r="B19" s="60" t="s">
        <v>60</v>
      </c>
      <c r="C19" s="53"/>
      <c r="D19" s="53"/>
      <c r="E19" s="65"/>
      <c r="F19" s="54"/>
      <c r="G19" s="82">
        <v>446.6</v>
      </c>
      <c r="H19" s="87">
        <v>625</v>
      </c>
      <c r="I19" s="87">
        <v>2103</v>
      </c>
      <c r="J19" s="54"/>
      <c r="K19" s="82">
        <v>1800.6</v>
      </c>
      <c r="L19" s="93">
        <v>1519</v>
      </c>
      <c r="M19" s="82">
        <v>2488</v>
      </c>
      <c r="N19" s="82">
        <v>2660.7</v>
      </c>
      <c r="O19" s="82">
        <v>3007.2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13"/>
      <c r="B20" s="61"/>
      <c r="C20" s="53" t="s">
        <v>61</v>
      </c>
      <c r="D20" s="53"/>
      <c r="E20" s="65"/>
      <c r="F20" s="54"/>
      <c r="G20" s="82">
        <v>359.7</v>
      </c>
      <c r="H20" s="87">
        <v>0</v>
      </c>
      <c r="I20" s="87">
        <v>0</v>
      </c>
      <c r="J20" s="54"/>
      <c r="K20" s="82">
        <v>853.9</v>
      </c>
      <c r="L20" s="93">
        <v>829</v>
      </c>
      <c r="M20" s="82">
        <v>1744</v>
      </c>
      <c r="N20" s="82">
        <v>519.1</v>
      </c>
      <c r="O20" s="82">
        <v>561.1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13"/>
      <c r="B21" s="77" t="s">
        <v>62</v>
      </c>
      <c r="C21" s="53"/>
      <c r="D21" s="53"/>
      <c r="E21" s="65" t="s">
        <v>155</v>
      </c>
      <c r="F21" s="54"/>
      <c r="G21" s="82">
        <v>446.6</v>
      </c>
      <c r="H21" s="87">
        <v>625</v>
      </c>
      <c r="I21" s="87">
        <v>2103</v>
      </c>
      <c r="J21" s="54"/>
      <c r="K21" s="82">
        <v>1800.6</v>
      </c>
      <c r="L21" s="93">
        <v>1519</v>
      </c>
      <c r="M21" s="82">
        <v>2488</v>
      </c>
      <c r="N21" s="82">
        <v>2660.7</v>
      </c>
      <c r="O21" s="82">
        <v>3007.2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13"/>
      <c r="B22" s="60" t="s">
        <v>63</v>
      </c>
      <c r="C22" s="53"/>
      <c r="D22" s="53"/>
      <c r="E22" s="65" t="s">
        <v>156</v>
      </c>
      <c r="F22" s="54"/>
      <c r="G22" s="82">
        <v>1173.0999999999999</v>
      </c>
      <c r="H22" s="87">
        <v>6635</v>
      </c>
      <c r="I22" s="87">
        <v>3662</v>
      </c>
      <c r="J22" s="54"/>
      <c r="K22" s="82">
        <v>6234.9</v>
      </c>
      <c r="L22" s="93">
        <v>2931</v>
      </c>
      <c r="M22" s="82">
        <v>4037</v>
      </c>
      <c r="N22" s="82">
        <v>3564.8</v>
      </c>
      <c r="O22" s="82">
        <v>3925.3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13"/>
      <c r="B23" s="61" t="s">
        <v>64</v>
      </c>
      <c r="C23" s="53" t="s">
        <v>65</v>
      </c>
      <c r="D23" s="53"/>
      <c r="E23" s="65"/>
      <c r="F23" s="54"/>
      <c r="G23" s="82">
        <v>640.29999999999995</v>
      </c>
      <c r="H23" s="87">
        <v>6411</v>
      </c>
      <c r="I23" s="87">
        <v>3250</v>
      </c>
      <c r="J23" s="54"/>
      <c r="K23" s="82">
        <v>2098.1</v>
      </c>
      <c r="L23" s="93"/>
      <c r="M23" s="82">
        <v>2243</v>
      </c>
      <c r="N23" s="82">
        <v>1308.9000000000001</v>
      </c>
      <c r="O23" s="82">
        <v>1291.7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13"/>
      <c r="B24" s="53" t="s">
        <v>157</v>
      </c>
      <c r="C24" s="53"/>
      <c r="D24" s="53"/>
      <c r="E24" s="65" t="s">
        <v>158</v>
      </c>
      <c r="F24" s="54">
        <f t="shared" ref="F24:O24" si="2">F21-F22</f>
        <v>0</v>
      </c>
      <c r="G24" s="82">
        <f t="shared" si="2"/>
        <v>-726.49999999999989</v>
      </c>
      <c r="H24" s="54">
        <f t="shared" si="2"/>
        <v>-6010</v>
      </c>
      <c r="I24" s="87">
        <f t="shared" si="2"/>
        <v>-1559</v>
      </c>
      <c r="J24" s="54">
        <f t="shared" si="2"/>
        <v>0</v>
      </c>
      <c r="K24" s="82">
        <f>K21-K22</f>
        <v>-4434.2999999999993</v>
      </c>
      <c r="L24" s="54">
        <f t="shared" si="2"/>
        <v>-1412</v>
      </c>
      <c r="M24" s="82">
        <f t="shared" si="2"/>
        <v>-1549</v>
      </c>
      <c r="N24" s="54">
        <f t="shared" si="2"/>
        <v>-904.10000000000036</v>
      </c>
      <c r="O24" s="82">
        <f t="shared" si="2"/>
        <v>-918.10000000000036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13"/>
      <c r="B25" s="60" t="s">
        <v>66</v>
      </c>
      <c r="C25" s="60"/>
      <c r="D25" s="60"/>
      <c r="E25" s="117" t="s">
        <v>159</v>
      </c>
      <c r="F25" s="121"/>
      <c r="G25" s="127">
        <f>G22-G19</f>
        <v>726.49999999999989</v>
      </c>
      <c r="H25" s="125">
        <v>6010</v>
      </c>
      <c r="I25" s="125">
        <v>1559</v>
      </c>
      <c r="J25" s="121"/>
      <c r="K25" s="127"/>
      <c r="L25" s="131">
        <v>1412</v>
      </c>
      <c r="M25" s="127">
        <v>1549</v>
      </c>
      <c r="N25" s="127">
        <v>904.1</v>
      </c>
      <c r="O25" s="127">
        <f>O22-O19</f>
        <v>918.10000000000036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13"/>
      <c r="B26" s="77" t="s">
        <v>67</v>
      </c>
      <c r="C26" s="77"/>
      <c r="D26" s="77"/>
      <c r="E26" s="118"/>
      <c r="F26" s="122"/>
      <c r="G26" s="128"/>
      <c r="H26" s="125"/>
      <c r="I26" s="125"/>
      <c r="J26" s="122"/>
      <c r="K26" s="128"/>
      <c r="L26" s="131"/>
      <c r="M26" s="128"/>
      <c r="N26" s="128"/>
      <c r="O26" s="128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13"/>
      <c r="B27" s="53" t="s">
        <v>160</v>
      </c>
      <c r="C27" s="53"/>
      <c r="D27" s="53"/>
      <c r="E27" s="65" t="s">
        <v>161</v>
      </c>
      <c r="F27" s="54">
        <f t="shared" ref="F27:O27" si="3">F24+F25</f>
        <v>0</v>
      </c>
      <c r="G27" s="82">
        <f t="shared" si="3"/>
        <v>0</v>
      </c>
      <c r="H27" s="54">
        <f t="shared" si="3"/>
        <v>0</v>
      </c>
      <c r="I27" s="87">
        <f t="shared" si="3"/>
        <v>0</v>
      </c>
      <c r="J27" s="54">
        <f t="shared" si="3"/>
        <v>0</v>
      </c>
      <c r="K27" s="82">
        <f t="shared" si="3"/>
        <v>-4434.2999999999993</v>
      </c>
      <c r="L27" s="54">
        <f t="shared" si="3"/>
        <v>0</v>
      </c>
      <c r="M27" s="82">
        <f t="shared" si="3"/>
        <v>0</v>
      </c>
      <c r="N27" s="54">
        <f t="shared" si="3"/>
        <v>0</v>
      </c>
      <c r="O27" s="82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16" t="s">
        <v>68</v>
      </c>
      <c r="B30" s="116"/>
      <c r="C30" s="116"/>
      <c r="D30" s="116"/>
      <c r="E30" s="116"/>
      <c r="F30" s="126" t="s">
        <v>261</v>
      </c>
      <c r="G30" s="126"/>
      <c r="H30" s="126" t="s">
        <v>262</v>
      </c>
      <c r="I30" s="126"/>
      <c r="J30" s="126"/>
      <c r="K30" s="126"/>
      <c r="L30" s="126"/>
      <c r="M30" s="126"/>
      <c r="N30" s="126"/>
      <c r="O30" s="126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16"/>
      <c r="B31" s="116"/>
      <c r="C31" s="116"/>
      <c r="D31" s="116"/>
      <c r="E31" s="116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13" t="s">
        <v>84</v>
      </c>
      <c r="B32" s="60" t="s">
        <v>49</v>
      </c>
      <c r="C32" s="53"/>
      <c r="D32" s="53"/>
      <c r="E32" s="65" t="s">
        <v>40</v>
      </c>
      <c r="F32" s="101">
        <v>8</v>
      </c>
      <c r="G32" s="82">
        <v>9</v>
      </c>
      <c r="H32" s="101">
        <v>2968</v>
      </c>
      <c r="I32" s="82">
        <v>2913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19"/>
      <c r="B33" s="62"/>
      <c r="C33" s="60" t="s">
        <v>69</v>
      </c>
      <c r="D33" s="53"/>
      <c r="E33" s="65"/>
      <c r="F33" s="101">
        <v>0</v>
      </c>
      <c r="G33" s="82">
        <v>0</v>
      </c>
      <c r="H33" s="101">
        <v>2956</v>
      </c>
      <c r="I33" s="82">
        <v>2902</v>
      </c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19"/>
      <c r="B34" s="62"/>
      <c r="C34" s="61"/>
      <c r="D34" s="53" t="s">
        <v>70</v>
      </c>
      <c r="E34" s="65"/>
      <c r="F34" s="101">
        <v>0</v>
      </c>
      <c r="G34" s="82">
        <v>0</v>
      </c>
      <c r="H34" s="101">
        <v>2746</v>
      </c>
      <c r="I34" s="82">
        <v>2677</v>
      </c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19"/>
      <c r="B35" s="61"/>
      <c r="C35" s="77" t="s">
        <v>71</v>
      </c>
      <c r="D35" s="53"/>
      <c r="E35" s="65"/>
      <c r="F35" s="101">
        <v>8</v>
      </c>
      <c r="G35" s="82">
        <v>9</v>
      </c>
      <c r="H35" s="101">
        <v>13</v>
      </c>
      <c r="I35" s="82">
        <v>11</v>
      </c>
      <c r="J35" s="67"/>
      <c r="K35" s="67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19"/>
      <c r="B36" s="60" t="s">
        <v>52</v>
      </c>
      <c r="C36" s="53"/>
      <c r="D36" s="53"/>
      <c r="E36" s="65" t="s">
        <v>41</v>
      </c>
      <c r="F36" s="101">
        <v>8</v>
      </c>
      <c r="G36" s="82">
        <v>9</v>
      </c>
      <c r="H36" s="101">
        <v>1942</v>
      </c>
      <c r="I36" s="82">
        <v>1752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19"/>
      <c r="B37" s="62"/>
      <c r="C37" s="53" t="s">
        <v>72</v>
      </c>
      <c r="D37" s="53"/>
      <c r="E37" s="65"/>
      <c r="F37" s="101">
        <v>0</v>
      </c>
      <c r="G37" s="82">
        <v>0</v>
      </c>
      <c r="H37" s="101">
        <v>1549</v>
      </c>
      <c r="I37" s="82">
        <v>1358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19"/>
      <c r="B38" s="61"/>
      <c r="C38" s="53" t="s">
        <v>73</v>
      </c>
      <c r="D38" s="53"/>
      <c r="E38" s="65"/>
      <c r="F38" s="101">
        <v>8</v>
      </c>
      <c r="G38" s="82">
        <v>9</v>
      </c>
      <c r="H38" s="101">
        <v>393</v>
      </c>
      <c r="I38" s="82">
        <v>395</v>
      </c>
      <c r="J38" s="54"/>
      <c r="K38" s="67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19"/>
      <c r="B39" s="47" t="s">
        <v>74</v>
      </c>
      <c r="C39" s="47"/>
      <c r="D39" s="47"/>
      <c r="E39" s="65" t="s">
        <v>163</v>
      </c>
      <c r="F39" s="54">
        <f t="shared" ref="F39:O39" si="4">F32-F36</f>
        <v>0</v>
      </c>
      <c r="G39" s="82">
        <f t="shared" si="4"/>
        <v>0</v>
      </c>
      <c r="H39" s="54">
        <f t="shared" si="4"/>
        <v>1026</v>
      </c>
      <c r="I39" s="82">
        <f t="shared" si="4"/>
        <v>1161</v>
      </c>
      <c r="J39" s="54">
        <f t="shared" si="4"/>
        <v>0</v>
      </c>
      <c r="K39" s="54">
        <f t="shared" si="4"/>
        <v>0</v>
      </c>
      <c r="L39" s="54">
        <f t="shared" si="4"/>
        <v>0</v>
      </c>
      <c r="M39" s="54">
        <f t="shared" si="4"/>
        <v>0</v>
      </c>
      <c r="N39" s="54">
        <f t="shared" si="4"/>
        <v>0</v>
      </c>
      <c r="O39" s="54">
        <f t="shared" si="4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13" t="s">
        <v>85</v>
      </c>
      <c r="B40" s="60" t="s">
        <v>75</v>
      </c>
      <c r="C40" s="53"/>
      <c r="D40" s="53"/>
      <c r="E40" s="65" t="s">
        <v>43</v>
      </c>
      <c r="F40" s="101">
        <v>51</v>
      </c>
      <c r="G40" s="82">
        <v>50</v>
      </c>
      <c r="H40" s="101">
        <v>14225</v>
      </c>
      <c r="I40" s="82">
        <v>13440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14"/>
      <c r="B41" s="61"/>
      <c r="C41" s="53" t="s">
        <v>76</v>
      </c>
      <c r="D41" s="53"/>
      <c r="E41" s="65"/>
      <c r="F41" s="67">
        <v>0</v>
      </c>
      <c r="G41" s="91">
        <v>0</v>
      </c>
      <c r="H41" s="67">
        <v>10886</v>
      </c>
      <c r="I41" s="91">
        <v>9445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14"/>
      <c r="B42" s="60" t="s">
        <v>63</v>
      </c>
      <c r="C42" s="53"/>
      <c r="D42" s="53"/>
      <c r="E42" s="65" t="s">
        <v>44</v>
      </c>
      <c r="F42" s="101">
        <v>51</v>
      </c>
      <c r="G42" s="82">
        <v>50</v>
      </c>
      <c r="H42" s="101">
        <v>11596</v>
      </c>
      <c r="I42" s="82">
        <v>10630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14"/>
      <c r="B43" s="61"/>
      <c r="C43" s="53" t="s">
        <v>77</v>
      </c>
      <c r="D43" s="53"/>
      <c r="E43" s="65"/>
      <c r="F43" s="101">
        <v>51</v>
      </c>
      <c r="G43" s="82">
        <v>50</v>
      </c>
      <c r="H43" s="101">
        <v>10432</v>
      </c>
      <c r="I43" s="82">
        <v>7274</v>
      </c>
      <c r="J43" s="67"/>
      <c r="K43" s="67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14"/>
      <c r="B44" s="53" t="s">
        <v>74</v>
      </c>
      <c r="C44" s="53"/>
      <c r="D44" s="53"/>
      <c r="E44" s="65" t="s">
        <v>164</v>
      </c>
      <c r="F44" s="67">
        <f t="shared" ref="F44:O44" si="5">F40-F42</f>
        <v>0</v>
      </c>
      <c r="G44" s="91">
        <f t="shared" si="5"/>
        <v>0</v>
      </c>
      <c r="H44" s="67">
        <f t="shared" si="5"/>
        <v>2629</v>
      </c>
      <c r="I44" s="91">
        <f t="shared" si="5"/>
        <v>2810</v>
      </c>
      <c r="J44" s="67">
        <f t="shared" si="5"/>
        <v>0</v>
      </c>
      <c r="K44" s="67">
        <f t="shared" si="5"/>
        <v>0</v>
      </c>
      <c r="L44" s="67">
        <f t="shared" si="5"/>
        <v>0</v>
      </c>
      <c r="M44" s="67">
        <f t="shared" si="5"/>
        <v>0</v>
      </c>
      <c r="N44" s="67">
        <f t="shared" si="5"/>
        <v>0</v>
      </c>
      <c r="O44" s="67">
        <f t="shared" si="5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13" t="s">
        <v>86</v>
      </c>
      <c r="B45" s="47" t="s">
        <v>78</v>
      </c>
      <c r="C45" s="47"/>
      <c r="D45" s="47"/>
      <c r="E45" s="65" t="s">
        <v>165</v>
      </c>
      <c r="F45" s="54">
        <f t="shared" ref="F45:O45" si="6">F39+F44</f>
        <v>0</v>
      </c>
      <c r="G45" s="82">
        <f t="shared" si="6"/>
        <v>0</v>
      </c>
      <c r="H45" s="54">
        <f t="shared" si="6"/>
        <v>3655</v>
      </c>
      <c r="I45" s="82">
        <f t="shared" si="6"/>
        <v>3971</v>
      </c>
      <c r="J45" s="54">
        <f t="shared" si="6"/>
        <v>0</v>
      </c>
      <c r="K45" s="54">
        <f t="shared" si="6"/>
        <v>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4">
        <f t="shared" si="6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14"/>
      <c r="B46" s="53" t="s">
        <v>79</v>
      </c>
      <c r="C46" s="53"/>
      <c r="D46" s="53"/>
      <c r="E46" s="53"/>
      <c r="F46" s="91">
        <v>0</v>
      </c>
      <c r="G46" s="91">
        <v>0</v>
      </c>
      <c r="H46" s="67">
        <v>3613</v>
      </c>
      <c r="I46" s="91">
        <v>3937</v>
      </c>
      <c r="J46" s="67"/>
      <c r="K46" s="67"/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14"/>
      <c r="B47" s="53" t="s">
        <v>80</v>
      </c>
      <c r="C47" s="53"/>
      <c r="D47" s="53"/>
      <c r="E47" s="53"/>
      <c r="F47" s="82">
        <v>0</v>
      </c>
      <c r="G47" s="82">
        <v>0</v>
      </c>
      <c r="H47" s="101">
        <v>345</v>
      </c>
      <c r="I47" s="82">
        <v>304</v>
      </c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14"/>
      <c r="B48" s="53" t="s">
        <v>81</v>
      </c>
      <c r="C48" s="53"/>
      <c r="D48" s="53"/>
      <c r="E48" s="53"/>
      <c r="F48" s="82">
        <v>0</v>
      </c>
      <c r="G48" s="82">
        <v>0</v>
      </c>
      <c r="H48" s="101">
        <v>49</v>
      </c>
      <c r="I48" s="82">
        <v>261</v>
      </c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view="pageBreakPreview" topLeftCell="B1" zoomScale="80" zoomScaleNormal="100" zoomScaleSheetLayoutView="80" workbookViewId="0">
      <selection activeCell="N35" sqref="N35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6" width="12.6328125" style="2" customWidth="1"/>
    <col min="17" max="16384" width="9" style="2"/>
  </cols>
  <sheetData>
    <row r="1" spans="1:16" ht="34" customHeight="1">
      <c r="A1" s="33" t="s">
        <v>0</v>
      </c>
      <c r="B1" s="33"/>
      <c r="C1" s="41" t="s">
        <v>252</v>
      </c>
      <c r="D1" s="42"/>
    </row>
    <row r="3" spans="1:16" ht="15" customHeight="1">
      <c r="A3" s="14" t="s">
        <v>167</v>
      </c>
      <c r="B3" s="14"/>
      <c r="C3" s="14"/>
      <c r="D3" s="14"/>
      <c r="E3" s="14"/>
      <c r="F3" s="14"/>
      <c r="I3" s="14"/>
      <c r="J3" s="14"/>
      <c r="K3" s="14"/>
      <c r="L3" s="14"/>
    </row>
    <row r="4" spans="1:16" ht="15" customHeight="1">
      <c r="A4" s="14"/>
      <c r="B4" s="14"/>
      <c r="C4" s="14"/>
      <c r="D4" s="14"/>
      <c r="E4" s="14"/>
      <c r="F4" s="14"/>
      <c r="I4" s="14"/>
      <c r="J4" s="14"/>
      <c r="K4" s="14"/>
      <c r="L4" s="14"/>
    </row>
    <row r="5" spans="1:16" ht="15" customHeight="1">
      <c r="A5" s="43"/>
      <c r="B5" s="43" t="s">
        <v>247</v>
      </c>
      <c r="C5" s="43"/>
      <c r="D5" s="43"/>
      <c r="H5" s="15"/>
      <c r="N5" s="15"/>
      <c r="P5" s="15" t="s">
        <v>168</v>
      </c>
    </row>
    <row r="6" spans="1:16" ht="15" customHeight="1">
      <c r="A6" s="44"/>
      <c r="B6" s="45"/>
      <c r="C6" s="45"/>
      <c r="D6" s="81"/>
      <c r="E6" s="132" t="s">
        <v>263</v>
      </c>
      <c r="F6" s="133"/>
      <c r="G6" s="132" t="s">
        <v>264</v>
      </c>
      <c r="H6" s="133"/>
      <c r="I6" s="132" t="s">
        <v>265</v>
      </c>
      <c r="J6" s="133"/>
      <c r="K6" s="136" t="s">
        <v>266</v>
      </c>
      <c r="L6" s="133"/>
      <c r="M6" s="132" t="s">
        <v>267</v>
      </c>
      <c r="N6" s="133"/>
      <c r="O6" s="134" t="s">
        <v>268</v>
      </c>
      <c r="P6" s="135"/>
    </row>
    <row r="7" spans="1:16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  <c r="O7" s="36" t="s">
        <v>235</v>
      </c>
      <c r="P7" s="36" t="s">
        <v>236</v>
      </c>
    </row>
    <row r="8" spans="1:16" ht="18" customHeight="1">
      <c r="A8" s="109" t="s">
        <v>169</v>
      </c>
      <c r="B8" s="78" t="s">
        <v>170</v>
      </c>
      <c r="C8" s="79"/>
      <c r="D8" s="79"/>
      <c r="E8" s="105">
        <v>1</v>
      </c>
      <c r="F8" s="98">
        <v>1</v>
      </c>
      <c r="G8" s="105">
        <v>6</v>
      </c>
      <c r="H8" s="98">
        <v>6</v>
      </c>
      <c r="I8" s="105">
        <v>1</v>
      </c>
      <c r="J8" s="98">
        <v>1</v>
      </c>
      <c r="K8" s="105">
        <v>2</v>
      </c>
      <c r="L8" s="98">
        <v>2</v>
      </c>
      <c r="M8" s="107">
        <v>16</v>
      </c>
      <c r="N8" s="98">
        <v>16</v>
      </c>
      <c r="O8" s="99">
        <v>1</v>
      </c>
      <c r="P8" s="99">
        <v>1</v>
      </c>
    </row>
    <row r="9" spans="1:16" ht="18" customHeight="1">
      <c r="A9" s="109"/>
      <c r="B9" s="109" t="s">
        <v>171</v>
      </c>
      <c r="C9" s="53" t="s">
        <v>172</v>
      </c>
      <c r="D9" s="53"/>
      <c r="E9" s="105">
        <v>30</v>
      </c>
      <c r="F9" s="98">
        <v>30</v>
      </c>
      <c r="G9" s="105">
        <v>10</v>
      </c>
      <c r="H9" s="98">
        <v>10</v>
      </c>
      <c r="I9" s="105">
        <v>3850</v>
      </c>
      <c r="J9" s="98">
        <v>3850</v>
      </c>
      <c r="K9" s="105">
        <v>90052</v>
      </c>
      <c r="L9" s="98">
        <v>88005</v>
      </c>
      <c r="M9" s="105">
        <v>1000</v>
      </c>
      <c r="N9" s="98">
        <v>1000</v>
      </c>
      <c r="O9" s="99">
        <v>100</v>
      </c>
      <c r="P9" s="99">
        <v>100</v>
      </c>
    </row>
    <row r="10" spans="1:16" ht="18" customHeight="1">
      <c r="A10" s="109"/>
      <c r="B10" s="109"/>
      <c r="C10" s="53" t="s">
        <v>173</v>
      </c>
      <c r="D10" s="53"/>
      <c r="E10" s="105">
        <v>30</v>
      </c>
      <c r="F10" s="98">
        <v>30</v>
      </c>
      <c r="G10" s="105">
        <v>8</v>
      </c>
      <c r="H10" s="98">
        <v>8</v>
      </c>
      <c r="I10" s="105">
        <v>3850</v>
      </c>
      <c r="J10" s="98">
        <v>3850</v>
      </c>
      <c r="K10" s="105">
        <v>45026</v>
      </c>
      <c r="L10" s="98">
        <v>44002</v>
      </c>
      <c r="M10" s="105">
        <v>510</v>
      </c>
      <c r="N10" s="98">
        <v>510</v>
      </c>
      <c r="O10" s="99">
        <v>100</v>
      </c>
      <c r="P10" s="99">
        <v>100</v>
      </c>
    </row>
    <row r="11" spans="1:16" ht="18" customHeight="1">
      <c r="A11" s="109"/>
      <c r="B11" s="109"/>
      <c r="C11" s="53" t="s">
        <v>174</v>
      </c>
      <c r="D11" s="53"/>
      <c r="E11" s="105">
        <v>0</v>
      </c>
      <c r="F11" s="98">
        <v>0</v>
      </c>
      <c r="G11" s="105">
        <v>2</v>
      </c>
      <c r="H11" s="98">
        <v>2</v>
      </c>
      <c r="I11" s="105">
        <v>0</v>
      </c>
      <c r="J11" s="98">
        <v>0</v>
      </c>
      <c r="K11" s="105">
        <v>45026</v>
      </c>
      <c r="L11" s="98">
        <v>44002</v>
      </c>
      <c r="M11" s="105">
        <v>90</v>
      </c>
      <c r="N11" s="98">
        <v>90</v>
      </c>
      <c r="O11" s="99">
        <v>0</v>
      </c>
      <c r="P11" s="99">
        <v>0</v>
      </c>
    </row>
    <row r="12" spans="1:16" ht="18" customHeight="1">
      <c r="A12" s="109"/>
      <c r="B12" s="109"/>
      <c r="C12" s="53" t="s">
        <v>175</v>
      </c>
      <c r="D12" s="53"/>
      <c r="E12" s="105">
        <v>0</v>
      </c>
      <c r="F12" s="98">
        <v>0</v>
      </c>
      <c r="G12" s="105">
        <v>0</v>
      </c>
      <c r="H12" s="98">
        <v>0</v>
      </c>
      <c r="I12" s="105">
        <v>0</v>
      </c>
      <c r="J12" s="98">
        <v>0</v>
      </c>
      <c r="K12" s="105">
        <v>0</v>
      </c>
      <c r="L12" s="98">
        <v>0</v>
      </c>
      <c r="M12" s="105">
        <v>225</v>
      </c>
      <c r="N12" s="98">
        <v>225</v>
      </c>
      <c r="O12" s="99">
        <v>0</v>
      </c>
      <c r="P12" s="99">
        <v>0</v>
      </c>
    </row>
    <row r="13" spans="1:16" ht="18" customHeight="1">
      <c r="A13" s="109"/>
      <c r="B13" s="109"/>
      <c r="C13" s="53" t="s">
        <v>176</v>
      </c>
      <c r="D13" s="53"/>
      <c r="E13" s="105">
        <v>0</v>
      </c>
      <c r="F13" s="98">
        <v>0</v>
      </c>
      <c r="G13" s="105">
        <v>0</v>
      </c>
      <c r="H13" s="98">
        <v>0</v>
      </c>
      <c r="I13" s="105">
        <v>0</v>
      </c>
      <c r="J13" s="98">
        <v>0</v>
      </c>
      <c r="K13" s="105">
        <v>0</v>
      </c>
      <c r="L13" s="98">
        <v>0</v>
      </c>
      <c r="M13" s="107">
        <v>0</v>
      </c>
      <c r="N13" s="98">
        <v>0</v>
      </c>
      <c r="O13" s="99">
        <v>0</v>
      </c>
      <c r="P13" s="99">
        <v>0</v>
      </c>
    </row>
    <row r="14" spans="1:16" ht="18" customHeight="1">
      <c r="A14" s="109"/>
      <c r="B14" s="109"/>
      <c r="C14" s="53" t="s">
        <v>177</v>
      </c>
      <c r="D14" s="53"/>
      <c r="E14" s="105">
        <v>0</v>
      </c>
      <c r="F14" s="98">
        <v>0</v>
      </c>
      <c r="G14" s="105">
        <v>0</v>
      </c>
      <c r="H14" s="98">
        <v>0</v>
      </c>
      <c r="I14" s="105">
        <v>0</v>
      </c>
      <c r="J14" s="98">
        <v>0</v>
      </c>
      <c r="K14" s="105">
        <v>0</v>
      </c>
      <c r="L14" s="98">
        <v>0</v>
      </c>
      <c r="M14" s="105">
        <v>175</v>
      </c>
      <c r="N14" s="98">
        <v>175</v>
      </c>
      <c r="O14" s="99">
        <v>0</v>
      </c>
      <c r="P14" s="99">
        <v>0</v>
      </c>
    </row>
    <row r="15" spans="1:16" ht="18" customHeight="1">
      <c r="A15" s="109" t="s">
        <v>178</v>
      </c>
      <c r="B15" s="109" t="s">
        <v>179</v>
      </c>
      <c r="C15" s="53" t="s">
        <v>180</v>
      </c>
      <c r="D15" s="53"/>
      <c r="E15" s="82">
        <v>25517</v>
      </c>
      <c r="F15" s="82">
        <v>26645</v>
      </c>
      <c r="G15" s="101">
        <v>7777</v>
      </c>
      <c r="H15" s="82">
        <v>7949</v>
      </c>
      <c r="I15" s="82">
        <v>2514</v>
      </c>
      <c r="J15" s="82">
        <v>2475</v>
      </c>
      <c r="K15" s="101">
        <v>8188</v>
      </c>
      <c r="L15" s="82">
        <v>8701</v>
      </c>
      <c r="M15" s="101">
        <v>1503</v>
      </c>
      <c r="N15" s="82">
        <v>1665</v>
      </c>
      <c r="O15" s="87">
        <v>351</v>
      </c>
      <c r="P15" s="87">
        <v>372</v>
      </c>
    </row>
    <row r="16" spans="1:16" ht="18" customHeight="1">
      <c r="A16" s="109"/>
      <c r="B16" s="109"/>
      <c r="C16" s="53" t="s">
        <v>181</v>
      </c>
      <c r="D16" s="53"/>
      <c r="E16" s="101">
        <v>72</v>
      </c>
      <c r="F16" s="82">
        <v>72</v>
      </c>
      <c r="G16" s="101">
        <v>12549</v>
      </c>
      <c r="H16" s="82">
        <v>12867</v>
      </c>
      <c r="I16" s="101">
        <v>10949</v>
      </c>
      <c r="J16" s="82">
        <v>10956</v>
      </c>
      <c r="K16" s="101">
        <v>411103</v>
      </c>
      <c r="L16" s="82">
        <v>402963</v>
      </c>
      <c r="M16" s="101">
        <v>1114</v>
      </c>
      <c r="N16" s="82">
        <v>1196</v>
      </c>
      <c r="O16" s="87">
        <v>49</v>
      </c>
      <c r="P16" s="87">
        <v>37</v>
      </c>
    </row>
    <row r="17" spans="1:17" ht="18" customHeight="1">
      <c r="A17" s="109"/>
      <c r="B17" s="109"/>
      <c r="C17" s="53" t="s">
        <v>182</v>
      </c>
      <c r="D17" s="53"/>
      <c r="E17" s="106">
        <v>0</v>
      </c>
      <c r="F17" s="82">
        <v>0</v>
      </c>
      <c r="G17" s="101">
        <v>0</v>
      </c>
      <c r="H17" s="98">
        <v>0</v>
      </c>
      <c r="I17" s="101">
        <v>0</v>
      </c>
      <c r="J17" s="98">
        <v>0</v>
      </c>
      <c r="K17" s="101">
        <v>462</v>
      </c>
      <c r="L17" s="82">
        <v>451</v>
      </c>
      <c r="M17" s="101">
        <v>0</v>
      </c>
      <c r="N17" s="98">
        <v>0</v>
      </c>
      <c r="O17" s="87">
        <v>0</v>
      </c>
      <c r="P17" s="87"/>
    </row>
    <row r="18" spans="1:17" ht="18" customHeight="1">
      <c r="A18" s="109"/>
      <c r="B18" s="109"/>
      <c r="C18" s="53" t="s">
        <v>183</v>
      </c>
      <c r="D18" s="53"/>
      <c r="E18" s="101">
        <v>25589</v>
      </c>
      <c r="F18" s="82">
        <v>26716</v>
      </c>
      <c r="G18" s="101">
        <v>20326</v>
      </c>
      <c r="H18" s="82">
        <v>20817</v>
      </c>
      <c r="I18" s="101">
        <v>13464</v>
      </c>
      <c r="J18" s="82">
        <v>13431</v>
      </c>
      <c r="K18" s="101">
        <v>419753</v>
      </c>
      <c r="L18" s="82">
        <v>412115</v>
      </c>
      <c r="M18" s="101">
        <v>2617</v>
      </c>
      <c r="N18" s="82">
        <v>2861</v>
      </c>
      <c r="O18" s="87">
        <v>401</v>
      </c>
      <c r="P18" s="87">
        <v>409</v>
      </c>
    </row>
    <row r="19" spans="1:17" ht="18" customHeight="1">
      <c r="A19" s="109"/>
      <c r="B19" s="109" t="s">
        <v>184</v>
      </c>
      <c r="C19" s="53" t="s">
        <v>185</v>
      </c>
      <c r="D19" s="53"/>
      <c r="E19" s="101">
        <v>9353</v>
      </c>
      <c r="F19" s="82">
        <v>9544</v>
      </c>
      <c r="G19" s="101">
        <v>472</v>
      </c>
      <c r="H19" s="82">
        <v>607</v>
      </c>
      <c r="I19" s="101">
        <v>133</v>
      </c>
      <c r="J19" s="82">
        <v>149</v>
      </c>
      <c r="K19" s="101">
        <v>22480</v>
      </c>
      <c r="L19" s="82">
        <v>22975</v>
      </c>
      <c r="M19" s="101">
        <v>610</v>
      </c>
      <c r="N19" s="82">
        <v>787</v>
      </c>
      <c r="O19" s="87">
        <v>73</v>
      </c>
      <c r="P19" s="87">
        <v>82</v>
      </c>
    </row>
    <row r="20" spans="1:17" ht="18" customHeight="1">
      <c r="A20" s="109"/>
      <c r="B20" s="109"/>
      <c r="C20" s="53" t="s">
        <v>186</v>
      </c>
      <c r="D20" s="53"/>
      <c r="E20" s="82">
        <v>1014</v>
      </c>
      <c r="F20" s="82">
        <v>2071</v>
      </c>
      <c r="G20" s="82">
        <v>8047</v>
      </c>
      <c r="H20" s="82">
        <v>8535</v>
      </c>
      <c r="I20" s="101">
        <v>11</v>
      </c>
      <c r="J20" s="82">
        <v>10</v>
      </c>
      <c r="K20" s="82">
        <v>211783</v>
      </c>
      <c r="L20" s="82">
        <v>210215</v>
      </c>
      <c r="M20" s="101">
        <v>582</v>
      </c>
      <c r="N20" s="82">
        <v>660</v>
      </c>
      <c r="O20" s="87">
        <v>1</v>
      </c>
      <c r="P20" s="87">
        <v>2</v>
      </c>
    </row>
    <row r="21" spans="1:17" ht="18" customHeight="1">
      <c r="A21" s="109"/>
      <c r="B21" s="109"/>
      <c r="C21" s="53" t="s">
        <v>187</v>
      </c>
      <c r="D21" s="53"/>
      <c r="E21" s="82">
        <v>0</v>
      </c>
      <c r="F21" s="82">
        <v>0</v>
      </c>
      <c r="G21" s="82">
        <v>0</v>
      </c>
      <c r="H21" s="82">
        <v>0</v>
      </c>
      <c r="I21" s="82">
        <v>9470</v>
      </c>
      <c r="J21" s="82">
        <v>9421</v>
      </c>
      <c r="K21" s="82">
        <v>95437</v>
      </c>
      <c r="L21" s="82">
        <v>90787</v>
      </c>
      <c r="M21" s="82">
        <v>0</v>
      </c>
      <c r="N21" s="98">
        <v>0</v>
      </c>
      <c r="O21" s="87">
        <v>0</v>
      </c>
      <c r="P21" s="87">
        <v>0</v>
      </c>
    </row>
    <row r="22" spans="1:17" ht="18" customHeight="1">
      <c r="A22" s="109"/>
      <c r="B22" s="109"/>
      <c r="C22" s="47" t="s">
        <v>188</v>
      </c>
      <c r="D22" s="47"/>
      <c r="E22" s="101">
        <v>10366</v>
      </c>
      <c r="F22" s="82">
        <v>11615</v>
      </c>
      <c r="G22" s="101">
        <v>8518</v>
      </c>
      <c r="H22" s="82">
        <v>9142</v>
      </c>
      <c r="I22" s="101">
        <v>9614</v>
      </c>
      <c r="J22" s="82">
        <v>9581</v>
      </c>
      <c r="K22" s="101">
        <v>329701</v>
      </c>
      <c r="L22" s="82">
        <v>323976</v>
      </c>
      <c r="M22" s="101">
        <v>1192</v>
      </c>
      <c r="N22" s="82">
        <v>1447</v>
      </c>
      <c r="O22" s="87">
        <v>75</v>
      </c>
      <c r="P22" s="87">
        <v>84</v>
      </c>
    </row>
    <row r="23" spans="1:17" ht="18" customHeight="1">
      <c r="A23" s="109"/>
      <c r="B23" s="109" t="s">
        <v>189</v>
      </c>
      <c r="C23" s="53" t="s">
        <v>190</v>
      </c>
      <c r="D23" s="53"/>
      <c r="E23" s="101">
        <v>30</v>
      </c>
      <c r="F23" s="82">
        <v>30</v>
      </c>
      <c r="G23" s="101">
        <v>10</v>
      </c>
      <c r="H23" s="82">
        <v>10</v>
      </c>
      <c r="I23" s="101">
        <v>3850</v>
      </c>
      <c r="J23" s="82">
        <v>3850</v>
      </c>
      <c r="K23" s="101">
        <v>90052</v>
      </c>
      <c r="L23" s="82">
        <v>88005</v>
      </c>
      <c r="M23" s="101">
        <v>1000</v>
      </c>
      <c r="N23" s="82">
        <v>1000</v>
      </c>
      <c r="O23" s="87">
        <v>50</v>
      </c>
      <c r="P23" s="87">
        <v>50</v>
      </c>
    </row>
    <row r="24" spans="1:17" ht="18" customHeight="1">
      <c r="A24" s="109"/>
      <c r="B24" s="109"/>
      <c r="C24" s="53" t="s">
        <v>191</v>
      </c>
      <c r="D24" s="53"/>
      <c r="E24" s="101">
        <v>15193</v>
      </c>
      <c r="F24" s="82">
        <v>15071</v>
      </c>
      <c r="G24" s="101">
        <v>11798</v>
      </c>
      <c r="H24" s="82">
        <v>11665</v>
      </c>
      <c r="I24" s="101">
        <v>0</v>
      </c>
      <c r="J24" s="98">
        <v>0</v>
      </c>
      <c r="K24" s="101">
        <v>0</v>
      </c>
      <c r="L24" s="82">
        <v>134</v>
      </c>
      <c r="M24" s="101">
        <v>425</v>
      </c>
      <c r="N24" s="82">
        <v>414</v>
      </c>
      <c r="O24" s="87">
        <v>276</v>
      </c>
      <c r="P24" s="87">
        <v>275</v>
      </c>
    </row>
    <row r="25" spans="1:17" ht="18" customHeight="1">
      <c r="A25" s="109"/>
      <c r="B25" s="109"/>
      <c r="C25" s="53" t="s">
        <v>192</v>
      </c>
      <c r="D25" s="53"/>
      <c r="E25" s="101">
        <v>0</v>
      </c>
      <c r="F25" s="82">
        <v>0</v>
      </c>
      <c r="G25" s="101">
        <v>0</v>
      </c>
      <c r="H25" s="82">
        <v>0</v>
      </c>
      <c r="I25" s="101">
        <v>0</v>
      </c>
      <c r="J25" s="98">
        <v>0</v>
      </c>
      <c r="K25" s="101">
        <v>0</v>
      </c>
      <c r="L25" s="98">
        <v>0</v>
      </c>
      <c r="M25" s="101">
        <v>0</v>
      </c>
      <c r="N25" s="98">
        <v>0</v>
      </c>
      <c r="O25" s="87">
        <v>0</v>
      </c>
      <c r="P25" s="87">
        <v>0</v>
      </c>
    </row>
    <row r="26" spans="1:17" ht="18" customHeight="1">
      <c r="A26" s="109"/>
      <c r="B26" s="109"/>
      <c r="C26" s="53" t="s">
        <v>193</v>
      </c>
      <c r="D26" s="53"/>
      <c r="E26" s="101">
        <v>15223</v>
      </c>
      <c r="F26" s="82">
        <v>15101</v>
      </c>
      <c r="G26" s="101">
        <v>11808</v>
      </c>
      <c r="H26" s="82">
        <v>11675</v>
      </c>
      <c r="I26" s="101">
        <v>3850</v>
      </c>
      <c r="J26" s="82">
        <v>3850</v>
      </c>
      <c r="K26" s="101">
        <v>90052</v>
      </c>
      <c r="L26" s="82">
        <v>88139</v>
      </c>
      <c r="M26" s="101">
        <v>1425</v>
      </c>
      <c r="N26" s="82">
        <v>1414</v>
      </c>
      <c r="O26" s="87">
        <v>326</v>
      </c>
      <c r="P26" s="87">
        <v>325</v>
      </c>
    </row>
    <row r="27" spans="1:17" ht="18" customHeight="1">
      <c r="A27" s="109"/>
      <c r="B27" s="53" t="s">
        <v>194</v>
      </c>
      <c r="C27" s="53"/>
      <c r="D27" s="53"/>
      <c r="E27" s="82">
        <v>25590</v>
      </c>
      <c r="F27" s="82">
        <v>26716</v>
      </c>
      <c r="G27" s="101">
        <v>20326</v>
      </c>
      <c r="H27" s="82">
        <v>20817</v>
      </c>
      <c r="I27" s="101">
        <v>13464</v>
      </c>
      <c r="J27" s="82">
        <v>13431</v>
      </c>
      <c r="K27" s="101">
        <v>419753</v>
      </c>
      <c r="L27" s="82">
        <v>412115</v>
      </c>
      <c r="M27" s="101">
        <v>2617</v>
      </c>
      <c r="N27" s="82">
        <v>2861</v>
      </c>
      <c r="O27" s="87">
        <v>401</v>
      </c>
      <c r="P27" s="87">
        <v>409</v>
      </c>
    </row>
    <row r="28" spans="1:17" ht="18" customHeight="1">
      <c r="A28" s="109" t="s">
        <v>195</v>
      </c>
      <c r="B28" s="109" t="s">
        <v>196</v>
      </c>
      <c r="C28" s="53" t="s">
        <v>197</v>
      </c>
      <c r="D28" s="80" t="s">
        <v>40</v>
      </c>
      <c r="E28" s="101">
        <v>721</v>
      </c>
      <c r="F28" s="82">
        <v>2071</v>
      </c>
      <c r="G28" s="82">
        <v>1595</v>
      </c>
      <c r="H28" s="82">
        <v>1685</v>
      </c>
      <c r="I28" s="101">
        <v>551</v>
      </c>
      <c r="J28" s="82">
        <v>519</v>
      </c>
      <c r="K28" s="101">
        <v>12700</v>
      </c>
      <c r="L28" s="82">
        <v>12541</v>
      </c>
      <c r="M28" s="101">
        <v>2270</v>
      </c>
      <c r="N28" s="82">
        <v>2135</v>
      </c>
      <c r="O28" s="87">
        <v>225</v>
      </c>
      <c r="P28" s="87">
        <v>240</v>
      </c>
    </row>
    <row r="29" spans="1:17" ht="18" customHeight="1">
      <c r="A29" s="109"/>
      <c r="B29" s="109"/>
      <c r="C29" s="53" t="s">
        <v>198</v>
      </c>
      <c r="D29" s="80" t="s">
        <v>41</v>
      </c>
      <c r="E29" s="101">
        <v>619</v>
      </c>
      <c r="F29" s="82">
        <v>2048</v>
      </c>
      <c r="G29" s="101">
        <v>1312</v>
      </c>
      <c r="H29" s="82">
        <v>1286</v>
      </c>
      <c r="I29" s="101">
        <v>407</v>
      </c>
      <c r="J29" s="82">
        <v>506</v>
      </c>
      <c r="K29" s="101">
        <v>6972</v>
      </c>
      <c r="L29" s="82">
        <v>5297</v>
      </c>
      <c r="M29" s="101">
        <v>2036</v>
      </c>
      <c r="N29" s="82">
        <v>1875</v>
      </c>
      <c r="O29" s="87">
        <v>9</v>
      </c>
      <c r="P29" s="87">
        <v>6</v>
      </c>
    </row>
    <row r="30" spans="1:17" ht="18" customHeight="1">
      <c r="A30" s="109"/>
      <c r="B30" s="109"/>
      <c r="C30" s="53" t="s">
        <v>199</v>
      </c>
      <c r="D30" s="80" t="s">
        <v>200</v>
      </c>
      <c r="E30" s="54">
        <v>60</v>
      </c>
      <c r="F30" s="82">
        <f>61+1</f>
        <v>62</v>
      </c>
      <c r="G30" s="101">
        <v>112</v>
      </c>
      <c r="H30" s="82">
        <v>112</v>
      </c>
      <c r="I30" s="101">
        <v>99</v>
      </c>
      <c r="J30" s="82">
        <f>107-1</f>
        <v>106</v>
      </c>
      <c r="K30" s="101">
        <v>410</v>
      </c>
      <c r="L30" s="82">
        <f>390-1</f>
        <v>389</v>
      </c>
      <c r="M30" s="101">
        <v>217</v>
      </c>
      <c r="N30" s="82">
        <v>226</v>
      </c>
      <c r="O30" s="87">
        <v>214</v>
      </c>
      <c r="P30" s="87">
        <v>215</v>
      </c>
    </row>
    <row r="31" spans="1:17" ht="18" customHeight="1">
      <c r="A31" s="109"/>
      <c r="B31" s="109"/>
      <c r="C31" s="47" t="s">
        <v>201</v>
      </c>
      <c r="D31" s="80" t="s">
        <v>202</v>
      </c>
      <c r="E31" s="54">
        <f t="shared" ref="E31:P31" si="0">E28-E29-E30</f>
        <v>42</v>
      </c>
      <c r="F31" s="54">
        <f t="shared" si="0"/>
        <v>-39</v>
      </c>
      <c r="G31" s="54">
        <f t="shared" si="0"/>
        <v>171</v>
      </c>
      <c r="H31" s="54">
        <f t="shared" si="0"/>
        <v>287</v>
      </c>
      <c r="I31" s="54">
        <f t="shared" si="0"/>
        <v>45</v>
      </c>
      <c r="J31" s="54">
        <f t="shared" si="0"/>
        <v>-93</v>
      </c>
      <c r="K31" s="54">
        <f t="shared" si="0"/>
        <v>5318</v>
      </c>
      <c r="L31" s="54">
        <f t="shared" si="0"/>
        <v>6855</v>
      </c>
      <c r="M31" s="54">
        <f t="shared" si="0"/>
        <v>17</v>
      </c>
      <c r="N31" s="54">
        <f t="shared" si="0"/>
        <v>34</v>
      </c>
      <c r="O31" s="54">
        <f t="shared" si="0"/>
        <v>2</v>
      </c>
      <c r="P31" s="54">
        <f t="shared" si="0"/>
        <v>19</v>
      </c>
      <c r="Q31" s="7"/>
    </row>
    <row r="32" spans="1:17" ht="18" customHeight="1">
      <c r="A32" s="109"/>
      <c r="B32" s="109"/>
      <c r="C32" s="53" t="s">
        <v>203</v>
      </c>
      <c r="D32" s="80" t="s">
        <v>204</v>
      </c>
      <c r="E32" s="54">
        <v>80</v>
      </c>
      <c r="F32" s="82">
        <v>90</v>
      </c>
      <c r="G32" s="54">
        <v>34</v>
      </c>
      <c r="H32" s="82">
        <v>36</v>
      </c>
      <c r="I32" s="101">
        <v>9</v>
      </c>
      <c r="J32" s="82">
        <f>140-1</f>
        <v>139</v>
      </c>
      <c r="K32" s="101">
        <v>121</v>
      </c>
      <c r="L32" s="82">
        <v>62</v>
      </c>
      <c r="M32" s="101">
        <v>39</v>
      </c>
      <c r="N32" s="82">
        <f>9-1</f>
        <v>8</v>
      </c>
      <c r="O32" s="87">
        <v>0</v>
      </c>
      <c r="P32" s="87">
        <v>0</v>
      </c>
    </row>
    <row r="33" spans="1:16" ht="18" customHeight="1">
      <c r="A33" s="109"/>
      <c r="B33" s="109"/>
      <c r="C33" s="53" t="s">
        <v>205</v>
      </c>
      <c r="D33" s="80" t="s">
        <v>206</v>
      </c>
      <c r="E33" s="101">
        <v>1.6E-2</v>
      </c>
      <c r="F33" s="82">
        <v>0</v>
      </c>
      <c r="G33" s="54">
        <v>65</v>
      </c>
      <c r="H33" s="82">
        <v>76</v>
      </c>
      <c r="I33" s="101">
        <v>5</v>
      </c>
      <c r="J33" s="98">
        <v>0</v>
      </c>
      <c r="K33" s="101">
        <v>923</v>
      </c>
      <c r="L33" s="82">
        <f>937-1</f>
        <v>936</v>
      </c>
      <c r="M33" s="54">
        <v>34</v>
      </c>
      <c r="N33" s="82">
        <v>18</v>
      </c>
      <c r="O33" s="87">
        <v>0</v>
      </c>
      <c r="P33" s="87">
        <v>4</v>
      </c>
    </row>
    <row r="34" spans="1:16" ht="18" customHeight="1">
      <c r="A34" s="109"/>
      <c r="B34" s="109"/>
      <c r="C34" s="47" t="s">
        <v>207</v>
      </c>
      <c r="D34" s="80" t="s">
        <v>208</v>
      </c>
      <c r="E34" s="54">
        <f t="shared" ref="E34:P34" si="1">E31+E32-E33</f>
        <v>121.98399999999999</v>
      </c>
      <c r="F34" s="54">
        <f t="shared" si="1"/>
        <v>51</v>
      </c>
      <c r="G34" s="54">
        <f t="shared" si="1"/>
        <v>140</v>
      </c>
      <c r="H34" s="54">
        <f t="shared" si="1"/>
        <v>247</v>
      </c>
      <c r="I34" s="54">
        <f t="shared" si="1"/>
        <v>49</v>
      </c>
      <c r="J34" s="54">
        <f t="shared" si="1"/>
        <v>46</v>
      </c>
      <c r="K34" s="54">
        <f t="shared" si="1"/>
        <v>4516</v>
      </c>
      <c r="L34" s="54">
        <f t="shared" si="1"/>
        <v>5981</v>
      </c>
      <c r="M34" s="54">
        <f t="shared" si="1"/>
        <v>22</v>
      </c>
      <c r="N34" s="54">
        <f t="shared" si="1"/>
        <v>24</v>
      </c>
      <c r="O34" s="54">
        <f t="shared" si="1"/>
        <v>2</v>
      </c>
      <c r="P34" s="54">
        <f t="shared" si="1"/>
        <v>15</v>
      </c>
    </row>
    <row r="35" spans="1:16" ht="18" customHeight="1">
      <c r="A35" s="109"/>
      <c r="B35" s="109" t="s">
        <v>209</v>
      </c>
      <c r="C35" s="53" t="s">
        <v>210</v>
      </c>
      <c r="D35" s="80" t="s">
        <v>211</v>
      </c>
      <c r="E35" s="101">
        <v>0</v>
      </c>
      <c r="F35" s="82">
        <v>0</v>
      </c>
      <c r="G35" s="101">
        <v>0</v>
      </c>
      <c r="H35" s="82">
        <v>0</v>
      </c>
      <c r="I35" s="101">
        <v>0</v>
      </c>
      <c r="J35" s="98">
        <v>0</v>
      </c>
      <c r="K35" s="101">
        <v>0</v>
      </c>
      <c r="L35" s="98">
        <v>0</v>
      </c>
      <c r="M35" s="101">
        <v>0</v>
      </c>
      <c r="N35" s="82">
        <v>0</v>
      </c>
      <c r="O35" s="87">
        <v>0</v>
      </c>
      <c r="P35" s="87">
        <v>0</v>
      </c>
    </row>
    <row r="36" spans="1:16" ht="18" customHeight="1">
      <c r="A36" s="109"/>
      <c r="B36" s="109"/>
      <c r="C36" s="53" t="s">
        <v>212</v>
      </c>
      <c r="D36" s="80" t="s">
        <v>213</v>
      </c>
      <c r="E36" s="101">
        <v>0</v>
      </c>
      <c r="F36" s="82">
        <v>5855</v>
      </c>
      <c r="G36" s="101">
        <v>7</v>
      </c>
      <c r="H36" s="82">
        <f>3+1</f>
        <v>4</v>
      </c>
      <c r="I36" s="101">
        <v>0</v>
      </c>
      <c r="J36" s="98">
        <v>0</v>
      </c>
      <c r="K36" s="101">
        <v>0</v>
      </c>
      <c r="L36" s="98">
        <v>0</v>
      </c>
      <c r="M36" s="106">
        <v>5</v>
      </c>
      <c r="N36" s="82">
        <v>0</v>
      </c>
      <c r="O36" s="87">
        <v>0</v>
      </c>
      <c r="P36" s="87">
        <v>0</v>
      </c>
    </row>
    <row r="37" spans="1:16" ht="18" customHeight="1">
      <c r="A37" s="109"/>
      <c r="B37" s="109"/>
      <c r="C37" s="53" t="s">
        <v>214</v>
      </c>
      <c r="D37" s="80" t="s">
        <v>215</v>
      </c>
      <c r="E37" s="54">
        <f t="shared" ref="E37:P37" si="2">E34+E35-E36</f>
        <v>121.98399999999999</v>
      </c>
      <c r="F37" s="54">
        <f t="shared" si="2"/>
        <v>-5804</v>
      </c>
      <c r="G37" s="54">
        <f t="shared" si="2"/>
        <v>133</v>
      </c>
      <c r="H37" s="54">
        <f t="shared" si="2"/>
        <v>243</v>
      </c>
      <c r="I37" s="54">
        <f t="shared" si="2"/>
        <v>49</v>
      </c>
      <c r="J37" s="54">
        <f t="shared" si="2"/>
        <v>46</v>
      </c>
      <c r="K37" s="54">
        <f t="shared" si="2"/>
        <v>4516</v>
      </c>
      <c r="L37" s="54">
        <f t="shared" si="2"/>
        <v>5981</v>
      </c>
      <c r="M37" s="54">
        <f t="shared" si="2"/>
        <v>17</v>
      </c>
      <c r="N37" s="54">
        <f t="shared" si="2"/>
        <v>24</v>
      </c>
      <c r="O37" s="54">
        <f t="shared" si="2"/>
        <v>2</v>
      </c>
      <c r="P37" s="54">
        <f t="shared" si="2"/>
        <v>15</v>
      </c>
    </row>
    <row r="38" spans="1:16" ht="18" customHeight="1">
      <c r="A38" s="109"/>
      <c r="B38" s="109"/>
      <c r="C38" s="53" t="s">
        <v>216</v>
      </c>
      <c r="D38" s="80" t="s">
        <v>217</v>
      </c>
      <c r="E38" s="101">
        <v>0</v>
      </c>
      <c r="F38" s="82">
        <v>0</v>
      </c>
      <c r="G38" s="101">
        <v>8</v>
      </c>
      <c r="H38" s="82">
        <f>13+1</f>
        <v>14</v>
      </c>
      <c r="I38" s="101">
        <v>0</v>
      </c>
      <c r="J38" s="98">
        <v>0</v>
      </c>
      <c r="K38" s="101">
        <v>0</v>
      </c>
      <c r="L38" s="98">
        <v>0</v>
      </c>
      <c r="M38" s="101">
        <v>0</v>
      </c>
      <c r="N38" s="82">
        <v>0</v>
      </c>
      <c r="O38" s="87">
        <v>0</v>
      </c>
      <c r="P38" s="87">
        <v>0</v>
      </c>
    </row>
    <row r="39" spans="1:16" ht="18" customHeight="1">
      <c r="A39" s="109"/>
      <c r="B39" s="109"/>
      <c r="C39" s="53" t="s">
        <v>218</v>
      </c>
      <c r="D39" s="80" t="s">
        <v>219</v>
      </c>
      <c r="E39" s="101">
        <v>0</v>
      </c>
      <c r="F39" s="82">
        <v>0</v>
      </c>
      <c r="G39" s="101">
        <v>0</v>
      </c>
      <c r="H39" s="82">
        <v>0</v>
      </c>
      <c r="I39" s="101">
        <v>0</v>
      </c>
      <c r="J39" s="98">
        <v>0</v>
      </c>
      <c r="K39" s="101">
        <v>0</v>
      </c>
      <c r="L39" s="98">
        <v>0</v>
      </c>
      <c r="M39" s="101">
        <v>0</v>
      </c>
      <c r="N39" s="82">
        <v>0</v>
      </c>
      <c r="O39" s="87">
        <v>0</v>
      </c>
      <c r="P39" s="87">
        <v>0</v>
      </c>
    </row>
    <row r="40" spans="1:16" ht="18" customHeight="1">
      <c r="A40" s="109"/>
      <c r="B40" s="109"/>
      <c r="C40" s="53" t="s">
        <v>220</v>
      </c>
      <c r="D40" s="80" t="s">
        <v>221</v>
      </c>
      <c r="E40" s="101">
        <v>0</v>
      </c>
      <c r="F40" s="82">
        <v>0</v>
      </c>
      <c r="G40" s="101">
        <v>0</v>
      </c>
      <c r="H40" s="82">
        <v>0</v>
      </c>
      <c r="I40" s="101">
        <v>0</v>
      </c>
      <c r="J40" s="98">
        <v>0</v>
      </c>
      <c r="K40" s="101">
        <v>0</v>
      </c>
      <c r="L40" s="98">
        <v>0</v>
      </c>
      <c r="M40" s="101">
        <v>7</v>
      </c>
      <c r="N40" s="82">
        <v>9</v>
      </c>
      <c r="O40" s="87">
        <v>1</v>
      </c>
      <c r="P40" s="87">
        <v>5</v>
      </c>
    </row>
    <row r="41" spans="1:16" ht="18" customHeight="1">
      <c r="A41" s="109"/>
      <c r="B41" s="109"/>
      <c r="C41" s="47" t="s">
        <v>222</v>
      </c>
      <c r="D41" s="80" t="s">
        <v>223</v>
      </c>
      <c r="E41" s="54">
        <f t="shared" ref="E41:M41" si="3">E34+E35-E36-E40</f>
        <v>121.98399999999999</v>
      </c>
      <c r="F41" s="54">
        <f t="shared" si="3"/>
        <v>-5804</v>
      </c>
      <c r="G41" s="54">
        <f t="shared" si="3"/>
        <v>133</v>
      </c>
      <c r="H41" s="54">
        <f t="shared" si="3"/>
        <v>243</v>
      </c>
      <c r="I41" s="54">
        <f t="shared" si="3"/>
        <v>49</v>
      </c>
      <c r="J41" s="54">
        <f t="shared" si="3"/>
        <v>46</v>
      </c>
      <c r="K41" s="54">
        <f t="shared" si="3"/>
        <v>4516</v>
      </c>
      <c r="L41" s="54">
        <f t="shared" si="3"/>
        <v>5981</v>
      </c>
      <c r="M41" s="54">
        <f t="shared" si="3"/>
        <v>10</v>
      </c>
      <c r="N41" s="54">
        <f>N34+N35-N36-N40</f>
        <v>15</v>
      </c>
      <c r="O41" s="54">
        <f>O34+O35-O36-O40</f>
        <v>1</v>
      </c>
      <c r="P41" s="54">
        <f>P34+P35-P36-P40</f>
        <v>10</v>
      </c>
    </row>
    <row r="42" spans="1:16" ht="18" customHeight="1">
      <c r="A42" s="109"/>
      <c r="B42" s="109"/>
      <c r="C42" s="137" t="s">
        <v>224</v>
      </c>
      <c r="D42" s="137"/>
      <c r="E42" s="54">
        <f t="shared" ref="E42:L42" si="4">E37+E38-E39-E40</f>
        <v>121.98399999999999</v>
      </c>
      <c r="F42" s="54">
        <f t="shared" si="4"/>
        <v>-5804</v>
      </c>
      <c r="G42" s="54">
        <f t="shared" si="4"/>
        <v>141</v>
      </c>
      <c r="H42" s="54">
        <f t="shared" si="4"/>
        <v>257</v>
      </c>
      <c r="I42" s="54">
        <f t="shared" si="4"/>
        <v>49</v>
      </c>
      <c r="J42" s="54">
        <f t="shared" si="4"/>
        <v>46</v>
      </c>
      <c r="K42" s="54">
        <f t="shared" si="4"/>
        <v>4516</v>
      </c>
      <c r="L42" s="54">
        <f t="shared" si="4"/>
        <v>5981</v>
      </c>
      <c r="M42" s="54">
        <f>M37+M38-M39-M40</f>
        <v>10</v>
      </c>
      <c r="N42" s="54">
        <f>N37+N38-N39-N40</f>
        <v>15</v>
      </c>
      <c r="O42" s="54">
        <f>O37+O38-O39-O40</f>
        <v>1</v>
      </c>
      <c r="P42" s="54">
        <f>P37+P38-P39-P40</f>
        <v>10</v>
      </c>
    </row>
    <row r="43" spans="1:16" ht="18" customHeight="1">
      <c r="A43" s="109"/>
      <c r="B43" s="109"/>
      <c r="C43" s="53" t="s">
        <v>225</v>
      </c>
      <c r="D43" s="80" t="s">
        <v>226</v>
      </c>
      <c r="E43" s="101">
        <v>0</v>
      </c>
      <c r="F43" s="82">
        <v>0</v>
      </c>
      <c r="G43" s="101">
        <v>0</v>
      </c>
      <c r="H43" s="82">
        <v>0</v>
      </c>
      <c r="I43" s="101">
        <v>0</v>
      </c>
      <c r="J43" s="98">
        <v>0</v>
      </c>
      <c r="K43" s="101">
        <v>0</v>
      </c>
      <c r="L43" s="98">
        <v>0</v>
      </c>
      <c r="M43" s="101">
        <v>0</v>
      </c>
      <c r="N43" s="82">
        <v>0</v>
      </c>
      <c r="O43" s="87">
        <v>0</v>
      </c>
      <c r="P43" s="87">
        <v>0</v>
      </c>
    </row>
    <row r="44" spans="1:16" ht="18" customHeight="1">
      <c r="A44" s="109"/>
      <c r="B44" s="109"/>
      <c r="C44" s="47" t="s">
        <v>227</v>
      </c>
      <c r="D44" s="65" t="s">
        <v>228</v>
      </c>
      <c r="E44" s="54">
        <f t="shared" ref="E44:P44" si="5">E41+E43</f>
        <v>121.98399999999999</v>
      </c>
      <c r="F44" s="54">
        <f t="shared" si="5"/>
        <v>-5804</v>
      </c>
      <c r="G44" s="54">
        <f t="shared" si="5"/>
        <v>133</v>
      </c>
      <c r="H44" s="54">
        <f t="shared" si="5"/>
        <v>243</v>
      </c>
      <c r="I44" s="54">
        <f t="shared" si="5"/>
        <v>49</v>
      </c>
      <c r="J44" s="54">
        <f t="shared" si="5"/>
        <v>46</v>
      </c>
      <c r="K44" s="54">
        <f t="shared" si="5"/>
        <v>4516</v>
      </c>
      <c r="L44" s="54">
        <f t="shared" si="5"/>
        <v>5981</v>
      </c>
      <c r="M44" s="54">
        <f t="shared" si="5"/>
        <v>10</v>
      </c>
      <c r="N44" s="54">
        <f t="shared" si="5"/>
        <v>15</v>
      </c>
      <c r="O44" s="54">
        <f t="shared" si="5"/>
        <v>1</v>
      </c>
      <c r="P44" s="54">
        <f t="shared" si="5"/>
        <v>10</v>
      </c>
    </row>
    <row r="45" spans="1:16" ht="14.15" customHeight="1">
      <c r="A45" s="8" t="s">
        <v>229</v>
      </c>
    </row>
    <row r="46" spans="1:16" ht="14.15" customHeight="1">
      <c r="A46" s="8" t="s">
        <v>230</v>
      </c>
    </row>
    <row r="47" spans="1:16">
      <c r="A47" s="46"/>
    </row>
  </sheetData>
  <mergeCells count="16">
    <mergeCell ref="C42:D42"/>
    <mergeCell ref="A15:A27"/>
    <mergeCell ref="B15:B18"/>
    <mergeCell ref="B19:B22"/>
    <mergeCell ref="B23:B26"/>
    <mergeCell ref="A28:A44"/>
    <mergeCell ref="B28:B34"/>
    <mergeCell ref="B35:B44"/>
    <mergeCell ref="M6:N6"/>
    <mergeCell ref="O6:P6"/>
    <mergeCell ref="A8:A14"/>
    <mergeCell ref="B9:B14"/>
    <mergeCell ref="I6:J6"/>
    <mergeCell ref="K6:L6"/>
    <mergeCell ref="E6:F6"/>
    <mergeCell ref="G6:H6"/>
  </mergeCells>
  <phoneticPr fontId="16"/>
  <pageMargins left="0.70866141732283472" right="0.23622047244094491" top="0.19685039370078741" bottom="0.23622047244094491" header="0.19685039370078741" footer="0.19685039370078741"/>
  <pageSetup paperSize="9" scale="69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2025-07-07T02:13:45Z</cp:lastPrinted>
  <dcterms:created xsi:type="dcterms:W3CDTF">1999-07-06T05:17:05Z</dcterms:created>
  <dcterms:modified xsi:type="dcterms:W3CDTF">2025-09-18T01:22:07Z</dcterms:modified>
</cp:coreProperties>
</file>