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1040\理財班\★市場公募担当\R7市場公募債\100_地方債協会（月次定例照会含む）\250707【地方債協会】都道府県及び指定都市の財政状況について（照会）（829〆）\03 担当作業\"/>
    </mc:Choice>
  </mc:AlternateContent>
  <xr:revisionPtr revIDLastSave="0" documentId="13_ncr:1_{A38A94B5-35E7-4E30-8186-897431ADC211}" xr6:coauthVersionLast="47" xr6:coauthVersionMax="47" xr10:uidLastSave="{00000000-0000-0000-0000-000000000000}"/>
  <bookViews>
    <workbookView xWindow="-120" yWindow="-120" windowWidth="29040" windowHeight="17520" tabRatio="663" firstSheet="1" activeTab="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8" l="1"/>
  <c r="L24" i="8"/>
  <c r="K24" i="8"/>
  <c r="F29" i="8"/>
  <c r="E29" i="8"/>
  <c r="E28" i="8"/>
  <c r="L31" i="8"/>
  <c r="L34" i="8" s="1"/>
  <c r="K31" i="8"/>
  <c r="K34" i="8" s="1"/>
  <c r="K41" i="8" l="1"/>
  <c r="K44" i="8" s="1"/>
  <c r="K37" i="8"/>
  <c r="K42" i="8" s="1"/>
  <c r="L41" i="8"/>
  <c r="L44" i="8" s="1"/>
  <c r="L37" i="8"/>
  <c r="L42" i="8" s="1"/>
  <c r="G10" i="6" l="1"/>
  <c r="F45" i="5"/>
  <c r="F28" i="5"/>
  <c r="F32" i="5"/>
  <c r="F39" i="5"/>
  <c r="H28" i="5"/>
  <c r="H32" i="5"/>
  <c r="F32" i="2" l="1"/>
  <c r="H32" i="2"/>
  <c r="F45" i="2"/>
  <c r="F39" i="2"/>
  <c r="F28" i="2"/>
  <c r="H41" i="2" l="1"/>
  <c r="H39" i="2"/>
  <c r="H38" i="2"/>
  <c r="H28" i="2"/>
  <c r="H27" i="2"/>
  <c r="F27" i="2"/>
  <c r="H45" i="2" l="1"/>
  <c r="I32" i="2"/>
  <c r="I9" i="2"/>
  <c r="G45" i="2"/>
  <c r="F22" i="6"/>
  <c r="E22" i="6"/>
  <c r="E19" i="6"/>
  <c r="E23" i="6" s="1"/>
  <c r="H45" i="5"/>
  <c r="G35" i="5"/>
  <c r="H27" i="5"/>
  <c r="F27" i="5"/>
  <c r="G19" i="5" s="1"/>
  <c r="F44" i="4"/>
  <c r="F39" i="4"/>
  <c r="F45" i="4" s="1"/>
  <c r="P31" i="8"/>
  <c r="P34" i="8" s="1"/>
  <c r="O31" i="8"/>
  <c r="O34" i="8" s="1"/>
  <c r="N31" i="8"/>
  <c r="N34" i="8" s="1"/>
  <c r="N37" i="8" s="1"/>
  <c r="N42" i="8" s="1"/>
  <c r="M31" i="8"/>
  <c r="M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F31" i="8"/>
  <c r="F34" i="8" s="1"/>
  <c r="E31" i="8"/>
  <c r="E34" i="8" s="1"/>
  <c r="O44" i="7"/>
  <c r="N44" i="7"/>
  <c r="M44" i="7"/>
  <c r="L44" i="7"/>
  <c r="K44" i="7"/>
  <c r="J44" i="7"/>
  <c r="I44" i="7"/>
  <c r="H44" i="7"/>
  <c r="G44" i="7"/>
  <c r="F44" i="7"/>
  <c r="O39" i="7"/>
  <c r="N39" i="7"/>
  <c r="M39" i="7"/>
  <c r="L39" i="7"/>
  <c r="K39" i="7"/>
  <c r="J39" i="7"/>
  <c r="I39" i="7"/>
  <c r="H39" i="7"/>
  <c r="G39" i="7"/>
  <c r="F39" i="7"/>
  <c r="O24" i="7"/>
  <c r="O27" i="7" s="1"/>
  <c r="N24" i="7"/>
  <c r="N27" i="7" s="1"/>
  <c r="M24" i="7"/>
  <c r="M27" i="7" s="1"/>
  <c r="L24" i="7"/>
  <c r="L27" i="7" s="1"/>
  <c r="K24" i="7"/>
  <c r="K27" i="7" s="1"/>
  <c r="J24" i="7"/>
  <c r="J27" i="7"/>
  <c r="I24" i="7"/>
  <c r="I27" i="7" s="1"/>
  <c r="H24" i="7"/>
  <c r="H27" i="7" s="1"/>
  <c r="G24" i="7"/>
  <c r="G27" i="7" s="1"/>
  <c r="F24" i="7"/>
  <c r="F27" i="7" s="1"/>
  <c r="O16" i="7"/>
  <c r="N16" i="7"/>
  <c r="M16" i="7"/>
  <c r="L16" i="7"/>
  <c r="K16" i="7"/>
  <c r="J16" i="7"/>
  <c r="I16" i="7"/>
  <c r="H16" i="7"/>
  <c r="G16" i="7"/>
  <c r="F16" i="7"/>
  <c r="O15" i="7"/>
  <c r="N15" i="7"/>
  <c r="M15" i="7"/>
  <c r="L15" i="7"/>
  <c r="K15" i="7"/>
  <c r="J15" i="7"/>
  <c r="I15" i="7"/>
  <c r="H15" i="7"/>
  <c r="G15" i="7"/>
  <c r="F15" i="7"/>
  <c r="O14" i="7"/>
  <c r="N14" i="7"/>
  <c r="M14" i="7"/>
  <c r="L14" i="7"/>
  <c r="K14" i="7"/>
  <c r="J14" i="7"/>
  <c r="I14" i="7"/>
  <c r="H14" i="7"/>
  <c r="G14" i="7"/>
  <c r="F14" i="7"/>
  <c r="I20" i="6"/>
  <c r="H20" i="6"/>
  <c r="G20" i="6"/>
  <c r="F20" i="6"/>
  <c r="E20" i="6"/>
  <c r="I19" i="6"/>
  <c r="I21" i="6" s="1"/>
  <c r="H19" i="6"/>
  <c r="H21" i="6" s="1"/>
  <c r="G19" i="6"/>
  <c r="F19" i="6"/>
  <c r="F21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1" i="2"/>
  <c r="I29" i="2"/>
  <c r="I34" i="2"/>
  <c r="I22" i="2"/>
  <c r="I18" i="2"/>
  <c r="I17" i="2"/>
  <c r="I35" i="2"/>
  <c r="I10" i="2"/>
  <c r="I11" i="2"/>
  <c r="I12" i="2"/>
  <c r="I13" i="2"/>
  <c r="I15" i="2"/>
  <c r="I16" i="2"/>
  <c r="I26" i="2"/>
  <c r="I25" i="2"/>
  <c r="I23" i="2"/>
  <c r="I20" i="2"/>
  <c r="I43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I39" i="4"/>
  <c r="I44" i="4"/>
  <c r="H39" i="4"/>
  <c r="H44" i="4"/>
  <c r="G39" i="4"/>
  <c r="G44" i="4"/>
  <c r="G45" i="4" s="1"/>
  <c r="O24" i="4"/>
  <c r="O27" i="4" s="1"/>
  <c r="N24" i="4"/>
  <c r="N27" i="4" s="1"/>
  <c r="M24" i="4"/>
  <c r="M27" i="4" s="1"/>
  <c r="L24" i="4"/>
  <c r="L27" i="4" s="1"/>
  <c r="K24" i="4"/>
  <c r="K27" i="4"/>
  <c r="J24" i="4"/>
  <c r="J27" i="4"/>
  <c r="I24" i="4"/>
  <c r="I27" i="4" s="1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K16" i="4"/>
  <c r="J16" i="4"/>
  <c r="K15" i="4"/>
  <c r="J15" i="4"/>
  <c r="K14" i="4"/>
  <c r="J14" i="4"/>
  <c r="I16" i="4"/>
  <c r="H16" i="4"/>
  <c r="I15" i="4"/>
  <c r="H15" i="4"/>
  <c r="I14" i="4"/>
  <c r="H14" i="4"/>
  <c r="G24" i="4"/>
  <c r="G27" i="4" s="1"/>
  <c r="G16" i="4"/>
  <c r="G15" i="4"/>
  <c r="G14" i="4"/>
  <c r="F24" i="4"/>
  <c r="F27" i="4" s="1"/>
  <c r="F16" i="4"/>
  <c r="F15" i="4"/>
  <c r="F14" i="4"/>
  <c r="G24" i="6" l="1"/>
  <c r="H24" i="6" s="1"/>
  <c r="H22" i="6" s="1"/>
  <c r="E21" i="6"/>
  <c r="G28" i="5"/>
  <c r="G42" i="5"/>
  <c r="G37" i="5"/>
  <c r="G40" i="5"/>
  <c r="G44" i="5"/>
  <c r="G30" i="5"/>
  <c r="G34" i="5"/>
  <c r="G33" i="5"/>
  <c r="I14" i="2"/>
  <c r="I21" i="2"/>
  <c r="I28" i="2"/>
  <c r="G14" i="2"/>
  <c r="G27" i="2"/>
  <c r="G41" i="2"/>
  <c r="G29" i="2"/>
  <c r="G41" i="5"/>
  <c r="M45" i="7"/>
  <c r="G38" i="5"/>
  <c r="I45" i="4"/>
  <c r="O45" i="7"/>
  <c r="G39" i="5"/>
  <c r="I45" i="5"/>
  <c r="G45" i="5"/>
  <c r="G29" i="5"/>
  <c r="G28" i="2"/>
  <c r="J37" i="8"/>
  <c r="J42" i="8" s="1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F23" i="6"/>
  <c r="H45" i="7"/>
  <c r="G26" i="2"/>
  <c r="G32" i="2"/>
  <c r="G13" i="2"/>
  <c r="G40" i="2"/>
  <c r="I45" i="7"/>
  <c r="G20" i="2"/>
  <c r="G17" i="2"/>
  <c r="G10" i="2"/>
  <c r="G31" i="2"/>
  <c r="N45" i="7"/>
  <c r="I23" i="6"/>
  <c r="H23" i="6"/>
  <c r="G23" i="6"/>
  <c r="G22" i="6"/>
  <c r="E41" i="8"/>
  <c r="E44" i="8" s="1"/>
  <c r="E37" i="8"/>
  <c r="E42" i="8" s="1"/>
  <c r="F41" i="8"/>
  <c r="F44" i="8" s="1"/>
  <c r="F37" i="8"/>
  <c r="F42" i="8" s="1"/>
  <c r="M37" i="8"/>
  <c r="M42" i="8" s="1"/>
  <c r="M41" i="8"/>
  <c r="M44" i="8" s="1"/>
  <c r="H37" i="8"/>
  <c r="H42" i="8" s="1"/>
  <c r="H41" i="8"/>
  <c r="H44" i="8" s="1"/>
  <c r="O41" i="8"/>
  <c r="O44" i="8" s="1"/>
  <c r="O37" i="8"/>
  <c r="O42" i="8" s="1"/>
  <c r="P37" i="8"/>
  <c r="P42" i="8" s="1"/>
  <c r="P41" i="8"/>
  <c r="P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N41" i="8"/>
  <c r="N44" i="8" s="1"/>
  <c r="G37" i="2"/>
  <c r="G20" i="5"/>
  <c r="G44" i="2"/>
  <c r="G17" i="5"/>
  <c r="I41" i="8"/>
  <c r="I44" i="8" s="1"/>
  <c r="G42" i="2"/>
  <c r="I45" i="2"/>
  <c r="G18" i="5"/>
  <c r="G21" i="6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<sst xmlns="http://schemas.openxmlformats.org/spreadsheetml/2006/main" count="437" uniqueCount="264">
  <si>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</si>
  <si>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</si>
  <si>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</si>
  <si>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</si>
  <si>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</si>
  <si>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</si>
  <si>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</si>
  <si>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</si>
  <si>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</si>
  <si>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</si>
  <si>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</si>
  <si>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</si>
  <si>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</si>
  <si>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</si>
  <si>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</si>
  <si>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</si>
  <si>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</si>
  <si>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</si>
  <si>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</si>
  <si>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</si>
  <si>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</si>
  <si>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</si>
  <si>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</si>
  <si>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</si>
  <si>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</si>
  <si>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</si>
  <si>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</si>
  <si>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</si>
  <si>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</si>
  <si>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</si>
  <si>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</si>
  <si>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</si>
  <si>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</si>
  <si>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</si>
  <si>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</si>
  <si>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</si>
  <si>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</si>
  <si>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</si>
  <si>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</si>
  <si>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</si>
  <si>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</si>
  <si>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</si>
  <si>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</si>
  <si>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</si>
  <si>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</si>
  <si>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</si>
  <si>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</si>
  <si>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</si>
  <si>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</si>
  <si>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</si>
  <si>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</si>
  <si>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</si>
  <si>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</si>
  <si>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</si>
  <si>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</si>
  <si>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</si>
  <si>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</si>
  <si>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</si>
  <si>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</si>
  <si>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</si>
  <si>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</si>
  <si>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</si>
  <si>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</si>
  <si>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</si>
  <si>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</si>
  <si>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</si>
  <si>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</si>
  <si>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</si>
  <si>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</si>
  <si>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</si>
  <si>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</si>
  <si>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</si>
  <si>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</si>
  <si>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</si>
  <si>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</si>
  <si>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</si>
  <si>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</si>
  <si>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</si>
  <si>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</si>
  <si>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</si>
  <si>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</si>
  <si>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</si>
  <si>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</si>
  <si>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</si>
  <si>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</si>
  <si>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</si>
  <si>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</si>
  <si>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</si>
  <si>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</si>
  <si>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</si>
  <si>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</si>
  <si>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</si>
  <si>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</si>
  <si>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</si>
  <si>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</si>
  <si>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</si>
  <si>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</si>
  <si>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</si>
  <si>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</si>
  <si>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</si>
  <si>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</si>
  <si>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</si>
  <si>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</si>
  <si>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</si>
  <si>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</si>
  <si>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</si>
  <si>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</si>
  <si>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</si>
  <si>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</si>
  <si>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</si>
  <si>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</si>
  <si>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</si>
  <si>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</si>
  <si>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</si>
  <si>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</si>
  <si>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</si>
  <si>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</si>
  <si>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</si>
  <si>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</si>
  <si>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</si>
  <si>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</si>
  <si>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</si>
  <si>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</si>
  <si>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</si>
  <si>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</si>
  <si>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</si>
  <si>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</si>
  <si>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</si>
  <si>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</si>
  <si>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</si>
  <si>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</si>
  <si>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</si>
  <si>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</si>
  <si>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</si>
  <si>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</si>
  <si>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</si>
  <si>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</si>
  <si>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</si>
  <si>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</si>
  <si>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</si>
  <si>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</si>
  <si>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</si>
  <si>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</si>
  <si>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</si>
  <si>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</si>
  <si>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</si>
  <si>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</si>
  <si>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</si>
  <si>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</si>
  <si>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</si>
  <si>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</si>
  <si>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</si>
  <si>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</si>
  <si>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</si>
  <si>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</si>
  <si>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</si>
  <si>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</si>
  <si>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</si>
  <si>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</si>
  <si>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</si>
  <si>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</si>
  <si>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</si>
  <si>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</si>
  <si>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</si>
  <si>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</si>
  <si>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</si>
  <si>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</si>
  <si>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</si>
  <si>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</si>
  <si>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</si>
  <si>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</si>
  <si>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</si>
  <si>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</si>
  <si>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</si>
  <si>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</si>
  <si>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</si>
  <si>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</si>
  <si>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</si>
  <si>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</si>
  <si>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</si>
  <si>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</si>
  <si>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</si>
  <si>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</si>
  <si>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</si>
  <si>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</si>
  <si>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</si>
  <si>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</si>
  <si>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</si>
  <si>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</si>
  <si>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</si>
  <si>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</si>
  <si>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</si>
  <si>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</si>
  <si>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</si>
  <si>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</si>
  <si>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</si>
  <si>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</si>
  <si>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</si>
  <si>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</si>
  <si>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</si>
  <si>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</si>
  <si>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</si>
  <si>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</si>
  <si>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</si>
  <si>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</si>
  <si>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</si>
  <si>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</si>
  <si>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</si>
  <si>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</si>
  <si>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</si>
  <si>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</si>
  <si>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</si>
  <si>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</si>
  <si>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</si>
  <si>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</si>
  <si>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</si>
  <si>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</si>
  <si>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</si>
  <si>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</si>
  <si>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</si>
  <si>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</si>
  <si>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</si>
  <si>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</si>
  <si>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</si>
  <si>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</si>
  <si>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</si>
  <si>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</si>
  <si>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</si>
  <si>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</si>
  <si>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</si>
  <si>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</si>
  <si>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</si>
  <si>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</si>
  <si>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</si>
  <si>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</si>
  <si>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</si>
  <si>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</si>
  <si>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</si>
  <si>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</si>
  <si>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</si>
  <si>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</si>
  <si>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</si>
  <si>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</si>
  <si>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</si>
  <si>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</si>
  <si>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</si>
  <si>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</si>
  <si>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</si>
  <si>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</si>
  <si>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</si>
  <si>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交通事業</t>
    <rPh sb="0" eb="4">
      <t>コウツウジギョウ</t>
    </rPh>
    <phoneticPr fontId="9"/>
  </si>
  <si>
    <t>交通事業</t>
    <rPh sb="0" eb="4">
      <t>コウツウジギョウ</t>
    </rPh>
    <phoneticPr fontId="16"/>
  </si>
  <si>
    <t>流域下水道事業</t>
    <rPh sb="0" eb="2">
      <t>リュウイキ</t>
    </rPh>
    <rPh sb="2" eb="5">
      <t>ゲスイドウ</t>
    </rPh>
    <rPh sb="5" eb="7">
      <t>ジギョウ</t>
    </rPh>
    <phoneticPr fontId="9"/>
  </si>
  <si>
    <t>流域下水道事業</t>
    <rPh sb="0" eb="2">
      <t>リュウイキ</t>
    </rPh>
    <rPh sb="2" eb="5">
      <t>ゲスイドウ</t>
    </rPh>
    <rPh sb="5" eb="7">
      <t>ジギョウ</t>
    </rPh>
    <phoneticPr fontId="16"/>
  </si>
  <si>
    <t>長崎県</t>
    <rPh sb="0" eb="3">
      <t>ナガサキケン</t>
    </rPh>
    <phoneticPr fontId="9"/>
  </si>
  <si>
    <t>-</t>
    <phoneticPr fontId="16"/>
  </si>
  <si>
    <t>長崎県道路公社</t>
  </si>
  <si>
    <t>長崎県土地開発公社</t>
  </si>
  <si>
    <t>長崎県住宅供給公社</t>
  </si>
  <si>
    <t>㈱長崎県漁業公社</t>
  </si>
  <si>
    <t>㈱長崎県営バス観光</t>
  </si>
  <si>
    <t>㈱長崎県央バス</t>
    <phoneticPr fontId="14"/>
  </si>
  <si>
    <t>長崎県</t>
    <rPh sb="0" eb="3">
      <t>ナガサキケン</t>
    </rPh>
    <phoneticPr fontId="9"/>
  </si>
  <si>
    <t>長崎県</t>
    <rPh sb="0" eb="3">
      <t>ナガサキケン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</si>
</sst>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ＭＳ Ｐゴシック"/>
      <family val="1"/>
      <charset val="128"/>
    </font>
    <font>
      <b/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6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8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41" fontId="0" fillId="0" borderId="8" xfId="0" applyNumberFormat="1" applyBorder="1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2" fillId="0" borderId="8" xfId="1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7" fontId="2" fillId="0" borderId="8" xfId="1" applyNumberFormat="1" applyFont="1" applyBorder="1" applyAlignment="1">
      <alignment vertical="center"/>
    </xf>
    <xf numFmtId="41" fontId="10" fillId="0" borderId="8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9" xfId="0" applyNumberFormat="1" applyBorder="1" applyAlignment="1">
      <alignment horizontal="left"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8" xfId="0" applyNumberFormat="1" applyBorder="1" applyAlignment="1">
      <alignment horizontal="right"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1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82" fontId="0" fillId="0" borderId="8" xfId="0" applyNumberFormat="1" applyBorder="1" applyAlignment="1">
      <alignment vertical="center"/>
    </xf>
    <xf numFmtId="182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11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41" fontId="0" fillId="0" borderId="8" xfId="0" applyNumberForma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41" fontId="0" fillId="0" borderId="8" xfId="0" applyNumberFormat="1" applyBorder="1" applyAlignment="1">
      <alignment horizontal="center" vertical="center"/>
    </xf>
    <xf numFmtId="177" fontId="20" fillId="0" borderId="8" xfId="1" applyNumberFormat="1" applyFont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177" fontId="0" fillId="0" borderId="8" xfId="0" quotePrefix="1" applyNumberFormat="1" applyFill="1" applyBorder="1" applyAlignment="1">
      <alignment horizontal="right" vertical="center"/>
    </xf>
    <xf numFmtId="177" fontId="2" fillId="0" borderId="8" xfId="1" quotePrefix="1" applyNumberFormat="1" applyFont="1" applyFill="1" applyBorder="1" applyAlignment="1">
      <alignment horizontal="right" vertical="center"/>
    </xf>
    <xf numFmtId="177" fontId="2" fillId="0" borderId="8" xfId="1" applyNumberFormat="1" applyFill="1" applyBorder="1" applyAlignment="1">
      <alignment vertical="center"/>
    </xf>
    <xf numFmtId="177" fontId="2" fillId="0" borderId="8" xfId="1" applyNumberFormat="1" applyFill="1" applyBorder="1" applyAlignment="1">
      <alignment vertical="center"/>
    </xf>
    <xf numFmtId="177" fontId="20" fillId="0" borderId="8" xfId="1" applyNumberFormat="1" applyFont="1" applyBorder="1" applyAlignment="1">
      <alignment horizontal="right" vertical="center"/>
    </xf>
    <xf numFmtId="41" fontId="21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41" fontId="0" fillId="0" borderId="12" xfId="0" applyNumberFormat="1" applyBorder="1" applyAlignment="1">
      <alignment horizontal="centerContinuous" vertical="center"/>
    </xf>
    <xf numFmtId="41" fontId="0" fillId="0" borderId="14" xfId="0" applyNumberFormat="1" applyBorder="1" applyAlignment="1">
      <alignment horizontal="centerContinuous" vertical="center"/>
    </xf>
    <xf numFmtId="177" fontId="2" fillId="0" borderId="8" xfId="1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180" fontId="15" fillId="0" borderId="8" xfId="1" applyNumberFormat="1" applyFont="1" applyBorder="1" applyAlignment="1">
      <alignment vertical="center" textRotation="255"/>
    </xf>
    <xf numFmtId="0" fontId="13" fillId="0" borderId="8" xfId="3" applyBorder="1" applyAlignment="1">
      <alignment vertical="center"/>
    </xf>
    <xf numFmtId="0" fontId="12" fillId="0" borderId="8" xfId="2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3" fillId="0" borderId="8" xfId="3" applyBorder="1" applyAlignment="1">
      <alignment vertical="center" textRotation="255"/>
    </xf>
    <xf numFmtId="0" fontId="2" fillId="0" borderId="8" xfId="0" applyFon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vertical="center"/>
    </xf>
    <xf numFmtId="177" fontId="0" fillId="0" borderId="8" xfId="0" applyNumberFormat="1" applyFill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41" fontId="17" fillId="0" borderId="8" xfId="0" applyNumberFormat="1" applyFont="1" applyBorder="1" applyAlignment="1">
      <alignment horizontal="right" vertical="center"/>
    </xf>
    <xf numFmtId="41" fontId="22" fillId="0" borderId="5" xfId="0" applyNumberFormat="1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0" fontId="22" fillId="0" borderId="5" xfId="0" applyFont="1" applyBorder="1" applyAlignment="1">
      <alignment horizontal="distributed" vertical="center" justifyLastLine="1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18" sqref="F18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21" t="s">
        <v>254</v>
      </c>
      <c r="F1" s="1"/>
    </row>
    <row r="3" spans="1:11" ht="14.25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7" t="s">
        <v>241</v>
      </c>
      <c r="G7" s="47"/>
      <c r="H7" s="47" t="s">
        <v>238</v>
      </c>
      <c r="I7" s="48" t="s">
        <v>21</v>
      </c>
    </row>
    <row r="8" spans="1:11" ht="17.100000000000001" customHeight="1">
      <c r="A8" s="18"/>
      <c r="B8" s="19"/>
      <c r="C8" s="19"/>
      <c r="D8" s="19"/>
      <c r="E8" s="59"/>
      <c r="F8" s="50" t="s">
        <v>90</v>
      </c>
      <c r="G8" s="50" t="s">
        <v>2</v>
      </c>
      <c r="H8" s="50" t="s">
        <v>233</v>
      </c>
      <c r="I8" s="51"/>
    </row>
    <row r="9" spans="1:11" ht="18" customHeight="1">
      <c r="A9" s="103" t="s">
        <v>87</v>
      </c>
      <c r="B9" s="103" t="s">
        <v>89</v>
      </c>
      <c r="C9" s="60" t="s">
        <v>3</v>
      </c>
      <c r="D9" s="52"/>
      <c r="E9" s="52"/>
      <c r="F9" s="85">
        <v>167991</v>
      </c>
      <c r="G9" s="54">
        <f>F9/$F$27*100</f>
        <v>23.816821815109179</v>
      </c>
      <c r="H9" s="85">
        <v>162088</v>
      </c>
      <c r="I9" s="54">
        <f>(F9/H9-1)*100</f>
        <v>3.6418488722175679</v>
      </c>
      <c r="K9" s="25"/>
    </row>
    <row r="10" spans="1:11" ht="18" customHeight="1">
      <c r="A10" s="103"/>
      <c r="B10" s="103"/>
      <c r="C10" s="62"/>
      <c r="D10" s="64" t="s">
        <v>22</v>
      </c>
      <c r="E10" s="52"/>
      <c r="F10" s="85">
        <v>46025</v>
      </c>
      <c r="G10" s="54">
        <f t="shared" ref="G10:G26" si="0">F10/$F$27*100</f>
        <v>6.5251663722485125</v>
      </c>
      <c r="H10" s="85">
        <v>40361</v>
      </c>
      <c r="I10" s="54">
        <f t="shared" ref="I10:I27" si="1">(F10/H10-1)*100</f>
        <v>14.033349025048935</v>
      </c>
    </row>
    <row r="11" spans="1:11" ht="18" customHeight="1">
      <c r="A11" s="103"/>
      <c r="B11" s="103"/>
      <c r="C11" s="62"/>
      <c r="D11" s="62"/>
      <c r="E11" s="46" t="s">
        <v>23</v>
      </c>
      <c r="F11" s="85">
        <v>43033</v>
      </c>
      <c r="G11" s="54">
        <f t="shared" si="0"/>
        <v>6.10097739265552</v>
      </c>
      <c r="H11" s="85">
        <v>37512</v>
      </c>
      <c r="I11" s="54">
        <f t="shared" si="1"/>
        <v>14.717956920452124</v>
      </c>
    </row>
    <row r="12" spans="1:11" ht="18" customHeight="1">
      <c r="A12" s="103"/>
      <c r="B12" s="103"/>
      <c r="C12" s="62"/>
      <c r="D12" s="62"/>
      <c r="E12" s="46" t="s">
        <v>24</v>
      </c>
      <c r="F12" s="85">
        <v>2856</v>
      </c>
      <c r="G12" s="54">
        <f t="shared" si="0"/>
        <v>0.40490766233876707</v>
      </c>
      <c r="H12" s="85">
        <v>2771</v>
      </c>
      <c r="I12" s="54">
        <f t="shared" si="1"/>
        <v>3.0674846625766916</v>
      </c>
    </row>
    <row r="13" spans="1:11" ht="18" customHeight="1">
      <c r="A13" s="103"/>
      <c r="B13" s="103"/>
      <c r="C13" s="62"/>
      <c r="D13" s="63"/>
      <c r="E13" s="46" t="s">
        <v>25</v>
      </c>
      <c r="F13" s="85">
        <v>136</v>
      </c>
      <c r="G13" s="54">
        <f t="shared" si="0"/>
        <v>1.9281317254227003E-2</v>
      </c>
      <c r="H13" s="85">
        <v>78</v>
      </c>
      <c r="I13" s="54">
        <f t="shared" si="1"/>
        <v>74.358974358974365</v>
      </c>
    </row>
    <row r="14" spans="1:11" ht="18" customHeight="1">
      <c r="A14" s="103"/>
      <c r="B14" s="103"/>
      <c r="C14" s="62"/>
      <c r="D14" s="60" t="s">
        <v>26</v>
      </c>
      <c r="E14" s="52"/>
      <c r="F14" s="85">
        <v>29605</v>
      </c>
      <c r="G14" s="54">
        <f t="shared" si="0"/>
        <v>4.1972308625837531</v>
      </c>
      <c r="H14" s="85">
        <v>29029</v>
      </c>
      <c r="I14" s="54">
        <f t="shared" si="1"/>
        <v>1.9842226738778557</v>
      </c>
    </row>
    <row r="15" spans="1:11" ht="18" customHeight="1">
      <c r="A15" s="103"/>
      <c r="B15" s="103"/>
      <c r="C15" s="62"/>
      <c r="D15" s="62"/>
      <c r="E15" s="46" t="s">
        <v>27</v>
      </c>
      <c r="F15" s="85">
        <v>1548</v>
      </c>
      <c r="G15" s="54">
        <f t="shared" si="0"/>
        <v>0.21946675815840738</v>
      </c>
      <c r="H15" s="85">
        <v>1399</v>
      </c>
      <c r="I15" s="54">
        <f t="shared" si="1"/>
        <v>10.650464617583989</v>
      </c>
    </row>
    <row r="16" spans="1:11" ht="18" customHeight="1">
      <c r="A16" s="103"/>
      <c r="B16" s="103"/>
      <c r="C16" s="62"/>
      <c r="D16" s="63"/>
      <c r="E16" s="46" t="s">
        <v>28</v>
      </c>
      <c r="F16" s="85">
        <v>28057</v>
      </c>
      <c r="G16" s="54">
        <f t="shared" si="0"/>
        <v>3.9777641044253458</v>
      </c>
      <c r="H16" s="85">
        <v>27630</v>
      </c>
      <c r="I16" s="54">
        <f t="shared" si="1"/>
        <v>1.5454216431415091</v>
      </c>
      <c r="K16" s="26"/>
    </row>
    <row r="17" spans="1:26" ht="18" customHeight="1">
      <c r="A17" s="103"/>
      <c r="B17" s="103"/>
      <c r="C17" s="62"/>
      <c r="D17" s="104" t="s">
        <v>29</v>
      </c>
      <c r="E17" s="105"/>
      <c r="F17" s="85">
        <v>66618</v>
      </c>
      <c r="G17" s="54">
        <f t="shared" si="0"/>
        <v>9.4447264179565771</v>
      </c>
      <c r="H17" s="85">
        <v>68109</v>
      </c>
      <c r="I17" s="54">
        <f t="shared" si="1"/>
        <v>-2.1891379993833393</v>
      </c>
    </row>
    <row r="18" spans="1:26" ht="18" customHeight="1">
      <c r="A18" s="103"/>
      <c r="B18" s="103"/>
      <c r="C18" s="62"/>
      <c r="D18" s="104" t="s">
        <v>93</v>
      </c>
      <c r="E18" s="106"/>
      <c r="F18" s="85">
        <v>3560</v>
      </c>
      <c r="G18" s="54">
        <f t="shared" si="0"/>
        <v>0.50471683400770684</v>
      </c>
      <c r="H18" s="85">
        <v>2536</v>
      </c>
      <c r="I18" s="54">
        <f t="shared" si="1"/>
        <v>40.378548895899044</v>
      </c>
    </row>
    <row r="19" spans="1:26" ht="18" customHeight="1">
      <c r="A19" s="103"/>
      <c r="B19" s="103"/>
      <c r="C19" s="61"/>
      <c r="D19" s="104" t="s">
        <v>94</v>
      </c>
      <c r="E19" s="106"/>
      <c r="F19" s="91">
        <v>0</v>
      </c>
      <c r="G19" s="54">
        <f t="shared" si="0"/>
        <v>0</v>
      </c>
      <c r="H19" s="55">
        <v>0</v>
      </c>
      <c r="I19" s="54" t="e">
        <f t="shared" si="1"/>
        <v>#DIV/0!</v>
      </c>
      <c r="Z19" s="2" t="s">
        <v>95</v>
      </c>
    </row>
    <row r="20" spans="1:26" ht="18" customHeight="1">
      <c r="A20" s="103"/>
      <c r="B20" s="103"/>
      <c r="C20" s="52" t="s">
        <v>4</v>
      </c>
      <c r="D20" s="52"/>
      <c r="E20" s="52"/>
      <c r="F20" s="85">
        <v>28479</v>
      </c>
      <c r="G20" s="54">
        <f t="shared" si="0"/>
        <v>4.0375928976700797</v>
      </c>
      <c r="H20" s="85">
        <v>25899</v>
      </c>
      <c r="I20" s="54">
        <f t="shared" si="1"/>
        <v>9.9617745858913374</v>
      </c>
    </row>
    <row r="21" spans="1:26" ht="18" customHeight="1">
      <c r="A21" s="103"/>
      <c r="B21" s="103"/>
      <c r="C21" s="52" t="s">
        <v>5</v>
      </c>
      <c r="D21" s="52"/>
      <c r="E21" s="52"/>
      <c r="F21" s="85">
        <v>233635</v>
      </c>
      <c r="G21" s="54">
        <f t="shared" si="0"/>
        <v>33.123459975671516</v>
      </c>
      <c r="H21" s="85">
        <v>232152</v>
      </c>
      <c r="I21" s="54">
        <f t="shared" si="1"/>
        <v>0.63880561011750991</v>
      </c>
    </row>
    <row r="22" spans="1:26" ht="18" customHeight="1">
      <c r="A22" s="103"/>
      <c r="B22" s="103"/>
      <c r="C22" s="52" t="s">
        <v>30</v>
      </c>
      <c r="D22" s="52"/>
      <c r="E22" s="52"/>
      <c r="F22" s="85">
        <v>9869</v>
      </c>
      <c r="G22" s="54">
        <f t="shared" si="0"/>
        <v>1.3991714704556346</v>
      </c>
      <c r="H22" s="85">
        <v>10084</v>
      </c>
      <c r="I22" s="54">
        <f t="shared" si="1"/>
        <v>-2.1320904403014707</v>
      </c>
    </row>
    <row r="23" spans="1:26" ht="18" customHeight="1">
      <c r="A23" s="103"/>
      <c r="B23" s="103"/>
      <c r="C23" s="52" t="s">
        <v>6</v>
      </c>
      <c r="D23" s="52"/>
      <c r="E23" s="52"/>
      <c r="F23" s="85">
        <v>109129</v>
      </c>
      <c r="G23" s="54">
        <f t="shared" si="0"/>
        <v>15.471697578209842</v>
      </c>
      <c r="H23" s="85">
        <v>109256</v>
      </c>
      <c r="I23" s="54">
        <f t="shared" si="1"/>
        <v>-0.11624075565643821</v>
      </c>
    </row>
    <row r="24" spans="1:26" ht="18" customHeight="1">
      <c r="A24" s="103"/>
      <c r="B24" s="103"/>
      <c r="C24" s="52" t="s">
        <v>31</v>
      </c>
      <c r="D24" s="52"/>
      <c r="E24" s="52"/>
      <c r="F24" s="85">
        <v>2334</v>
      </c>
      <c r="G24" s="54">
        <f t="shared" si="0"/>
        <v>0.33090142993651339</v>
      </c>
      <c r="H24" s="85">
        <v>2036</v>
      </c>
      <c r="I24" s="54">
        <f t="shared" si="1"/>
        <v>14.636542239685667</v>
      </c>
    </row>
    <row r="25" spans="1:26" ht="18" customHeight="1">
      <c r="A25" s="103"/>
      <c r="B25" s="103"/>
      <c r="C25" s="52" t="s">
        <v>7</v>
      </c>
      <c r="D25" s="52"/>
      <c r="E25" s="52"/>
      <c r="F25" s="85">
        <v>72420</v>
      </c>
      <c r="G25" s="54">
        <f t="shared" si="0"/>
        <v>10.267301437875879</v>
      </c>
      <c r="H25" s="85">
        <v>69034</v>
      </c>
      <c r="I25" s="54">
        <f t="shared" si="1"/>
        <v>4.9048295043022216</v>
      </c>
    </row>
    <row r="26" spans="1:26" ht="18" customHeight="1">
      <c r="A26" s="103"/>
      <c r="B26" s="103"/>
      <c r="C26" s="52" t="s">
        <v>8</v>
      </c>
      <c r="D26" s="52"/>
      <c r="E26" s="52"/>
      <c r="F26" s="85">
        <v>81489</v>
      </c>
      <c r="G26" s="54">
        <f t="shared" si="0"/>
        <v>11.553053395071355</v>
      </c>
      <c r="H26" s="85">
        <v>87475</v>
      </c>
      <c r="I26" s="54">
        <f t="shared" si="1"/>
        <v>-6.8430980280079989</v>
      </c>
    </row>
    <row r="27" spans="1:26" ht="18" customHeight="1">
      <c r="A27" s="103"/>
      <c r="B27" s="103"/>
      <c r="C27" s="52" t="s">
        <v>9</v>
      </c>
      <c r="D27" s="52"/>
      <c r="E27" s="52"/>
      <c r="F27" s="85">
        <f>SUM(F9,F20:F26)</f>
        <v>705346</v>
      </c>
      <c r="G27" s="54">
        <f>F27/$F$27*100</f>
        <v>100</v>
      </c>
      <c r="H27" s="85">
        <f>SUM(H9,H20:H26)</f>
        <v>698024</v>
      </c>
      <c r="I27" s="54">
        <f t="shared" si="1"/>
        <v>1.0489610672412386</v>
      </c>
    </row>
    <row r="28" spans="1:26" ht="18" customHeight="1">
      <c r="A28" s="103"/>
      <c r="B28" s="103" t="s">
        <v>88</v>
      </c>
      <c r="C28" s="60" t="s">
        <v>10</v>
      </c>
      <c r="D28" s="52"/>
      <c r="E28" s="52"/>
      <c r="F28" s="85">
        <f>SUM(F29:F31)</f>
        <v>305667</v>
      </c>
      <c r="G28" s="54">
        <f>F28/$F$45*100</f>
        <v>43.335752949616221</v>
      </c>
      <c r="H28" s="85">
        <f>H29+H30+H31</f>
        <v>311499</v>
      </c>
      <c r="I28" s="54">
        <f>(F28/H28-1)*100</f>
        <v>-1.8722371500390023</v>
      </c>
    </row>
    <row r="29" spans="1:26" ht="18" customHeight="1">
      <c r="A29" s="103"/>
      <c r="B29" s="103"/>
      <c r="C29" s="62"/>
      <c r="D29" s="52" t="s">
        <v>11</v>
      </c>
      <c r="E29" s="52"/>
      <c r="F29" s="85">
        <v>183084</v>
      </c>
      <c r="G29" s="54">
        <f t="shared" ref="G29:G44" si="2">F29/$F$45*100</f>
        <v>25.956622707153652</v>
      </c>
      <c r="H29" s="85">
        <v>187652</v>
      </c>
      <c r="I29" s="54">
        <f t="shared" ref="I29:I45" si="3">(F29/H29-1)*100</f>
        <v>-2.4342932662588246</v>
      </c>
    </row>
    <row r="30" spans="1:26" ht="18" customHeight="1">
      <c r="A30" s="103"/>
      <c r="B30" s="103"/>
      <c r="C30" s="62"/>
      <c r="D30" s="52" t="s">
        <v>32</v>
      </c>
      <c r="E30" s="52"/>
      <c r="F30" s="85">
        <v>26270</v>
      </c>
      <c r="G30" s="54">
        <f t="shared" si="2"/>
        <v>3.7244132666804659</v>
      </c>
      <c r="H30" s="85">
        <v>25101</v>
      </c>
      <c r="I30" s="54">
        <f t="shared" si="3"/>
        <v>4.6571849727102599</v>
      </c>
    </row>
    <row r="31" spans="1:26" ht="18" customHeight="1">
      <c r="A31" s="103"/>
      <c r="B31" s="103"/>
      <c r="C31" s="61"/>
      <c r="D31" s="52" t="s">
        <v>12</v>
      </c>
      <c r="E31" s="52"/>
      <c r="F31" s="85">
        <v>96313</v>
      </c>
      <c r="G31" s="54">
        <f t="shared" si="2"/>
        <v>13.654716975782099</v>
      </c>
      <c r="H31" s="85">
        <v>98746</v>
      </c>
      <c r="I31" s="54">
        <f t="shared" si="3"/>
        <v>-2.463897271788229</v>
      </c>
    </row>
    <row r="32" spans="1:26" ht="18" customHeight="1">
      <c r="A32" s="103"/>
      <c r="B32" s="103"/>
      <c r="C32" s="60" t="s">
        <v>13</v>
      </c>
      <c r="D32" s="52"/>
      <c r="E32" s="52"/>
      <c r="F32" s="85">
        <f>SUM(F33:F38)+200</f>
        <v>259840</v>
      </c>
      <c r="G32" s="54">
        <f t="shared" si="2"/>
        <v>36.838657906899591</v>
      </c>
      <c r="H32" s="85">
        <f>H33+H34+H35+H36+H37+H38+200</f>
        <v>253561</v>
      </c>
      <c r="I32" s="54">
        <f t="shared" si="3"/>
        <v>2.4763271954283184</v>
      </c>
    </row>
    <row r="33" spans="1:9" ht="18" customHeight="1">
      <c r="A33" s="103"/>
      <c r="B33" s="103"/>
      <c r="C33" s="62"/>
      <c r="D33" s="52" t="s">
        <v>14</v>
      </c>
      <c r="E33" s="52"/>
      <c r="F33" s="85">
        <v>22585</v>
      </c>
      <c r="G33" s="54">
        <f t="shared" si="2"/>
        <v>3.2019746337258592</v>
      </c>
      <c r="H33" s="85">
        <v>20803</v>
      </c>
      <c r="I33" s="54">
        <f t="shared" si="3"/>
        <v>8.5660722011248414</v>
      </c>
    </row>
    <row r="34" spans="1:9" ht="18" customHeight="1">
      <c r="A34" s="103"/>
      <c r="B34" s="103"/>
      <c r="C34" s="62"/>
      <c r="D34" s="52" t="s">
        <v>33</v>
      </c>
      <c r="E34" s="52"/>
      <c r="F34" s="85">
        <v>8541</v>
      </c>
      <c r="G34" s="54">
        <f t="shared" si="2"/>
        <v>1.2108950784437709</v>
      </c>
      <c r="H34" s="85">
        <v>8128</v>
      </c>
      <c r="I34" s="54">
        <f t="shared" si="3"/>
        <v>5.0812007874015741</v>
      </c>
    </row>
    <row r="35" spans="1:9" ht="18" customHeight="1">
      <c r="A35" s="103"/>
      <c r="B35" s="103"/>
      <c r="C35" s="62"/>
      <c r="D35" s="52" t="s">
        <v>34</v>
      </c>
      <c r="E35" s="52"/>
      <c r="F35" s="85">
        <v>179389</v>
      </c>
      <c r="G35" s="54">
        <f t="shared" si="2"/>
        <v>25.432766330283297</v>
      </c>
      <c r="H35" s="85">
        <v>173823</v>
      </c>
      <c r="I35" s="54">
        <f t="shared" si="3"/>
        <v>3.2021078913607504</v>
      </c>
    </row>
    <row r="36" spans="1:9" ht="18" customHeight="1">
      <c r="A36" s="103"/>
      <c r="B36" s="103"/>
      <c r="C36" s="62"/>
      <c r="D36" s="52" t="s">
        <v>35</v>
      </c>
      <c r="E36" s="52"/>
      <c r="F36" s="85">
        <v>8800</v>
      </c>
      <c r="G36" s="54">
        <f t="shared" si="2"/>
        <v>1.2476146458617472</v>
      </c>
      <c r="H36" s="85">
        <v>9434</v>
      </c>
      <c r="I36" s="54">
        <f t="shared" si="3"/>
        <v>-6.7203731185075277</v>
      </c>
    </row>
    <row r="37" spans="1:9" ht="18" customHeight="1">
      <c r="A37" s="103"/>
      <c r="B37" s="103"/>
      <c r="C37" s="62"/>
      <c r="D37" s="52" t="s">
        <v>15</v>
      </c>
      <c r="E37" s="52"/>
      <c r="F37" s="85">
        <v>4704</v>
      </c>
      <c r="G37" s="54">
        <f t="shared" si="2"/>
        <v>0.66690673796973399</v>
      </c>
      <c r="H37" s="85">
        <v>4237</v>
      </c>
      <c r="I37" s="54">
        <f t="shared" si="3"/>
        <v>11.021949492565497</v>
      </c>
    </row>
    <row r="38" spans="1:9" ht="18" customHeight="1">
      <c r="A38" s="103"/>
      <c r="B38" s="103"/>
      <c r="C38" s="61"/>
      <c r="D38" s="52" t="s">
        <v>36</v>
      </c>
      <c r="E38" s="52"/>
      <c r="F38" s="85">
        <v>35621</v>
      </c>
      <c r="G38" s="54">
        <f t="shared" si="2"/>
        <v>5.0501456023001472</v>
      </c>
      <c r="H38" s="85">
        <f>5+36931</f>
        <v>36936</v>
      </c>
      <c r="I38" s="54">
        <f t="shared" si="3"/>
        <v>-3.5602122590426721</v>
      </c>
    </row>
    <row r="39" spans="1:9" ht="18" customHeight="1">
      <c r="A39" s="103"/>
      <c r="B39" s="103"/>
      <c r="C39" s="60" t="s">
        <v>16</v>
      </c>
      <c r="D39" s="52"/>
      <c r="E39" s="52"/>
      <c r="F39" s="85">
        <f>SUM(F40,F43,F44)</f>
        <v>139839</v>
      </c>
      <c r="G39" s="54">
        <f t="shared" si="2"/>
        <v>19.825589143484191</v>
      </c>
      <c r="H39" s="85">
        <f>H40+H43+H44</f>
        <v>132964</v>
      </c>
      <c r="I39" s="54">
        <f t="shared" si="3"/>
        <v>5.1705724857856294</v>
      </c>
    </row>
    <row r="40" spans="1:9" ht="18" customHeight="1">
      <c r="A40" s="103"/>
      <c r="B40" s="103"/>
      <c r="C40" s="62"/>
      <c r="D40" s="60" t="s">
        <v>17</v>
      </c>
      <c r="E40" s="52"/>
      <c r="F40" s="85">
        <v>132665</v>
      </c>
      <c r="G40" s="54">
        <f t="shared" si="2"/>
        <v>18.808499658323715</v>
      </c>
      <c r="H40" s="85">
        <v>125676</v>
      </c>
      <c r="I40" s="54">
        <f t="shared" si="3"/>
        <v>5.56112543365479</v>
      </c>
    </row>
    <row r="41" spans="1:9" ht="18" customHeight="1">
      <c r="A41" s="103"/>
      <c r="B41" s="103"/>
      <c r="C41" s="62"/>
      <c r="D41" s="62"/>
      <c r="E41" s="56" t="s">
        <v>91</v>
      </c>
      <c r="F41" s="85">
        <v>84587</v>
      </c>
      <c r="G41" s="54">
        <f t="shared" si="2"/>
        <v>11.992270460171319</v>
      </c>
      <c r="H41" s="85">
        <f>79583+6124</f>
        <v>85707</v>
      </c>
      <c r="I41" s="57">
        <f t="shared" si="3"/>
        <v>-1.3067777427748006</v>
      </c>
    </row>
    <row r="42" spans="1:9" ht="18" customHeight="1">
      <c r="A42" s="103"/>
      <c r="B42" s="103"/>
      <c r="C42" s="62"/>
      <c r="D42" s="61"/>
      <c r="E42" s="46" t="s">
        <v>37</v>
      </c>
      <c r="F42" s="85">
        <v>48078</v>
      </c>
      <c r="G42" s="54">
        <f t="shared" si="2"/>
        <v>6.8162291981523957</v>
      </c>
      <c r="H42" s="85">
        <v>39969</v>
      </c>
      <c r="I42" s="57">
        <f t="shared" si="3"/>
        <v>20.288223373114157</v>
      </c>
    </row>
    <row r="43" spans="1:9" ht="18" customHeight="1">
      <c r="A43" s="103"/>
      <c r="B43" s="103"/>
      <c r="C43" s="62"/>
      <c r="D43" s="52" t="s">
        <v>38</v>
      </c>
      <c r="E43" s="52"/>
      <c r="F43" s="85">
        <v>7174</v>
      </c>
      <c r="G43" s="54">
        <f t="shared" si="2"/>
        <v>1.0170894851604744</v>
      </c>
      <c r="H43" s="85">
        <v>7288</v>
      </c>
      <c r="I43" s="57">
        <f t="shared" si="3"/>
        <v>-1.5642151481888078</v>
      </c>
    </row>
    <row r="44" spans="1:9" ht="18" customHeight="1">
      <c r="A44" s="103"/>
      <c r="B44" s="103"/>
      <c r="C44" s="61"/>
      <c r="D44" s="52" t="s">
        <v>39</v>
      </c>
      <c r="E44" s="52"/>
      <c r="F44" s="85">
        <v>0</v>
      </c>
      <c r="G44" s="54">
        <f t="shared" si="2"/>
        <v>0</v>
      </c>
      <c r="H44" s="85">
        <v>0</v>
      </c>
      <c r="I44" s="54">
        <v>0</v>
      </c>
    </row>
    <row r="45" spans="1:9" ht="18" customHeight="1">
      <c r="A45" s="103"/>
      <c r="B45" s="103"/>
      <c r="C45" s="46" t="s">
        <v>18</v>
      </c>
      <c r="D45" s="46"/>
      <c r="E45" s="46"/>
      <c r="F45" s="53">
        <f>SUM(F28,F32,F39)</f>
        <v>705346</v>
      </c>
      <c r="G45" s="54">
        <f>F45/$F$45*100</f>
        <v>100</v>
      </c>
      <c r="H45" s="53">
        <f>SUM(H28,H32,H39)</f>
        <v>698024</v>
      </c>
      <c r="I45" s="54">
        <f t="shared" si="3"/>
        <v>1.0489610672412386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D1" sqref="D1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2" t="s">
        <v>262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5.95" customHeight="1">
      <c r="A6" s="109" t="s">
        <v>48</v>
      </c>
      <c r="B6" s="110"/>
      <c r="C6" s="110"/>
      <c r="D6" s="110"/>
      <c r="E6" s="110"/>
      <c r="F6" s="114" t="s">
        <v>250</v>
      </c>
      <c r="G6" s="114"/>
      <c r="H6" s="114" t="s">
        <v>252</v>
      </c>
      <c r="I6" s="114"/>
      <c r="J6" s="114"/>
      <c r="K6" s="114"/>
      <c r="L6" s="114"/>
      <c r="M6" s="114"/>
      <c r="N6" s="114"/>
      <c r="O6" s="114"/>
    </row>
    <row r="7" spans="1:25" ht="15.95" customHeight="1">
      <c r="A7" s="110"/>
      <c r="B7" s="110"/>
      <c r="C7" s="110"/>
      <c r="D7" s="110"/>
      <c r="E7" s="110"/>
      <c r="F7" s="50" t="s">
        <v>243</v>
      </c>
      <c r="G7" s="50" t="s">
        <v>238</v>
      </c>
      <c r="H7" s="50" t="s">
        <v>243</v>
      </c>
      <c r="I7" s="50" t="s">
        <v>238</v>
      </c>
      <c r="J7" s="50" t="s">
        <v>243</v>
      </c>
      <c r="K7" s="50" t="s">
        <v>238</v>
      </c>
      <c r="L7" s="50" t="s">
        <v>243</v>
      </c>
      <c r="M7" s="50" t="s">
        <v>238</v>
      </c>
      <c r="N7" s="50" t="s">
        <v>243</v>
      </c>
      <c r="O7" s="50" t="s">
        <v>238</v>
      </c>
    </row>
    <row r="8" spans="1:25" ht="15.95" customHeight="1">
      <c r="A8" s="107" t="s">
        <v>82</v>
      </c>
      <c r="B8" s="60" t="s">
        <v>49</v>
      </c>
      <c r="C8" s="52"/>
      <c r="D8" s="52"/>
      <c r="E8" s="65" t="s">
        <v>40</v>
      </c>
      <c r="F8" s="82">
        <v>5220</v>
      </c>
      <c r="G8" s="82">
        <v>4987</v>
      </c>
      <c r="H8" s="85">
        <v>1155</v>
      </c>
      <c r="I8" s="85">
        <v>1176</v>
      </c>
      <c r="J8" s="53"/>
      <c r="K8" s="53"/>
      <c r="L8" s="53"/>
      <c r="M8" s="53"/>
      <c r="N8" s="53"/>
      <c r="O8" s="53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107"/>
      <c r="B9" s="62"/>
      <c r="C9" s="52" t="s">
        <v>50</v>
      </c>
      <c r="D9" s="52"/>
      <c r="E9" s="65" t="s">
        <v>41</v>
      </c>
      <c r="F9" s="82">
        <v>5220</v>
      </c>
      <c r="G9" s="82">
        <v>4962</v>
      </c>
      <c r="H9" s="85">
        <v>1155</v>
      </c>
      <c r="I9" s="85">
        <v>1176</v>
      </c>
      <c r="J9" s="53"/>
      <c r="K9" s="53"/>
      <c r="L9" s="53"/>
      <c r="M9" s="53"/>
      <c r="N9" s="53"/>
      <c r="O9" s="53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107"/>
      <c r="B10" s="61"/>
      <c r="C10" s="52" t="s">
        <v>51</v>
      </c>
      <c r="D10" s="52"/>
      <c r="E10" s="65" t="s">
        <v>42</v>
      </c>
      <c r="F10" s="82">
        <v>0</v>
      </c>
      <c r="G10" s="82">
        <v>25</v>
      </c>
      <c r="H10" s="85">
        <v>0</v>
      </c>
      <c r="I10" s="85">
        <v>0</v>
      </c>
      <c r="J10" s="66"/>
      <c r="K10" s="66"/>
      <c r="L10" s="53"/>
      <c r="M10" s="53"/>
      <c r="N10" s="53"/>
      <c r="O10" s="53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107"/>
      <c r="B11" s="60" t="s">
        <v>52</v>
      </c>
      <c r="C11" s="52"/>
      <c r="D11" s="52"/>
      <c r="E11" s="65" t="s">
        <v>43</v>
      </c>
      <c r="F11" s="82">
        <v>5218</v>
      </c>
      <c r="G11" s="82">
        <v>4944</v>
      </c>
      <c r="H11" s="85">
        <v>1009</v>
      </c>
      <c r="I11" s="85">
        <v>1042</v>
      </c>
      <c r="J11" s="53"/>
      <c r="K11" s="53"/>
      <c r="L11" s="53"/>
      <c r="M11" s="53"/>
      <c r="N11" s="53"/>
      <c r="O11" s="53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107"/>
      <c r="B12" s="62"/>
      <c r="C12" s="52" t="s">
        <v>53</v>
      </c>
      <c r="D12" s="52"/>
      <c r="E12" s="65" t="s">
        <v>44</v>
      </c>
      <c r="F12" s="82">
        <v>5187</v>
      </c>
      <c r="G12" s="82">
        <v>4944</v>
      </c>
      <c r="H12" s="85">
        <v>1009</v>
      </c>
      <c r="I12" s="85">
        <v>1042</v>
      </c>
      <c r="J12" s="53"/>
      <c r="K12" s="53"/>
      <c r="L12" s="53"/>
      <c r="M12" s="53"/>
      <c r="N12" s="53"/>
      <c r="O12" s="53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107"/>
      <c r="B13" s="61"/>
      <c r="C13" s="52" t="s">
        <v>54</v>
      </c>
      <c r="D13" s="52"/>
      <c r="E13" s="65" t="s">
        <v>45</v>
      </c>
      <c r="F13" s="82">
        <v>31</v>
      </c>
      <c r="G13" s="82">
        <v>0</v>
      </c>
      <c r="H13" s="85">
        <v>0</v>
      </c>
      <c r="I13" s="85">
        <v>0</v>
      </c>
      <c r="J13" s="66"/>
      <c r="K13" s="66"/>
      <c r="L13" s="53"/>
      <c r="M13" s="53"/>
      <c r="N13" s="53"/>
      <c r="O13" s="53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107"/>
      <c r="B14" s="52" t="s">
        <v>55</v>
      </c>
      <c r="C14" s="52"/>
      <c r="D14" s="52"/>
      <c r="E14" s="65" t="s">
        <v>96</v>
      </c>
      <c r="F14" s="82">
        <f t="shared" ref="F14:O14" si="0">F9-F12</f>
        <v>33</v>
      </c>
      <c r="G14" s="82">
        <f t="shared" si="0"/>
        <v>18</v>
      </c>
      <c r="H14" s="53">
        <f t="shared" si="0"/>
        <v>146</v>
      </c>
      <c r="I14" s="53">
        <f t="shared" si="0"/>
        <v>134</v>
      </c>
      <c r="J14" s="53">
        <f t="shared" si="0"/>
        <v>0</v>
      </c>
      <c r="K14" s="53">
        <f t="shared" si="0"/>
        <v>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107"/>
      <c r="B15" s="52" t="s">
        <v>56</v>
      </c>
      <c r="C15" s="52"/>
      <c r="D15" s="52"/>
      <c r="E15" s="65" t="s">
        <v>97</v>
      </c>
      <c r="F15" s="82">
        <f t="shared" ref="F15:O15" si="1">F10-F13</f>
        <v>-31</v>
      </c>
      <c r="G15" s="82">
        <f t="shared" si="1"/>
        <v>25</v>
      </c>
      <c r="H15" s="53">
        <f t="shared" si="1"/>
        <v>0</v>
      </c>
      <c r="I15" s="53">
        <f t="shared" si="1"/>
        <v>0</v>
      </c>
      <c r="J15" s="53">
        <f t="shared" si="1"/>
        <v>0</v>
      </c>
      <c r="K15" s="53">
        <f t="shared" si="1"/>
        <v>0</v>
      </c>
      <c r="L15" s="53">
        <f t="shared" si="1"/>
        <v>0</v>
      </c>
      <c r="M15" s="53">
        <f t="shared" si="1"/>
        <v>0</v>
      </c>
      <c r="N15" s="53">
        <f t="shared" si="1"/>
        <v>0</v>
      </c>
      <c r="O15" s="53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107"/>
      <c r="B16" s="52" t="s">
        <v>57</v>
      </c>
      <c r="C16" s="52"/>
      <c r="D16" s="52"/>
      <c r="E16" s="65" t="s">
        <v>98</v>
      </c>
      <c r="F16" s="82">
        <f t="shared" ref="F16:O16" si="2">F8-F11</f>
        <v>2</v>
      </c>
      <c r="G16" s="82">
        <f t="shared" si="2"/>
        <v>43</v>
      </c>
      <c r="H16" s="53">
        <f t="shared" si="2"/>
        <v>146</v>
      </c>
      <c r="I16" s="53">
        <f t="shared" si="2"/>
        <v>134</v>
      </c>
      <c r="J16" s="53">
        <f t="shared" si="2"/>
        <v>0</v>
      </c>
      <c r="K16" s="53">
        <f t="shared" si="2"/>
        <v>0</v>
      </c>
      <c r="L16" s="53">
        <f t="shared" si="2"/>
        <v>0</v>
      </c>
      <c r="M16" s="53">
        <f t="shared" si="2"/>
        <v>0</v>
      </c>
      <c r="N16" s="53">
        <f t="shared" si="2"/>
        <v>0</v>
      </c>
      <c r="O16" s="53">
        <f t="shared" si="2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107"/>
      <c r="B17" s="52" t="s">
        <v>58</v>
      </c>
      <c r="C17" s="52"/>
      <c r="D17" s="52"/>
      <c r="E17" s="50"/>
      <c r="F17" s="82"/>
      <c r="G17" s="82"/>
      <c r="H17" s="85"/>
      <c r="I17" s="85"/>
      <c r="J17" s="53"/>
      <c r="K17" s="53"/>
      <c r="L17" s="53"/>
      <c r="M17" s="53"/>
      <c r="N17" s="66"/>
      <c r="O17" s="6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107"/>
      <c r="B18" s="52" t="s">
        <v>59</v>
      </c>
      <c r="C18" s="52"/>
      <c r="D18" s="52"/>
      <c r="E18" s="50"/>
      <c r="F18" s="94"/>
      <c r="G18" s="94"/>
      <c r="H18" s="67"/>
      <c r="I18" s="67"/>
      <c r="J18" s="67"/>
      <c r="K18" s="67"/>
      <c r="L18" s="67"/>
      <c r="M18" s="67"/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107" t="s">
        <v>83</v>
      </c>
      <c r="B19" s="60" t="s">
        <v>60</v>
      </c>
      <c r="C19" s="52"/>
      <c r="D19" s="52"/>
      <c r="E19" s="65"/>
      <c r="F19" s="82">
        <v>2405</v>
      </c>
      <c r="G19" s="82">
        <v>666</v>
      </c>
      <c r="H19" s="85">
        <v>764</v>
      </c>
      <c r="I19" s="85">
        <v>398</v>
      </c>
      <c r="J19" s="53"/>
      <c r="K19" s="53"/>
      <c r="L19" s="53"/>
      <c r="M19" s="53"/>
      <c r="N19" s="53"/>
      <c r="O19" s="53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107"/>
      <c r="B20" s="61"/>
      <c r="C20" s="52" t="s">
        <v>61</v>
      </c>
      <c r="D20" s="52"/>
      <c r="E20" s="65"/>
      <c r="F20" s="82">
        <v>2405</v>
      </c>
      <c r="G20" s="82">
        <v>657</v>
      </c>
      <c r="H20" s="85">
        <v>191</v>
      </c>
      <c r="I20" s="85">
        <v>127</v>
      </c>
      <c r="J20" s="53"/>
      <c r="K20" s="66"/>
      <c r="L20" s="53"/>
      <c r="M20" s="53"/>
      <c r="N20" s="53"/>
      <c r="O20" s="53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107"/>
      <c r="B21" s="52" t="s">
        <v>62</v>
      </c>
      <c r="C21" s="52"/>
      <c r="D21" s="52"/>
      <c r="E21" s="65" t="s">
        <v>99</v>
      </c>
      <c r="F21" s="82">
        <v>2405</v>
      </c>
      <c r="G21" s="82">
        <v>666</v>
      </c>
      <c r="H21" s="85">
        <v>764</v>
      </c>
      <c r="I21" s="85">
        <v>398</v>
      </c>
      <c r="J21" s="53"/>
      <c r="K21" s="53"/>
      <c r="L21" s="53"/>
      <c r="M21" s="53"/>
      <c r="N21" s="53"/>
      <c r="O21" s="53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107"/>
      <c r="B22" s="60" t="s">
        <v>63</v>
      </c>
      <c r="C22" s="52"/>
      <c r="D22" s="52"/>
      <c r="E22" s="65" t="s">
        <v>100</v>
      </c>
      <c r="F22" s="82">
        <v>2987</v>
      </c>
      <c r="G22" s="82">
        <v>979</v>
      </c>
      <c r="H22" s="85">
        <v>890</v>
      </c>
      <c r="I22" s="85">
        <v>529</v>
      </c>
      <c r="J22" s="53"/>
      <c r="K22" s="53"/>
      <c r="L22" s="53"/>
      <c r="M22" s="53"/>
      <c r="N22" s="53"/>
      <c r="O22" s="53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107"/>
      <c r="B23" s="61" t="s">
        <v>64</v>
      </c>
      <c r="C23" s="52" t="s">
        <v>65</v>
      </c>
      <c r="D23" s="52"/>
      <c r="E23" s="65"/>
      <c r="F23" s="82">
        <v>1533</v>
      </c>
      <c r="G23" s="82">
        <v>559</v>
      </c>
      <c r="H23" s="85">
        <v>126</v>
      </c>
      <c r="I23" s="85">
        <v>130</v>
      </c>
      <c r="J23" s="53"/>
      <c r="K23" s="53"/>
      <c r="L23" s="53"/>
      <c r="M23" s="53"/>
      <c r="N23" s="53"/>
      <c r="O23" s="53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107"/>
      <c r="B24" s="52" t="s">
        <v>101</v>
      </c>
      <c r="C24" s="52"/>
      <c r="D24" s="52"/>
      <c r="E24" s="65" t="s">
        <v>102</v>
      </c>
      <c r="F24" s="82">
        <f t="shared" ref="F24:O24" si="3">F21-F22</f>
        <v>-582</v>
      </c>
      <c r="G24" s="82">
        <f t="shared" si="3"/>
        <v>-313</v>
      </c>
      <c r="H24" s="53">
        <f t="shared" si="3"/>
        <v>-126</v>
      </c>
      <c r="I24" s="53">
        <f t="shared" si="3"/>
        <v>-131</v>
      </c>
      <c r="J24" s="53">
        <f t="shared" si="3"/>
        <v>0</v>
      </c>
      <c r="K24" s="53">
        <f t="shared" si="3"/>
        <v>0</v>
      </c>
      <c r="L24" s="53">
        <f t="shared" si="3"/>
        <v>0</v>
      </c>
      <c r="M24" s="53">
        <f t="shared" si="3"/>
        <v>0</v>
      </c>
      <c r="N24" s="53">
        <f t="shared" si="3"/>
        <v>0</v>
      </c>
      <c r="O24" s="53">
        <f t="shared" si="3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107"/>
      <c r="B25" s="60" t="s">
        <v>66</v>
      </c>
      <c r="C25" s="60"/>
      <c r="D25" s="60"/>
      <c r="E25" s="111" t="s">
        <v>103</v>
      </c>
      <c r="F25" s="117">
        <v>582</v>
      </c>
      <c r="G25" s="117">
        <v>313</v>
      </c>
      <c r="H25" s="115">
        <v>126</v>
      </c>
      <c r="I25" s="115">
        <v>131</v>
      </c>
      <c r="J25" s="115"/>
      <c r="K25" s="115"/>
      <c r="L25" s="115"/>
      <c r="M25" s="115"/>
      <c r="N25" s="115"/>
      <c r="O25" s="115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107"/>
      <c r="B26" s="78" t="s">
        <v>67</v>
      </c>
      <c r="C26" s="78"/>
      <c r="D26" s="78"/>
      <c r="E26" s="112"/>
      <c r="F26" s="118"/>
      <c r="G26" s="118"/>
      <c r="H26" s="116"/>
      <c r="I26" s="116"/>
      <c r="J26" s="116"/>
      <c r="K26" s="116"/>
      <c r="L26" s="116"/>
      <c r="M26" s="116"/>
      <c r="N26" s="116"/>
      <c r="O26" s="116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107"/>
      <c r="B27" s="52" t="s">
        <v>104</v>
      </c>
      <c r="C27" s="52"/>
      <c r="D27" s="52"/>
      <c r="E27" s="65" t="s">
        <v>105</v>
      </c>
      <c r="F27" s="53">
        <f>F24+F25</f>
        <v>0</v>
      </c>
      <c r="G27" s="53">
        <f t="shared" ref="G27:O27" si="4">G24+G25</f>
        <v>0</v>
      </c>
      <c r="H27" s="53">
        <f t="shared" si="4"/>
        <v>0</v>
      </c>
      <c r="I27" s="53">
        <f t="shared" si="4"/>
        <v>0</v>
      </c>
      <c r="J27" s="53">
        <f t="shared" si="4"/>
        <v>0</v>
      </c>
      <c r="K27" s="53">
        <f t="shared" si="4"/>
        <v>0</v>
      </c>
      <c r="L27" s="53">
        <f t="shared" si="4"/>
        <v>0</v>
      </c>
      <c r="M27" s="53">
        <f t="shared" si="4"/>
        <v>0</v>
      </c>
      <c r="N27" s="53">
        <f t="shared" si="4"/>
        <v>0</v>
      </c>
      <c r="O27" s="53">
        <f t="shared" si="4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10" t="s">
        <v>68</v>
      </c>
      <c r="B30" s="110"/>
      <c r="C30" s="110"/>
      <c r="D30" s="110"/>
      <c r="E30" s="110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10"/>
      <c r="B31" s="110"/>
      <c r="C31" s="110"/>
      <c r="D31" s="110"/>
      <c r="E31" s="110"/>
      <c r="F31" s="50" t="s">
        <v>243</v>
      </c>
      <c r="G31" s="50" t="s">
        <v>238</v>
      </c>
      <c r="H31" s="50" t="s">
        <v>243</v>
      </c>
      <c r="I31" s="50" t="s">
        <v>238</v>
      </c>
      <c r="J31" s="50" t="s">
        <v>243</v>
      </c>
      <c r="K31" s="50" t="s">
        <v>238</v>
      </c>
      <c r="L31" s="50" t="s">
        <v>243</v>
      </c>
      <c r="M31" s="50" t="s">
        <v>238</v>
      </c>
      <c r="N31" s="50" t="s">
        <v>243</v>
      </c>
      <c r="O31" s="50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107" t="s">
        <v>84</v>
      </c>
      <c r="B32" s="60" t="s">
        <v>49</v>
      </c>
      <c r="C32" s="52"/>
      <c r="D32" s="52"/>
      <c r="E32" s="65" t="s">
        <v>40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13"/>
      <c r="B33" s="62"/>
      <c r="C33" s="60" t="s">
        <v>69</v>
      </c>
      <c r="D33" s="52"/>
      <c r="E33" s="65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13"/>
      <c r="B34" s="62"/>
      <c r="C34" s="61"/>
      <c r="D34" s="52" t="s">
        <v>70</v>
      </c>
      <c r="E34" s="65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13"/>
      <c r="B35" s="61"/>
      <c r="C35" s="52" t="s">
        <v>71</v>
      </c>
      <c r="D35" s="52"/>
      <c r="E35" s="65"/>
      <c r="F35" s="53"/>
      <c r="G35" s="53"/>
      <c r="H35" s="53"/>
      <c r="I35" s="53"/>
      <c r="J35" s="67"/>
      <c r="K35" s="67"/>
      <c r="L35" s="53"/>
      <c r="M35" s="53"/>
      <c r="N35" s="53"/>
      <c r="O35" s="53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13"/>
      <c r="B36" s="60" t="s">
        <v>52</v>
      </c>
      <c r="C36" s="52"/>
      <c r="D36" s="52"/>
      <c r="E36" s="65" t="s">
        <v>41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13"/>
      <c r="B37" s="62"/>
      <c r="C37" s="52" t="s">
        <v>72</v>
      </c>
      <c r="D37" s="52"/>
      <c r="E37" s="65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13"/>
      <c r="B38" s="61"/>
      <c r="C38" s="52" t="s">
        <v>73</v>
      </c>
      <c r="D38" s="52"/>
      <c r="E38" s="65"/>
      <c r="F38" s="53"/>
      <c r="G38" s="53"/>
      <c r="H38" s="53"/>
      <c r="I38" s="53"/>
      <c r="J38" s="53"/>
      <c r="K38" s="67"/>
      <c r="L38" s="53"/>
      <c r="M38" s="53"/>
      <c r="N38" s="53"/>
      <c r="O38" s="53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13"/>
      <c r="B39" s="46" t="s">
        <v>74</v>
      </c>
      <c r="C39" s="46"/>
      <c r="D39" s="46"/>
      <c r="E39" s="65" t="s">
        <v>107</v>
      </c>
      <c r="F39" s="53">
        <f>F32-F36</f>
        <v>0</v>
      </c>
      <c r="G39" s="53">
        <f t="shared" ref="G39:O39" si="5">G32-G36</f>
        <v>0</v>
      </c>
      <c r="H39" s="53">
        <f t="shared" si="5"/>
        <v>0</v>
      </c>
      <c r="I39" s="53">
        <f t="shared" si="5"/>
        <v>0</v>
      </c>
      <c r="J39" s="53">
        <f t="shared" si="5"/>
        <v>0</v>
      </c>
      <c r="K39" s="53">
        <f t="shared" si="5"/>
        <v>0</v>
      </c>
      <c r="L39" s="53">
        <f t="shared" si="5"/>
        <v>0</v>
      </c>
      <c r="M39" s="53">
        <f t="shared" si="5"/>
        <v>0</v>
      </c>
      <c r="N39" s="53">
        <f t="shared" si="5"/>
        <v>0</v>
      </c>
      <c r="O39" s="53">
        <f t="shared" si="5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107" t="s">
        <v>85</v>
      </c>
      <c r="B40" s="60" t="s">
        <v>75</v>
      </c>
      <c r="C40" s="52"/>
      <c r="D40" s="52"/>
      <c r="E40" s="65" t="s">
        <v>43</v>
      </c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108"/>
      <c r="B41" s="61"/>
      <c r="C41" s="52" t="s">
        <v>76</v>
      </c>
      <c r="D41" s="52"/>
      <c r="E41" s="65"/>
      <c r="F41" s="67"/>
      <c r="G41" s="67"/>
      <c r="H41" s="67"/>
      <c r="I41" s="67"/>
      <c r="J41" s="53"/>
      <c r="K41" s="53"/>
      <c r="L41" s="53"/>
      <c r="M41" s="53"/>
      <c r="N41" s="53"/>
      <c r="O41" s="53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108"/>
      <c r="B42" s="60" t="s">
        <v>63</v>
      </c>
      <c r="C42" s="52"/>
      <c r="D42" s="52"/>
      <c r="E42" s="65" t="s">
        <v>44</v>
      </c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108"/>
      <c r="B43" s="61"/>
      <c r="C43" s="52" t="s">
        <v>77</v>
      </c>
      <c r="D43" s="52"/>
      <c r="E43" s="65"/>
      <c r="F43" s="53"/>
      <c r="G43" s="53"/>
      <c r="H43" s="53"/>
      <c r="I43" s="53"/>
      <c r="J43" s="67"/>
      <c r="K43" s="67"/>
      <c r="L43" s="53"/>
      <c r="M43" s="53"/>
      <c r="N43" s="53"/>
      <c r="O43" s="53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108"/>
      <c r="B44" s="52" t="s">
        <v>74</v>
      </c>
      <c r="C44" s="52"/>
      <c r="D44" s="52"/>
      <c r="E44" s="65" t="s">
        <v>108</v>
      </c>
      <c r="F44" s="67">
        <f>F40-F42</f>
        <v>0</v>
      </c>
      <c r="G44" s="67">
        <f t="shared" ref="G44:O44" si="6">G40-G42</f>
        <v>0</v>
      </c>
      <c r="H44" s="67">
        <f t="shared" si="6"/>
        <v>0</v>
      </c>
      <c r="I44" s="67">
        <f t="shared" si="6"/>
        <v>0</v>
      </c>
      <c r="J44" s="67">
        <f t="shared" si="6"/>
        <v>0</v>
      </c>
      <c r="K44" s="67">
        <f t="shared" si="6"/>
        <v>0</v>
      </c>
      <c r="L44" s="67">
        <f t="shared" si="6"/>
        <v>0</v>
      </c>
      <c r="M44" s="67">
        <f t="shared" si="6"/>
        <v>0</v>
      </c>
      <c r="N44" s="67">
        <f t="shared" si="6"/>
        <v>0</v>
      </c>
      <c r="O44" s="67">
        <f t="shared" si="6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107" t="s">
        <v>86</v>
      </c>
      <c r="B45" s="46" t="s">
        <v>78</v>
      </c>
      <c r="C45" s="46"/>
      <c r="D45" s="46"/>
      <c r="E45" s="65" t="s">
        <v>109</v>
      </c>
      <c r="F45" s="53">
        <f>F39+F44</f>
        <v>0</v>
      </c>
      <c r="G45" s="53">
        <f t="shared" ref="G45:O45" si="7">G39+G44</f>
        <v>0</v>
      </c>
      <c r="H45" s="53">
        <f t="shared" si="7"/>
        <v>0</v>
      </c>
      <c r="I45" s="53">
        <f t="shared" si="7"/>
        <v>0</v>
      </c>
      <c r="J45" s="53">
        <f t="shared" si="7"/>
        <v>0</v>
      </c>
      <c r="K45" s="53">
        <f t="shared" si="7"/>
        <v>0</v>
      </c>
      <c r="L45" s="53">
        <f t="shared" si="7"/>
        <v>0</v>
      </c>
      <c r="M45" s="53">
        <f t="shared" si="7"/>
        <v>0</v>
      </c>
      <c r="N45" s="53">
        <f t="shared" si="7"/>
        <v>0</v>
      </c>
      <c r="O45" s="53">
        <f t="shared" si="7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108"/>
      <c r="B46" s="52" t="s">
        <v>79</v>
      </c>
      <c r="C46" s="52"/>
      <c r="D46" s="52"/>
      <c r="E46" s="52"/>
      <c r="F46" s="67"/>
      <c r="G46" s="67"/>
      <c r="H46" s="67"/>
      <c r="I46" s="67"/>
      <c r="J46" s="67"/>
      <c r="K46" s="67"/>
      <c r="L46" s="53"/>
      <c r="M46" s="53"/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108"/>
      <c r="B47" s="52" t="s">
        <v>80</v>
      </c>
      <c r="C47" s="52"/>
      <c r="D47" s="52"/>
      <c r="E47" s="52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108"/>
      <c r="B48" s="52" t="s">
        <v>81</v>
      </c>
      <c r="C48" s="52"/>
      <c r="D48" s="52"/>
      <c r="E48" s="52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5.95" customHeight="1">
      <c r="A49" s="8" t="s">
        <v>110</v>
      </c>
    </row>
    <row r="50" spans="1:1" ht="15.95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H22" sqref="H22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125" t="s">
        <v>263</v>
      </c>
      <c r="F1" s="1"/>
    </row>
    <row r="3" spans="1:9" ht="14.25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7" t="s">
        <v>235</v>
      </c>
      <c r="G7" s="47"/>
      <c r="H7" s="47" t="s">
        <v>245</v>
      </c>
      <c r="I7" s="68" t="s">
        <v>21</v>
      </c>
    </row>
    <row r="8" spans="1:9" ht="17.100000000000001" customHeight="1">
      <c r="A8" s="18"/>
      <c r="B8" s="19"/>
      <c r="C8" s="19"/>
      <c r="D8" s="19"/>
      <c r="E8" s="59"/>
      <c r="F8" s="50" t="s">
        <v>234</v>
      </c>
      <c r="G8" s="50" t="s">
        <v>2</v>
      </c>
      <c r="H8" s="50" t="s">
        <v>234</v>
      </c>
      <c r="I8" s="51"/>
    </row>
    <row r="9" spans="1:9" ht="18" customHeight="1">
      <c r="A9" s="103" t="s">
        <v>87</v>
      </c>
      <c r="B9" s="103" t="s">
        <v>89</v>
      </c>
      <c r="C9" s="60" t="s">
        <v>3</v>
      </c>
      <c r="D9" s="52"/>
      <c r="E9" s="52"/>
      <c r="F9" s="53">
        <v>162149</v>
      </c>
      <c r="G9" s="54">
        <f>F9/$F$27*100</f>
        <v>21.689214314568446</v>
      </c>
      <c r="H9" s="53">
        <v>164660</v>
      </c>
      <c r="I9" s="54">
        <f t="shared" ref="I9:I45" si="0">(F9/H9-1)*100</f>
        <v>-1.5249605247176001</v>
      </c>
    </row>
    <row r="10" spans="1:9" ht="18" customHeight="1">
      <c r="A10" s="103"/>
      <c r="B10" s="103"/>
      <c r="C10" s="62"/>
      <c r="D10" s="60" t="s">
        <v>22</v>
      </c>
      <c r="E10" s="52"/>
      <c r="F10" s="53">
        <v>43323</v>
      </c>
      <c r="G10" s="54">
        <f t="shared" ref="G10:G27" si="1">F10/$F$27*100</f>
        <v>5.7949283174737358</v>
      </c>
      <c r="H10" s="85">
        <v>42608</v>
      </c>
      <c r="I10" s="54">
        <f t="shared" si="0"/>
        <v>1.6780886218550561</v>
      </c>
    </row>
    <row r="11" spans="1:9" ht="18" customHeight="1">
      <c r="A11" s="103"/>
      <c r="B11" s="103"/>
      <c r="C11" s="62"/>
      <c r="D11" s="62"/>
      <c r="E11" s="46" t="s">
        <v>23</v>
      </c>
      <c r="F11" s="53">
        <v>37118</v>
      </c>
      <c r="G11" s="54">
        <f t="shared" si="1"/>
        <v>4.9649412387874836</v>
      </c>
      <c r="H11" s="85">
        <v>36839</v>
      </c>
      <c r="I11" s="54">
        <f t="shared" si="0"/>
        <v>0.75734954803332588</v>
      </c>
    </row>
    <row r="12" spans="1:9" ht="18" customHeight="1">
      <c r="A12" s="103"/>
      <c r="B12" s="103"/>
      <c r="C12" s="62"/>
      <c r="D12" s="62"/>
      <c r="E12" s="46" t="s">
        <v>24</v>
      </c>
      <c r="F12" s="53">
        <v>1358</v>
      </c>
      <c r="G12" s="54">
        <f t="shared" si="1"/>
        <v>0.181647454126661</v>
      </c>
      <c r="H12" s="85">
        <v>1481</v>
      </c>
      <c r="I12" s="54">
        <f t="shared" si="0"/>
        <v>-8.3051991897366673</v>
      </c>
    </row>
    <row r="13" spans="1:9" ht="18" customHeight="1">
      <c r="A13" s="103"/>
      <c r="B13" s="103"/>
      <c r="C13" s="62"/>
      <c r="D13" s="61"/>
      <c r="E13" s="46" t="s">
        <v>25</v>
      </c>
      <c r="F13" s="53">
        <v>79</v>
      </c>
      <c r="G13" s="54">
        <f t="shared" si="1"/>
        <v>1.0567119938148909E-2</v>
      </c>
      <c r="H13" s="85">
        <v>71</v>
      </c>
      <c r="I13" s="54">
        <f t="shared" si="0"/>
        <v>11.267605633802823</v>
      </c>
    </row>
    <row r="14" spans="1:9" ht="18" customHeight="1">
      <c r="A14" s="103"/>
      <c r="B14" s="103"/>
      <c r="C14" s="62"/>
      <c r="D14" s="60" t="s">
        <v>26</v>
      </c>
      <c r="E14" s="52"/>
      <c r="F14" s="53">
        <v>29026</v>
      </c>
      <c r="G14" s="54">
        <f t="shared" si="1"/>
        <v>3.8825471306925339</v>
      </c>
      <c r="H14" s="85">
        <v>29166</v>
      </c>
      <c r="I14" s="54">
        <f t="shared" si="0"/>
        <v>-0.48001097167935658</v>
      </c>
    </row>
    <row r="15" spans="1:9" ht="18" customHeight="1">
      <c r="A15" s="103"/>
      <c r="B15" s="103"/>
      <c r="C15" s="62"/>
      <c r="D15" s="62"/>
      <c r="E15" s="46" t="s">
        <v>27</v>
      </c>
      <c r="F15" s="53">
        <v>1482</v>
      </c>
      <c r="G15" s="54">
        <f t="shared" si="1"/>
        <v>0.1982338195991985</v>
      </c>
      <c r="H15" s="85">
        <v>1490</v>
      </c>
      <c r="I15" s="54">
        <f t="shared" si="0"/>
        <v>-0.53691275167785379</v>
      </c>
    </row>
    <row r="16" spans="1:9" ht="18" customHeight="1">
      <c r="A16" s="103"/>
      <c r="B16" s="103"/>
      <c r="C16" s="62"/>
      <c r="D16" s="61"/>
      <c r="E16" s="46" t="s">
        <v>28</v>
      </c>
      <c r="F16" s="53">
        <v>27544</v>
      </c>
      <c r="G16" s="54">
        <f t="shared" si="1"/>
        <v>3.6843133110933359</v>
      </c>
      <c r="H16" s="85">
        <v>27676</v>
      </c>
      <c r="I16" s="54">
        <f t="shared" si="0"/>
        <v>-0.47694753577106619</v>
      </c>
    </row>
    <row r="17" spans="1:9" ht="18" customHeight="1">
      <c r="A17" s="103"/>
      <c r="B17" s="103"/>
      <c r="C17" s="62"/>
      <c r="D17" s="104" t="s">
        <v>29</v>
      </c>
      <c r="E17" s="105"/>
      <c r="F17" s="53">
        <v>37295</v>
      </c>
      <c r="G17" s="54">
        <f t="shared" si="1"/>
        <v>4.9886169378894119</v>
      </c>
      <c r="H17" s="85">
        <v>39145</v>
      </c>
      <c r="I17" s="54">
        <f t="shared" si="0"/>
        <v>-4.7260186486141276</v>
      </c>
    </row>
    <row r="18" spans="1:9" ht="18" customHeight="1">
      <c r="A18" s="103"/>
      <c r="B18" s="103"/>
      <c r="C18" s="62"/>
      <c r="D18" s="104" t="s">
        <v>93</v>
      </c>
      <c r="E18" s="106"/>
      <c r="F18" s="53">
        <v>2663</v>
      </c>
      <c r="G18" s="54">
        <f t="shared" si="1"/>
        <v>0.35620557462393093</v>
      </c>
      <c r="H18" s="85">
        <v>2505</v>
      </c>
      <c r="I18" s="54">
        <f t="shared" si="0"/>
        <v>6.3073852295409072</v>
      </c>
    </row>
    <row r="19" spans="1:9" ht="18" customHeight="1">
      <c r="A19" s="103"/>
      <c r="B19" s="103"/>
      <c r="C19" s="61"/>
      <c r="D19" s="104" t="s">
        <v>94</v>
      </c>
      <c r="E19" s="106"/>
      <c r="F19" s="53">
        <v>0</v>
      </c>
      <c r="G19" s="54">
        <f t="shared" si="1"/>
        <v>0</v>
      </c>
      <c r="H19" s="85">
        <v>0</v>
      </c>
      <c r="I19" s="54" t="e">
        <f t="shared" si="0"/>
        <v>#DIV/0!</v>
      </c>
    </row>
    <row r="20" spans="1:9" ht="18" customHeight="1">
      <c r="A20" s="103"/>
      <c r="B20" s="103"/>
      <c r="C20" s="52" t="s">
        <v>4</v>
      </c>
      <c r="D20" s="52"/>
      <c r="E20" s="52"/>
      <c r="F20" s="53">
        <v>26686</v>
      </c>
      <c r="G20" s="54">
        <f t="shared" si="1"/>
        <v>3.569546362904326</v>
      </c>
      <c r="H20" s="53">
        <v>26566</v>
      </c>
      <c r="I20" s="54">
        <f t="shared" si="0"/>
        <v>0.45170518708124163</v>
      </c>
    </row>
    <row r="21" spans="1:9" ht="18" customHeight="1">
      <c r="A21" s="103"/>
      <c r="B21" s="103"/>
      <c r="C21" s="52" t="s">
        <v>5</v>
      </c>
      <c r="D21" s="52"/>
      <c r="E21" s="52"/>
      <c r="F21" s="53">
        <v>238405</v>
      </c>
      <c r="G21" s="54">
        <f t="shared" si="1"/>
        <v>31.889294036131528</v>
      </c>
      <c r="H21" s="53">
        <v>237486</v>
      </c>
      <c r="I21" s="54">
        <f t="shared" si="0"/>
        <v>0.38697017929478772</v>
      </c>
    </row>
    <row r="22" spans="1:9" ht="18" customHeight="1">
      <c r="A22" s="103"/>
      <c r="B22" s="103"/>
      <c r="C22" s="52" t="s">
        <v>30</v>
      </c>
      <c r="D22" s="52"/>
      <c r="E22" s="52"/>
      <c r="F22" s="53">
        <v>9875</v>
      </c>
      <c r="G22" s="54">
        <f t="shared" si="1"/>
        <v>1.3208899922686135</v>
      </c>
      <c r="H22" s="53">
        <v>10122</v>
      </c>
      <c r="I22" s="54">
        <f t="shared" si="0"/>
        <v>-2.4402292037146833</v>
      </c>
    </row>
    <row r="23" spans="1:9" ht="18" customHeight="1">
      <c r="A23" s="103"/>
      <c r="B23" s="103"/>
      <c r="C23" s="52" t="s">
        <v>6</v>
      </c>
      <c r="D23" s="52"/>
      <c r="E23" s="52"/>
      <c r="F23" s="53">
        <v>149052</v>
      </c>
      <c r="G23" s="54">
        <f t="shared" si="1"/>
        <v>19.93734634203761</v>
      </c>
      <c r="H23" s="53">
        <v>205842</v>
      </c>
      <c r="I23" s="54">
        <f t="shared" si="0"/>
        <v>-27.589121753577984</v>
      </c>
    </row>
    <row r="24" spans="1:9" ht="18" customHeight="1">
      <c r="A24" s="103"/>
      <c r="B24" s="103"/>
      <c r="C24" s="52" t="s">
        <v>31</v>
      </c>
      <c r="D24" s="52"/>
      <c r="E24" s="52"/>
      <c r="F24" s="53">
        <v>3046</v>
      </c>
      <c r="G24" s="54">
        <f t="shared" si="1"/>
        <v>0.40743604217217183</v>
      </c>
      <c r="H24" s="53">
        <v>4616</v>
      </c>
      <c r="I24" s="54">
        <f t="shared" si="0"/>
        <v>-34.012131715771233</v>
      </c>
    </row>
    <row r="25" spans="1:9" ht="18" customHeight="1">
      <c r="A25" s="103"/>
      <c r="B25" s="103"/>
      <c r="C25" s="52" t="s">
        <v>7</v>
      </c>
      <c r="D25" s="52"/>
      <c r="E25" s="52"/>
      <c r="F25" s="53">
        <v>76245</v>
      </c>
      <c r="G25" s="54">
        <f t="shared" si="1"/>
        <v>10.198608350432449</v>
      </c>
      <c r="H25" s="53">
        <v>67641</v>
      </c>
      <c r="I25" s="54">
        <f t="shared" si="0"/>
        <v>12.720095799884689</v>
      </c>
    </row>
    <row r="26" spans="1:9" ht="18" customHeight="1">
      <c r="A26" s="103"/>
      <c r="B26" s="103"/>
      <c r="C26" s="52" t="s">
        <v>8</v>
      </c>
      <c r="D26" s="52"/>
      <c r="E26" s="52"/>
      <c r="F26" s="53">
        <v>82144</v>
      </c>
      <c r="G26" s="54">
        <f t="shared" si="1"/>
        <v>10.987664559484859</v>
      </c>
      <c r="H26" s="53">
        <v>85168</v>
      </c>
      <c r="I26" s="54">
        <f t="shared" si="0"/>
        <v>-3.5506293443546832</v>
      </c>
    </row>
    <row r="27" spans="1:9" ht="18" customHeight="1">
      <c r="A27" s="103"/>
      <c r="B27" s="103"/>
      <c r="C27" s="52" t="s">
        <v>9</v>
      </c>
      <c r="D27" s="52"/>
      <c r="E27" s="52"/>
      <c r="F27" s="53">
        <f>SUM(F9,F20:F26)</f>
        <v>747602</v>
      </c>
      <c r="G27" s="54">
        <f t="shared" si="1"/>
        <v>100</v>
      </c>
      <c r="H27" s="53">
        <f>SUM(H9,H20:H26)</f>
        <v>802101</v>
      </c>
      <c r="I27" s="54">
        <f t="shared" si="0"/>
        <v>-6.7945308633202028</v>
      </c>
    </row>
    <row r="28" spans="1:9" ht="18" customHeight="1">
      <c r="A28" s="103"/>
      <c r="B28" s="103" t="s">
        <v>88</v>
      </c>
      <c r="C28" s="60" t="s">
        <v>10</v>
      </c>
      <c r="D28" s="52"/>
      <c r="E28" s="52"/>
      <c r="F28" s="53">
        <f>SUM(F29:F31)</f>
        <v>294558</v>
      </c>
      <c r="G28" s="54">
        <f t="shared" ref="G28:G45" si="2">F28/$F$45*100</f>
        <v>40.252041586041784</v>
      </c>
      <c r="H28" s="53">
        <f>SUM(H29:H31)</f>
        <v>299068</v>
      </c>
      <c r="I28" s="54">
        <f t="shared" si="0"/>
        <v>-1.5080182433426459</v>
      </c>
    </row>
    <row r="29" spans="1:9" ht="18" customHeight="1">
      <c r="A29" s="103"/>
      <c r="B29" s="103"/>
      <c r="C29" s="62"/>
      <c r="D29" s="52" t="s">
        <v>11</v>
      </c>
      <c r="E29" s="52"/>
      <c r="F29" s="53">
        <v>173002</v>
      </c>
      <c r="G29" s="54">
        <f t="shared" si="2"/>
        <v>23.641129076339464</v>
      </c>
      <c r="H29" s="53">
        <v>181285</v>
      </c>
      <c r="I29" s="54">
        <f t="shared" si="0"/>
        <v>-4.5690487354166143</v>
      </c>
    </row>
    <row r="30" spans="1:9" ht="18" customHeight="1">
      <c r="A30" s="103"/>
      <c r="B30" s="103"/>
      <c r="C30" s="62"/>
      <c r="D30" s="52" t="s">
        <v>32</v>
      </c>
      <c r="E30" s="52"/>
      <c r="F30" s="53">
        <v>25314</v>
      </c>
      <c r="G30" s="54">
        <f>F30/$F$45*100</f>
        <v>3.4592174740087236</v>
      </c>
      <c r="H30" s="53">
        <v>24014</v>
      </c>
      <c r="I30" s="54">
        <f t="shared" si="0"/>
        <v>5.4135087865411879</v>
      </c>
    </row>
    <row r="31" spans="1:9" ht="18" customHeight="1">
      <c r="A31" s="103"/>
      <c r="B31" s="103"/>
      <c r="C31" s="61"/>
      <c r="D31" s="52" t="s">
        <v>12</v>
      </c>
      <c r="E31" s="52"/>
      <c r="F31" s="53">
        <v>96242</v>
      </c>
      <c r="G31" s="54">
        <f t="shared" si="2"/>
        <v>13.151695035693592</v>
      </c>
      <c r="H31" s="53">
        <v>93769</v>
      </c>
      <c r="I31" s="54">
        <f t="shared" si="0"/>
        <v>2.6373321673474281</v>
      </c>
    </row>
    <row r="32" spans="1:9" ht="18" customHeight="1">
      <c r="A32" s="103"/>
      <c r="B32" s="103"/>
      <c r="C32" s="60" t="s">
        <v>13</v>
      </c>
      <c r="D32" s="52"/>
      <c r="E32" s="52"/>
      <c r="F32" s="53">
        <f>SUM(F33:F38)</f>
        <v>277570</v>
      </c>
      <c r="G32" s="54">
        <f t="shared" si="2"/>
        <v>37.930591540673205</v>
      </c>
      <c r="H32" s="53">
        <f>SUM(H33:H38)</f>
        <v>330581</v>
      </c>
      <c r="I32" s="54">
        <f t="shared" si="0"/>
        <v>-16.035706831306097</v>
      </c>
    </row>
    <row r="33" spans="1:9" ht="18" customHeight="1">
      <c r="A33" s="103"/>
      <c r="B33" s="103"/>
      <c r="C33" s="62"/>
      <c r="D33" s="52" t="s">
        <v>14</v>
      </c>
      <c r="E33" s="52"/>
      <c r="F33" s="53">
        <v>20918</v>
      </c>
      <c r="G33" s="54">
        <f t="shared" si="2"/>
        <v>2.8584937631869511</v>
      </c>
      <c r="H33" s="53">
        <v>26876</v>
      </c>
      <c r="I33" s="54">
        <f t="shared" si="0"/>
        <v>-22.168477452001788</v>
      </c>
    </row>
    <row r="34" spans="1:9" ht="18" customHeight="1">
      <c r="A34" s="103"/>
      <c r="B34" s="103"/>
      <c r="C34" s="62"/>
      <c r="D34" s="52" t="s">
        <v>33</v>
      </c>
      <c r="E34" s="52"/>
      <c r="F34" s="53">
        <v>5519</v>
      </c>
      <c r="G34" s="54">
        <f t="shared" si="2"/>
        <v>0.75418429481923632</v>
      </c>
      <c r="H34" s="53">
        <v>5312</v>
      </c>
      <c r="I34" s="54">
        <f t="shared" si="0"/>
        <v>3.8968373493975861</v>
      </c>
    </row>
    <row r="35" spans="1:9" ht="18" customHeight="1">
      <c r="A35" s="103"/>
      <c r="B35" s="103"/>
      <c r="C35" s="62"/>
      <c r="D35" s="52" t="s">
        <v>34</v>
      </c>
      <c r="E35" s="52"/>
      <c r="F35" s="53">
        <v>191274</v>
      </c>
      <c r="G35" s="54">
        <f t="shared" si="2"/>
        <v>26.138040733331145</v>
      </c>
      <c r="H35" s="53">
        <v>231035</v>
      </c>
      <c r="I35" s="54">
        <f t="shared" si="0"/>
        <v>-17.209946544895793</v>
      </c>
    </row>
    <row r="36" spans="1:9" ht="18" customHeight="1">
      <c r="A36" s="103"/>
      <c r="B36" s="103"/>
      <c r="C36" s="62"/>
      <c r="D36" s="52" t="s">
        <v>35</v>
      </c>
      <c r="E36" s="52"/>
      <c r="F36" s="53">
        <v>9547</v>
      </c>
      <c r="G36" s="54">
        <f t="shared" si="2"/>
        <v>1.3046199424966929</v>
      </c>
      <c r="H36" s="53">
        <v>9461</v>
      </c>
      <c r="I36" s="54">
        <f t="shared" si="0"/>
        <v>0.90899482084345617</v>
      </c>
    </row>
    <row r="37" spans="1:9" ht="18" customHeight="1">
      <c r="A37" s="103"/>
      <c r="B37" s="103"/>
      <c r="C37" s="62"/>
      <c r="D37" s="52" t="s">
        <v>15</v>
      </c>
      <c r="E37" s="52"/>
      <c r="F37" s="53">
        <v>16172</v>
      </c>
      <c r="G37" s="54">
        <f t="shared" si="2"/>
        <v>2.2099417314398786</v>
      </c>
      <c r="H37" s="53">
        <v>23804</v>
      </c>
      <c r="I37" s="54">
        <f t="shared" si="0"/>
        <v>-32.061838346496387</v>
      </c>
    </row>
    <row r="38" spans="1:9" ht="18" customHeight="1">
      <c r="A38" s="103"/>
      <c r="B38" s="103"/>
      <c r="C38" s="61"/>
      <c r="D38" s="52" t="s">
        <v>36</v>
      </c>
      <c r="E38" s="52"/>
      <c r="F38" s="53">
        <v>34140</v>
      </c>
      <c r="G38" s="54">
        <f t="shared" si="2"/>
        <v>4.6653110753992983</v>
      </c>
      <c r="H38" s="53">
        <v>34093</v>
      </c>
      <c r="I38" s="54">
        <f t="shared" si="0"/>
        <v>0.13785821136302889</v>
      </c>
    </row>
    <row r="39" spans="1:9" ht="18" customHeight="1">
      <c r="A39" s="103"/>
      <c r="B39" s="103"/>
      <c r="C39" s="60" t="s">
        <v>16</v>
      </c>
      <c r="D39" s="52"/>
      <c r="E39" s="52"/>
      <c r="F39" s="53">
        <f>SUM(F40,F43,F44)</f>
        <v>159655</v>
      </c>
      <c r="G39" s="54">
        <f t="shared" si="2"/>
        <v>21.817230220939514</v>
      </c>
      <c r="H39" s="53">
        <v>156653</v>
      </c>
      <c r="I39" s="54">
        <f t="shared" si="0"/>
        <v>1.9163373826227348</v>
      </c>
    </row>
    <row r="40" spans="1:9" ht="18" customHeight="1">
      <c r="A40" s="103"/>
      <c r="B40" s="103"/>
      <c r="C40" s="62"/>
      <c r="D40" s="60" t="s">
        <v>17</v>
      </c>
      <c r="E40" s="52"/>
      <c r="F40" s="53">
        <v>156612</v>
      </c>
      <c r="G40" s="54">
        <f t="shared" si="2"/>
        <v>21.401397133580403</v>
      </c>
      <c r="H40" s="53">
        <v>151027</v>
      </c>
      <c r="I40" s="54">
        <f t="shared" si="0"/>
        <v>3.6980142623504353</v>
      </c>
    </row>
    <row r="41" spans="1:9" ht="18" customHeight="1">
      <c r="A41" s="103"/>
      <c r="B41" s="103"/>
      <c r="C41" s="62"/>
      <c r="D41" s="62"/>
      <c r="E41" s="56" t="s">
        <v>91</v>
      </c>
      <c r="F41" s="53">
        <v>119737</v>
      </c>
      <c r="G41" s="54">
        <f t="shared" si="2"/>
        <v>16.362341893236255</v>
      </c>
      <c r="H41" s="53">
        <v>116463</v>
      </c>
      <c r="I41" s="57">
        <f t="shared" si="0"/>
        <v>2.8111932545100249</v>
      </c>
    </row>
    <row r="42" spans="1:9" ht="18" customHeight="1">
      <c r="A42" s="103"/>
      <c r="B42" s="103"/>
      <c r="C42" s="62"/>
      <c r="D42" s="61"/>
      <c r="E42" s="46" t="s">
        <v>37</v>
      </c>
      <c r="F42" s="53">
        <v>36875</v>
      </c>
      <c r="G42" s="54">
        <f t="shared" si="2"/>
        <v>5.0390552403441449</v>
      </c>
      <c r="H42" s="53">
        <v>34564</v>
      </c>
      <c r="I42" s="57">
        <f t="shared" si="0"/>
        <v>6.686147436639267</v>
      </c>
    </row>
    <row r="43" spans="1:9" ht="18" customHeight="1">
      <c r="A43" s="103"/>
      <c r="B43" s="103"/>
      <c r="C43" s="62"/>
      <c r="D43" s="52" t="s">
        <v>38</v>
      </c>
      <c r="E43" s="52"/>
      <c r="F43" s="53">
        <v>3043</v>
      </c>
      <c r="G43" s="54">
        <f t="shared" si="2"/>
        <v>0.41583308735911145</v>
      </c>
      <c r="H43" s="53">
        <v>5626</v>
      </c>
      <c r="I43" s="57">
        <f t="shared" si="0"/>
        <v>-45.911837895485249</v>
      </c>
    </row>
    <row r="44" spans="1:9" ht="18" customHeight="1">
      <c r="A44" s="103"/>
      <c r="B44" s="103"/>
      <c r="C44" s="61"/>
      <c r="D44" s="52" t="s">
        <v>39</v>
      </c>
      <c r="E44" s="52"/>
      <c r="F44" s="53">
        <v>0</v>
      </c>
      <c r="G44" s="54">
        <f t="shared" si="2"/>
        <v>0</v>
      </c>
      <c r="H44" s="53">
        <v>0</v>
      </c>
      <c r="I44" s="54" t="e">
        <f t="shared" si="0"/>
        <v>#DIV/0!</v>
      </c>
    </row>
    <row r="45" spans="1:9" ht="18" customHeight="1">
      <c r="A45" s="103"/>
      <c r="B45" s="103"/>
      <c r="C45" s="46" t="s">
        <v>18</v>
      </c>
      <c r="D45" s="46"/>
      <c r="E45" s="46"/>
      <c r="F45" s="53">
        <f>SUM(F28,F32,F39)+1</f>
        <v>731784</v>
      </c>
      <c r="G45" s="54">
        <f t="shared" si="2"/>
        <v>100</v>
      </c>
      <c r="H45" s="53">
        <f>SUM(H28,H32,H39)</f>
        <v>786302</v>
      </c>
      <c r="I45" s="54">
        <f t="shared" si="0"/>
        <v>-6.9334683111577977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tabSelected="1" view="pageBreakPreview" zoomScale="87" zoomScaleNormal="100" zoomScaleSheetLayoutView="14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I1" sqref="I1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10" ht="33.950000000000003" customHeight="1">
      <c r="A1" s="33" t="s">
        <v>0</v>
      </c>
      <c r="B1" s="33"/>
      <c r="C1" s="125" t="s">
        <v>263</v>
      </c>
      <c r="D1" s="34"/>
      <c r="E1" s="34"/>
    </row>
    <row r="4" spans="1:10">
      <c r="A4" s="35" t="s">
        <v>112</v>
      </c>
    </row>
    <row r="5" spans="1:10">
      <c r="I5" s="9" t="s">
        <v>113</v>
      </c>
    </row>
    <row r="6" spans="1:10" s="37" customFormat="1" ht="29.25" customHeight="1">
      <c r="A6" s="49" t="s">
        <v>114</v>
      </c>
      <c r="B6" s="47"/>
      <c r="C6" s="47"/>
      <c r="D6" s="47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10" ht="27" customHeight="1">
      <c r="A7" s="103" t="s">
        <v>115</v>
      </c>
      <c r="B7" s="60" t="s">
        <v>116</v>
      </c>
      <c r="C7" s="52"/>
      <c r="D7" s="65" t="s">
        <v>117</v>
      </c>
      <c r="E7" s="87">
        <v>681195.69099999988</v>
      </c>
      <c r="F7" s="87">
        <v>803714.26399999997</v>
      </c>
      <c r="G7" s="87">
        <v>835006.16299999994</v>
      </c>
      <c r="H7" s="87">
        <v>802101</v>
      </c>
      <c r="I7" s="36">
        <v>747602</v>
      </c>
      <c r="J7" s="98"/>
    </row>
    <row r="8" spans="1:10" ht="27" customHeight="1">
      <c r="A8" s="103"/>
      <c r="B8" s="78"/>
      <c r="C8" s="52" t="s">
        <v>118</v>
      </c>
      <c r="D8" s="65" t="s">
        <v>41</v>
      </c>
      <c r="E8" s="86">
        <v>390322.761</v>
      </c>
      <c r="F8" s="86">
        <v>431449.89600000001</v>
      </c>
      <c r="G8" s="70">
        <v>429476.44900000002</v>
      </c>
      <c r="H8" s="70">
        <v>429398</v>
      </c>
      <c r="I8" s="70">
        <v>427918</v>
      </c>
      <c r="J8" s="99"/>
    </row>
    <row r="9" spans="1:10" ht="27" customHeight="1">
      <c r="A9" s="103"/>
      <c r="B9" s="52" t="s">
        <v>119</v>
      </c>
      <c r="C9" s="52"/>
      <c r="D9" s="65"/>
      <c r="E9" s="86">
        <v>662721.875</v>
      </c>
      <c r="F9" s="86">
        <v>785190.60699999996</v>
      </c>
      <c r="G9" s="71">
        <v>809752.946</v>
      </c>
      <c r="H9" s="71">
        <v>786302</v>
      </c>
      <c r="I9" s="71">
        <v>731784</v>
      </c>
      <c r="J9" s="98"/>
    </row>
    <row r="10" spans="1:10" ht="27" customHeight="1">
      <c r="A10" s="103"/>
      <c r="B10" s="52" t="s">
        <v>120</v>
      </c>
      <c r="C10" s="52"/>
      <c r="D10" s="65"/>
      <c r="E10" s="86">
        <v>18473.815999999999</v>
      </c>
      <c r="F10" s="86">
        <v>18523.657000000007</v>
      </c>
      <c r="G10" s="71">
        <f>G7-G9</f>
        <v>25253.216999999946</v>
      </c>
      <c r="H10" s="71">
        <v>15799</v>
      </c>
      <c r="I10" s="71">
        <v>15818</v>
      </c>
      <c r="J10" s="98"/>
    </row>
    <row r="11" spans="1:10" ht="27" customHeight="1">
      <c r="A11" s="103"/>
      <c r="B11" s="52" t="s">
        <v>121</v>
      </c>
      <c r="C11" s="52"/>
      <c r="D11" s="65"/>
      <c r="E11" s="86">
        <v>17864.741999999998</v>
      </c>
      <c r="F11" s="86">
        <v>17548.038</v>
      </c>
      <c r="G11" s="71">
        <v>24495.034</v>
      </c>
      <c r="H11" s="71">
        <v>14496</v>
      </c>
      <c r="I11" s="71">
        <v>14743</v>
      </c>
      <c r="J11" s="98"/>
    </row>
    <row r="12" spans="1:10" ht="27" customHeight="1">
      <c r="A12" s="103"/>
      <c r="B12" s="52" t="s">
        <v>122</v>
      </c>
      <c r="C12" s="52"/>
      <c r="D12" s="65"/>
      <c r="E12" s="86">
        <v>609.07399999999996</v>
      </c>
      <c r="F12" s="86">
        <v>975.61900000000003</v>
      </c>
      <c r="G12" s="71">
        <v>758.18299999999999</v>
      </c>
      <c r="H12" s="71">
        <v>1303</v>
      </c>
      <c r="I12" s="71">
        <v>1076</v>
      </c>
      <c r="J12" s="98"/>
    </row>
    <row r="13" spans="1:10" ht="27" customHeight="1">
      <c r="A13" s="103"/>
      <c r="B13" s="52" t="s">
        <v>123</v>
      </c>
      <c r="C13" s="52"/>
      <c r="D13" s="65"/>
      <c r="E13" s="86">
        <v>-298.74599999999998</v>
      </c>
      <c r="F13" s="86">
        <v>39.029000000000003</v>
      </c>
      <c r="G13" s="71">
        <v>-217.43600000000001</v>
      </c>
      <c r="H13" s="71">
        <v>545</v>
      </c>
      <c r="I13" s="71">
        <v>-227</v>
      </c>
      <c r="J13" s="98"/>
    </row>
    <row r="14" spans="1:10" ht="27" customHeight="1">
      <c r="A14" s="103"/>
      <c r="B14" s="52" t="s">
        <v>124</v>
      </c>
      <c r="C14" s="52"/>
      <c r="D14" s="65"/>
      <c r="E14" s="86">
        <v>0</v>
      </c>
      <c r="F14" s="86">
        <v>0</v>
      </c>
      <c r="G14" s="71">
        <v>0</v>
      </c>
      <c r="H14" s="71">
        <v>0</v>
      </c>
      <c r="I14" s="97" t="s">
        <v>255</v>
      </c>
      <c r="J14" s="99"/>
    </row>
    <row r="15" spans="1:10" ht="27" customHeight="1">
      <c r="A15" s="103"/>
      <c r="B15" s="52" t="s">
        <v>125</v>
      </c>
      <c r="C15" s="52"/>
      <c r="D15" s="65"/>
      <c r="E15" s="86">
        <v>-342.86599999999999</v>
      </c>
      <c r="F15" s="86">
        <v>208.44800000000001</v>
      </c>
      <c r="G15" s="71">
        <v>12271.934999999999</v>
      </c>
      <c r="H15" s="71">
        <v>-3074</v>
      </c>
      <c r="I15" s="71">
        <v>-3574</v>
      </c>
      <c r="J15" s="99"/>
    </row>
    <row r="16" spans="1:10" ht="27" customHeight="1">
      <c r="A16" s="103"/>
      <c r="B16" s="52" t="s">
        <v>126</v>
      </c>
      <c r="C16" s="52"/>
      <c r="D16" s="65" t="s">
        <v>42</v>
      </c>
      <c r="E16" s="86">
        <v>55172.281000000003</v>
      </c>
      <c r="F16" s="86">
        <v>60293</v>
      </c>
      <c r="G16" s="71">
        <v>83342</v>
      </c>
      <c r="H16" s="71">
        <v>98538</v>
      </c>
      <c r="I16" s="71">
        <v>100462</v>
      </c>
      <c r="J16" s="99"/>
    </row>
    <row r="17" spans="1:10" ht="27" customHeight="1">
      <c r="A17" s="103"/>
      <c r="B17" s="52" t="s">
        <v>127</v>
      </c>
      <c r="C17" s="52"/>
      <c r="D17" s="65" t="s">
        <v>43</v>
      </c>
      <c r="E17" s="86">
        <v>88997.551000000007</v>
      </c>
      <c r="F17" s="86">
        <v>87771</v>
      </c>
      <c r="G17" s="71">
        <v>94590</v>
      </c>
      <c r="H17" s="71">
        <v>120438</v>
      </c>
      <c r="I17" s="71">
        <v>168597</v>
      </c>
      <c r="J17" s="99"/>
    </row>
    <row r="18" spans="1:10" ht="27" customHeight="1">
      <c r="A18" s="103"/>
      <c r="B18" s="52" t="s">
        <v>128</v>
      </c>
      <c r="C18" s="52"/>
      <c r="D18" s="65" t="s">
        <v>44</v>
      </c>
      <c r="E18" s="86">
        <v>1240447.338</v>
      </c>
      <c r="F18" s="86">
        <v>1258473</v>
      </c>
      <c r="G18" s="71">
        <v>1269996</v>
      </c>
      <c r="H18" s="71">
        <v>1248579</v>
      </c>
      <c r="I18" s="71">
        <v>1233326</v>
      </c>
      <c r="J18" s="99"/>
    </row>
    <row r="19" spans="1:10" ht="27" customHeight="1">
      <c r="A19" s="103"/>
      <c r="B19" s="52" t="s">
        <v>129</v>
      </c>
      <c r="C19" s="52"/>
      <c r="D19" s="65" t="s">
        <v>130</v>
      </c>
      <c r="E19" s="69">
        <f>E17+E18-E16</f>
        <v>1274272.608</v>
      </c>
      <c r="F19" s="69">
        <f>F17+F18-F16</f>
        <v>1285951</v>
      </c>
      <c r="G19" s="69">
        <f>G17+G18-G16</f>
        <v>1281244</v>
      </c>
      <c r="H19" s="69">
        <f>H17+H18-H16</f>
        <v>1270479</v>
      </c>
      <c r="I19" s="69">
        <f>I17+I18-I16</f>
        <v>1301461</v>
      </c>
      <c r="J19" s="99"/>
    </row>
    <row r="20" spans="1:10" ht="27" customHeight="1">
      <c r="A20" s="103"/>
      <c r="B20" s="52" t="s">
        <v>131</v>
      </c>
      <c r="C20" s="52"/>
      <c r="D20" s="65" t="s">
        <v>132</v>
      </c>
      <c r="E20" s="72">
        <f>E18/E8</f>
        <v>3.1780041082462009</v>
      </c>
      <c r="F20" s="72">
        <f>F18/F8</f>
        <v>2.9168462240167048</v>
      </c>
      <c r="G20" s="72">
        <f>G18/G8</f>
        <v>2.9570794928501423</v>
      </c>
      <c r="H20" s="72">
        <f>H18/H8</f>
        <v>2.9077429331296374</v>
      </c>
      <c r="I20" s="72">
        <f>I18/I8</f>
        <v>2.882154992311611</v>
      </c>
      <c r="J20" s="99"/>
    </row>
    <row r="21" spans="1:10" ht="27" customHeight="1">
      <c r="A21" s="103"/>
      <c r="B21" s="52" t="s">
        <v>133</v>
      </c>
      <c r="C21" s="52"/>
      <c r="D21" s="65" t="s">
        <v>134</v>
      </c>
      <c r="E21" s="72">
        <f>E19/E8</f>
        <v>3.2646638508482986</v>
      </c>
      <c r="F21" s="72">
        <f>F19/F8</f>
        <v>2.9805338045556047</v>
      </c>
      <c r="G21" s="72">
        <f>G19/G8</f>
        <v>2.9832695203270623</v>
      </c>
      <c r="H21" s="72">
        <f>H19/H8</f>
        <v>2.9587445679765625</v>
      </c>
      <c r="I21" s="72">
        <f>I19/I8</f>
        <v>3.041379423160512</v>
      </c>
      <c r="J21" s="99"/>
    </row>
    <row r="22" spans="1:10" ht="27" customHeight="1">
      <c r="A22" s="103"/>
      <c r="B22" s="52" t="s">
        <v>135</v>
      </c>
      <c r="C22" s="52"/>
      <c r="D22" s="65" t="s">
        <v>136</v>
      </c>
      <c r="E22" s="69">
        <f>E18/E24*1000000</f>
        <v>900710.89692249498</v>
      </c>
      <c r="F22" s="69">
        <f>F18/F24*1000000</f>
        <v>958970.27928465453</v>
      </c>
      <c r="G22" s="69">
        <f>G18/G24*1000000</f>
        <v>967750.93212996551</v>
      </c>
      <c r="H22" s="69">
        <f>H18/H24*1000000</f>
        <v>951430.94237139344</v>
      </c>
      <c r="I22" s="69">
        <f>I18/I24*1000000</f>
        <v>939807.98846620135</v>
      </c>
      <c r="J22" s="99"/>
    </row>
    <row r="23" spans="1:10" ht="27" customHeight="1">
      <c r="A23" s="103"/>
      <c r="B23" s="52" t="s">
        <v>137</v>
      </c>
      <c r="C23" s="52"/>
      <c r="D23" s="65" t="s">
        <v>138</v>
      </c>
      <c r="E23" s="69">
        <f>E19/E24*1000000</f>
        <v>925272.02769122866</v>
      </c>
      <c r="F23" s="69">
        <f>F19/F24*1000000</f>
        <v>979908.8177627814</v>
      </c>
      <c r="G23" s="69">
        <f>G19/G24*1000000</f>
        <v>976322.03194807353</v>
      </c>
      <c r="H23" s="69">
        <f>H19/H24*1000000</f>
        <v>968118.98344683484</v>
      </c>
      <c r="I23" s="69">
        <f>I19/I24*1000000</f>
        <v>991727.60849703231</v>
      </c>
      <c r="J23" s="99"/>
    </row>
    <row r="24" spans="1:10" ht="27" customHeight="1">
      <c r="A24" s="103"/>
      <c r="B24" s="73" t="s">
        <v>139</v>
      </c>
      <c r="C24" s="74"/>
      <c r="D24" s="65" t="s">
        <v>140</v>
      </c>
      <c r="E24" s="69">
        <v>1377187</v>
      </c>
      <c r="F24" s="69">
        <v>1312317</v>
      </c>
      <c r="G24" s="69">
        <f>F24</f>
        <v>1312317</v>
      </c>
      <c r="H24" s="71">
        <f>G24</f>
        <v>1312317</v>
      </c>
      <c r="I24" s="71">
        <v>1312317</v>
      </c>
      <c r="J24" s="99"/>
    </row>
    <row r="25" spans="1:10" ht="27" customHeight="1">
      <c r="A25" s="103"/>
      <c r="B25" s="46" t="s">
        <v>141</v>
      </c>
      <c r="C25" s="46"/>
      <c r="D25" s="46"/>
      <c r="E25" s="89">
        <v>384391</v>
      </c>
      <c r="F25" s="89">
        <v>387621</v>
      </c>
      <c r="G25" s="88">
        <v>401162</v>
      </c>
      <c r="H25" s="88">
        <v>389964</v>
      </c>
      <c r="I25" s="53">
        <v>390235</v>
      </c>
      <c r="J25" s="99"/>
    </row>
    <row r="26" spans="1:10" ht="27" customHeight="1">
      <c r="A26" s="103"/>
      <c r="B26" s="46" t="s">
        <v>142</v>
      </c>
      <c r="C26" s="46"/>
      <c r="D26" s="46"/>
      <c r="E26" s="75">
        <v>0.34343000000000001</v>
      </c>
      <c r="F26" s="75">
        <v>0.34825</v>
      </c>
      <c r="G26" s="76">
        <v>0.33484000000000003</v>
      </c>
      <c r="H26" s="76">
        <v>0.33300000000000002</v>
      </c>
      <c r="I26" s="76">
        <v>0.33200000000000002</v>
      </c>
      <c r="J26" s="98"/>
    </row>
    <row r="27" spans="1:10" ht="27" customHeight="1">
      <c r="A27" s="103"/>
      <c r="B27" s="46" t="s">
        <v>143</v>
      </c>
      <c r="C27" s="46"/>
      <c r="D27" s="46"/>
      <c r="E27" s="57">
        <v>0.24</v>
      </c>
      <c r="F27" s="57">
        <v>0.25</v>
      </c>
      <c r="G27" s="77">
        <v>0.19</v>
      </c>
      <c r="H27" s="54">
        <v>0.3</v>
      </c>
      <c r="I27" s="54">
        <v>0.3</v>
      </c>
      <c r="J27" s="98"/>
    </row>
    <row r="28" spans="1:10" ht="27" customHeight="1">
      <c r="A28" s="103"/>
      <c r="B28" s="46" t="s">
        <v>144</v>
      </c>
      <c r="C28" s="46"/>
      <c r="D28" s="46"/>
      <c r="E28" s="57">
        <v>97.9</v>
      </c>
      <c r="F28" s="57">
        <v>96.6</v>
      </c>
      <c r="G28" s="54">
        <v>89.2</v>
      </c>
      <c r="H28" s="54">
        <v>94.3</v>
      </c>
      <c r="I28" s="54">
        <v>95.3</v>
      </c>
      <c r="J28" s="98"/>
    </row>
    <row r="29" spans="1:10" ht="27" customHeight="1">
      <c r="A29" s="103"/>
      <c r="B29" s="46" t="s">
        <v>145</v>
      </c>
      <c r="C29" s="46"/>
      <c r="D29" s="46"/>
      <c r="E29" s="57">
        <v>32.299999999999997</v>
      </c>
      <c r="F29" s="57">
        <v>32.799999999999997</v>
      </c>
      <c r="G29" s="54">
        <v>30.6</v>
      </c>
      <c r="H29" s="54">
        <v>32.9</v>
      </c>
      <c r="I29" s="54">
        <v>34.299999999999997</v>
      </c>
      <c r="J29" s="99"/>
    </row>
    <row r="30" spans="1:10" ht="27" customHeight="1">
      <c r="A30" s="103"/>
      <c r="B30" s="103" t="s">
        <v>146</v>
      </c>
      <c r="C30" s="46" t="s">
        <v>147</v>
      </c>
      <c r="D30" s="46"/>
      <c r="E30" s="57">
        <v>0</v>
      </c>
      <c r="F30" s="57">
        <v>0</v>
      </c>
      <c r="G30" s="54">
        <v>0</v>
      </c>
      <c r="H30" s="54">
        <v>0</v>
      </c>
      <c r="I30" s="54">
        <v>0</v>
      </c>
      <c r="J30" s="99"/>
    </row>
    <row r="31" spans="1:10" ht="27" customHeight="1">
      <c r="A31" s="103"/>
      <c r="B31" s="103"/>
      <c r="C31" s="46" t="s">
        <v>148</v>
      </c>
      <c r="D31" s="46"/>
      <c r="E31" s="57">
        <v>0</v>
      </c>
      <c r="F31" s="57">
        <v>0</v>
      </c>
      <c r="G31" s="54">
        <v>0</v>
      </c>
      <c r="H31" s="54">
        <v>0</v>
      </c>
      <c r="I31" s="54">
        <v>0</v>
      </c>
      <c r="J31" s="99"/>
    </row>
    <row r="32" spans="1:10" ht="27" customHeight="1">
      <c r="A32" s="103"/>
      <c r="B32" s="103"/>
      <c r="C32" s="46" t="s">
        <v>149</v>
      </c>
      <c r="D32" s="46"/>
      <c r="E32" s="57">
        <v>11.2</v>
      </c>
      <c r="F32" s="57">
        <v>10.8</v>
      </c>
      <c r="G32" s="54">
        <v>10.1</v>
      </c>
      <c r="H32" s="54">
        <v>10.3</v>
      </c>
      <c r="I32" s="54">
        <v>10.6</v>
      </c>
      <c r="J32" s="98"/>
    </row>
    <row r="33" spans="1:10" ht="27" customHeight="1">
      <c r="A33" s="103"/>
      <c r="B33" s="103"/>
      <c r="C33" s="46" t="s">
        <v>150</v>
      </c>
      <c r="D33" s="46"/>
      <c r="E33" s="57">
        <v>198.3</v>
      </c>
      <c r="F33" s="57">
        <v>193.2</v>
      </c>
      <c r="G33" s="77">
        <v>178.1</v>
      </c>
      <c r="H33" s="77">
        <v>178.7</v>
      </c>
      <c r="I33" s="77">
        <v>175.8</v>
      </c>
      <c r="J33" s="98"/>
    </row>
    <row r="34" spans="1:10" ht="27" customHeight="1">
      <c r="A34" s="2" t="s">
        <v>248</v>
      </c>
      <c r="E34" s="38"/>
      <c r="F34" s="38"/>
      <c r="G34" s="38"/>
      <c r="H34" s="38"/>
      <c r="I34" s="39"/>
    </row>
    <row r="35" spans="1:10" ht="27" customHeight="1">
      <c r="A35" s="8" t="s">
        <v>110</v>
      </c>
    </row>
    <row r="36" spans="1:10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D1" sqref="D1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124" t="s">
        <v>263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5.95" customHeight="1">
      <c r="A6" s="109" t="s">
        <v>48</v>
      </c>
      <c r="B6" s="110"/>
      <c r="C6" s="110"/>
      <c r="D6" s="110"/>
      <c r="E6" s="110"/>
      <c r="F6" s="114" t="s">
        <v>251</v>
      </c>
      <c r="G6" s="114"/>
      <c r="H6" s="114" t="s">
        <v>253</v>
      </c>
      <c r="I6" s="114"/>
      <c r="J6" s="114"/>
      <c r="K6" s="114"/>
      <c r="L6" s="114"/>
      <c r="M6" s="114"/>
      <c r="N6" s="114"/>
      <c r="O6" s="114"/>
    </row>
    <row r="7" spans="1:25" ht="15.95" customHeight="1">
      <c r="A7" s="110"/>
      <c r="B7" s="110"/>
      <c r="C7" s="110"/>
      <c r="D7" s="110"/>
      <c r="E7" s="110"/>
      <c r="F7" s="92" t="s">
        <v>235</v>
      </c>
      <c r="G7" s="92" t="s">
        <v>236</v>
      </c>
      <c r="H7" s="50" t="s">
        <v>235</v>
      </c>
      <c r="I7" s="50" t="s">
        <v>236</v>
      </c>
      <c r="J7" s="50" t="s">
        <v>235</v>
      </c>
      <c r="K7" s="50" t="s">
        <v>236</v>
      </c>
      <c r="L7" s="50" t="s">
        <v>235</v>
      </c>
      <c r="M7" s="50" t="s">
        <v>236</v>
      </c>
      <c r="N7" s="50" t="s">
        <v>235</v>
      </c>
      <c r="O7" s="50" t="s">
        <v>236</v>
      </c>
    </row>
    <row r="8" spans="1:25" ht="15.95" customHeight="1">
      <c r="A8" s="107" t="s">
        <v>82</v>
      </c>
      <c r="B8" s="60" t="s">
        <v>49</v>
      </c>
      <c r="C8" s="52"/>
      <c r="D8" s="52"/>
      <c r="E8" s="65" t="s">
        <v>40</v>
      </c>
      <c r="F8" s="82">
        <v>5186</v>
      </c>
      <c r="G8" s="82">
        <v>5330</v>
      </c>
      <c r="H8" s="85">
        <v>1003</v>
      </c>
      <c r="I8" s="85">
        <v>1040</v>
      </c>
      <c r="J8" s="53"/>
      <c r="K8" s="53"/>
      <c r="L8" s="53"/>
      <c r="M8" s="53"/>
      <c r="N8" s="53"/>
      <c r="O8" s="53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107"/>
      <c r="B9" s="62"/>
      <c r="C9" s="52" t="s">
        <v>50</v>
      </c>
      <c r="D9" s="52"/>
      <c r="E9" s="65" t="s">
        <v>41</v>
      </c>
      <c r="F9" s="82">
        <v>4961</v>
      </c>
      <c r="G9" s="82">
        <v>4928</v>
      </c>
      <c r="H9" s="85">
        <v>1003</v>
      </c>
      <c r="I9" s="85">
        <v>1037</v>
      </c>
      <c r="J9" s="53"/>
      <c r="K9" s="53"/>
      <c r="L9" s="53"/>
      <c r="M9" s="53"/>
      <c r="N9" s="53"/>
      <c r="O9" s="53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107"/>
      <c r="B10" s="61"/>
      <c r="C10" s="52" t="s">
        <v>51</v>
      </c>
      <c r="D10" s="52"/>
      <c r="E10" s="65" t="s">
        <v>42</v>
      </c>
      <c r="F10" s="82">
        <v>225</v>
      </c>
      <c r="G10" s="82">
        <v>402</v>
      </c>
      <c r="H10" s="85">
        <v>0</v>
      </c>
      <c r="I10" s="85">
        <v>3</v>
      </c>
      <c r="J10" s="66"/>
      <c r="K10" s="66"/>
      <c r="L10" s="53"/>
      <c r="M10" s="53"/>
      <c r="N10" s="53"/>
      <c r="O10" s="53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107"/>
      <c r="B11" s="60" t="s">
        <v>52</v>
      </c>
      <c r="C11" s="52"/>
      <c r="D11" s="52"/>
      <c r="E11" s="65" t="s">
        <v>43</v>
      </c>
      <c r="F11" s="82">
        <v>4843</v>
      </c>
      <c r="G11" s="82">
        <v>4877</v>
      </c>
      <c r="H11" s="85">
        <v>816</v>
      </c>
      <c r="I11" s="85">
        <v>822</v>
      </c>
      <c r="J11" s="53"/>
      <c r="K11" s="53"/>
      <c r="L11" s="53"/>
      <c r="M11" s="53"/>
      <c r="N11" s="53"/>
      <c r="O11" s="53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107"/>
      <c r="B12" s="62"/>
      <c r="C12" s="52" t="s">
        <v>53</v>
      </c>
      <c r="D12" s="52"/>
      <c r="E12" s="65" t="s">
        <v>44</v>
      </c>
      <c r="F12" s="82">
        <v>4778</v>
      </c>
      <c r="G12" s="82">
        <v>4877</v>
      </c>
      <c r="H12" s="85">
        <v>816</v>
      </c>
      <c r="I12" s="91">
        <v>822</v>
      </c>
      <c r="J12" s="53"/>
      <c r="K12" s="53"/>
      <c r="L12" s="53"/>
      <c r="M12" s="53"/>
      <c r="N12" s="53"/>
      <c r="O12" s="53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107"/>
      <c r="B13" s="61"/>
      <c r="C13" s="52" t="s">
        <v>54</v>
      </c>
      <c r="D13" s="52"/>
      <c r="E13" s="65" t="s">
        <v>45</v>
      </c>
      <c r="F13" s="82">
        <v>65</v>
      </c>
      <c r="G13" s="82">
        <v>0</v>
      </c>
      <c r="H13" s="85">
        <v>0</v>
      </c>
      <c r="I13" s="85">
        <v>0</v>
      </c>
      <c r="J13" s="66"/>
      <c r="K13" s="66"/>
      <c r="L13" s="53"/>
      <c r="M13" s="53"/>
      <c r="N13" s="53"/>
      <c r="O13" s="53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107"/>
      <c r="B14" s="52" t="s">
        <v>55</v>
      </c>
      <c r="C14" s="52"/>
      <c r="D14" s="52"/>
      <c r="E14" s="65" t="s">
        <v>152</v>
      </c>
      <c r="F14" s="82">
        <f t="shared" ref="F14:O15" si="0">F9-F12</f>
        <v>183</v>
      </c>
      <c r="G14" s="82">
        <f t="shared" si="0"/>
        <v>51</v>
      </c>
      <c r="H14" s="53">
        <f t="shared" si="0"/>
        <v>187</v>
      </c>
      <c r="I14" s="53">
        <f t="shared" si="0"/>
        <v>215</v>
      </c>
      <c r="J14" s="53">
        <f t="shared" si="0"/>
        <v>0</v>
      </c>
      <c r="K14" s="53">
        <f t="shared" si="0"/>
        <v>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107"/>
      <c r="B15" s="52" t="s">
        <v>56</v>
      </c>
      <c r="C15" s="52"/>
      <c r="D15" s="52"/>
      <c r="E15" s="65" t="s">
        <v>153</v>
      </c>
      <c r="F15" s="82">
        <f t="shared" si="0"/>
        <v>160</v>
      </c>
      <c r="G15" s="82">
        <f t="shared" si="0"/>
        <v>402</v>
      </c>
      <c r="H15" s="53">
        <f t="shared" si="0"/>
        <v>0</v>
      </c>
      <c r="I15" s="53">
        <f t="shared" si="0"/>
        <v>3</v>
      </c>
      <c r="J15" s="53">
        <f t="shared" si="0"/>
        <v>0</v>
      </c>
      <c r="K15" s="53">
        <f t="shared" si="0"/>
        <v>0</v>
      </c>
      <c r="L15" s="53">
        <f t="shared" si="0"/>
        <v>0</v>
      </c>
      <c r="M15" s="53">
        <f t="shared" si="0"/>
        <v>0</v>
      </c>
      <c r="N15" s="53">
        <f t="shared" si="0"/>
        <v>0</v>
      </c>
      <c r="O15" s="53">
        <f t="shared" si="0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107"/>
      <c r="B16" s="52" t="s">
        <v>57</v>
      </c>
      <c r="C16" s="52"/>
      <c r="D16" s="52"/>
      <c r="E16" s="65" t="s">
        <v>154</v>
      </c>
      <c r="F16" s="82">
        <f t="shared" ref="F16:O16" si="1">F8-F11</f>
        <v>343</v>
      </c>
      <c r="G16" s="82">
        <f t="shared" si="1"/>
        <v>453</v>
      </c>
      <c r="H16" s="53">
        <f t="shared" si="1"/>
        <v>187</v>
      </c>
      <c r="I16" s="53">
        <f t="shared" si="1"/>
        <v>218</v>
      </c>
      <c r="J16" s="53">
        <f t="shared" si="1"/>
        <v>0</v>
      </c>
      <c r="K16" s="53">
        <f t="shared" si="1"/>
        <v>0</v>
      </c>
      <c r="L16" s="53">
        <f t="shared" si="1"/>
        <v>0</v>
      </c>
      <c r="M16" s="53">
        <f t="shared" si="1"/>
        <v>0</v>
      </c>
      <c r="N16" s="53">
        <f t="shared" si="1"/>
        <v>0</v>
      </c>
      <c r="O16" s="53">
        <f t="shared" si="1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107"/>
      <c r="B17" s="52" t="s">
        <v>58</v>
      </c>
      <c r="C17" s="52"/>
      <c r="D17" s="52"/>
      <c r="E17" s="50"/>
      <c r="F17" s="93"/>
      <c r="G17" s="93"/>
      <c r="H17" s="66"/>
      <c r="I17" s="66"/>
      <c r="J17" s="53"/>
      <c r="K17" s="53"/>
      <c r="L17" s="53"/>
      <c r="M17" s="53"/>
      <c r="N17" s="66"/>
      <c r="O17" s="6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107"/>
      <c r="B18" s="52" t="s">
        <v>59</v>
      </c>
      <c r="C18" s="52"/>
      <c r="D18" s="52"/>
      <c r="E18" s="50"/>
      <c r="F18" s="94"/>
      <c r="G18" s="94"/>
      <c r="H18" s="67"/>
      <c r="I18" s="67"/>
      <c r="J18" s="67"/>
      <c r="K18" s="67"/>
      <c r="L18" s="67"/>
      <c r="M18" s="67"/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107" t="s">
        <v>83</v>
      </c>
      <c r="B19" s="60" t="s">
        <v>60</v>
      </c>
      <c r="C19" s="52"/>
      <c r="D19" s="52"/>
      <c r="E19" s="65"/>
      <c r="F19" s="82">
        <v>1091</v>
      </c>
      <c r="G19" s="82">
        <v>171</v>
      </c>
      <c r="H19" s="85">
        <v>706</v>
      </c>
      <c r="I19" s="85">
        <v>561</v>
      </c>
      <c r="J19" s="53"/>
      <c r="K19" s="53"/>
      <c r="L19" s="53"/>
      <c r="M19" s="53"/>
      <c r="N19" s="53"/>
      <c r="O19" s="53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107"/>
      <c r="B20" s="61"/>
      <c r="C20" s="52" t="s">
        <v>61</v>
      </c>
      <c r="D20" s="52"/>
      <c r="E20" s="65"/>
      <c r="F20" s="82">
        <v>961</v>
      </c>
      <c r="G20" s="82">
        <v>133</v>
      </c>
      <c r="H20" s="85">
        <v>114</v>
      </c>
      <c r="I20" s="85">
        <v>175</v>
      </c>
      <c r="J20" s="53"/>
      <c r="K20" s="66"/>
      <c r="L20" s="53"/>
      <c r="M20" s="53"/>
      <c r="N20" s="53"/>
      <c r="O20" s="53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107"/>
      <c r="B21" s="78" t="s">
        <v>62</v>
      </c>
      <c r="C21" s="52"/>
      <c r="D21" s="52"/>
      <c r="E21" s="65" t="s">
        <v>155</v>
      </c>
      <c r="F21" s="82">
        <v>1091</v>
      </c>
      <c r="G21" s="82">
        <v>171</v>
      </c>
      <c r="H21" s="85">
        <v>706</v>
      </c>
      <c r="I21" s="85">
        <v>561</v>
      </c>
      <c r="J21" s="53"/>
      <c r="K21" s="53"/>
      <c r="L21" s="53"/>
      <c r="M21" s="53"/>
      <c r="N21" s="53"/>
      <c r="O21" s="53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107"/>
      <c r="B22" s="60" t="s">
        <v>63</v>
      </c>
      <c r="C22" s="52"/>
      <c r="D22" s="52"/>
      <c r="E22" s="65" t="s">
        <v>156</v>
      </c>
      <c r="F22" s="82">
        <v>1362</v>
      </c>
      <c r="G22" s="82">
        <v>589</v>
      </c>
      <c r="H22" s="85">
        <v>710</v>
      </c>
      <c r="I22" s="85">
        <v>692</v>
      </c>
      <c r="J22" s="53"/>
      <c r="K22" s="53"/>
      <c r="L22" s="53"/>
      <c r="M22" s="53"/>
      <c r="N22" s="53"/>
      <c r="O22" s="53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107"/>
      <c r="B23" s="61" t="s">
        <v>64</v>
      </c>
      <c r="C23" s="52" t="s">
        <v>65</v>
      </c>
      <c r="D23" s="52"/>
      <c r="E23" s="65"/>
      <c r="F23" s="82">
        <v>288</v>
      </c>
      <c r="G23" s="82">
        <v>419</v>
      </c>
      <c r="H23" s="85">
        <v>133</v>
      </c>
      <c r="I23" s="85">
        <v>131</v>
      </c>
      <c r="J23" s="53"/>
      <c r="K23" s="53"/>
      <c r="L23" s="53"/>
      <c r="M23" s="53"/>
      <c r="N23" s="53"/>
      <c r="O23" s="53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107"/>
      <c r="B24" s="52" t="s">
        <v>157</v>
      </c>
      <c r="C24" s="52"/>
      <c r="D24" s="52"/>
      <c r="E24" s="65" t="s">
        <v>158</v>
      </c>
      <c r="F24" s="82">
        <f t="shared" ref="F24:O24" si="2">F21-F22</f>
        <v>-271</v>
      </c>
      <c r="G24" s="82">
        <f t="shared" si="2"/>
        <v>-418</v>
      </c>
      <c r="H24" s="53">
        <f t="shared" si="2"/>
        <v>-4</v>
      </c>
      <c r="I24" s="53">
        <f t="shared" si="2"/>
        <v>-131</v>
      </c>
      <c r="J24" s="53">
        <f t="shared" si="2"/>
        <v>0</v>
      </c>
      <c r="K24" s="53">
        <f t="shared" si="2"/>
        <v>0</v>
      </c>
      <c r="L24" s="53">
        <f t="shared" si="2"/>
        <v>0</v>
      </c>
      <c r="M24" s="53">
        <f t="shared" si="2"/>
        <v>0</v>
      </c>
      <c r="N24" s="53">
        <f t="shared" si="2"/>
        <v>0</v>
      </c>
      <c r="O24" s="53">
        <f t="shared" si="2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107"/>
      <c r="B25" s="60" t="s">
        <v>66</v>
      </c>
      <c r="C25" s="60"/>
      <c r="D25" s="60"/>
      <c r="E25" s="111" t="s">
        <v>159</v>
      </c>
      <c r="F25" s="117">
        <v>271</v>
      </c>
      <c r="G25" s="117">
        <v>418</v>
      </c>
      <c r="H25" s="115">
        <v>4</v>
      </c>
      <c r="I25" s="115">
        <v>131</v>
      </c>
      <c r="J25" s="115"/>
      <c r="K25" s="115"/>
      <c r="L25" s="115"/>
      <c r="M25" s="115"/>
      <c r="N25" s="115"/>
      <c r="O25" s="115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107"/>
      <c r="B26" s="78" t="s">
        <v>67</v>
      </c>
      <c r="C26" s="78"/>
      <c r="D26" s="78"/>
      <c r="E26" s="112"/>
      <c r="F26" s="118"/>
      <c r="G26" s="118"/>
      <c r="H26" s="116"/>
      <c r="I26" s="116"/>
      <c r="J26" s="116"/>
      <c r="K26" s="116"/>
      <c r="L26" s="116"/>
      <c r="M26" s="116"/>
      <c r="N26" s="116"/>
      <c r="O26" s="116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107"/>
      <c r="B27" s="52" t="s">
        <v>160</v>
      </c>
      <c r="C27" s="52"/>
      <c r="D27" s="52"/>
      <c r="E27" s="65" t="s">
        <v>161</v>
      </c>
      <c r="F27" s="53">
        <f t="shared" ref="F27:O27" si="3">F24+F25</f>
        <v>0</v>
      </c>
      <c r="G27" s="53">
        <f t="shared" si="3"/>
        <v>0</v>
      </c>
      <c r="H27" s="53">
        <f t="shared" si="3"/>
        <v>0</v>
      </c>
      <c r="I27" s="53">
        <f t="shared" si="3"/>
        <v>0</v>
      </c>
      <c r="J27" s="53">
        <f t="shared" si="3"/>
        <v>0</v>
      </c>
      <c r="K27" s="53">
        <f t="shared" si="3"/>
        <v>0</v>
      </c>
      <c r="L27" s="53">
        <f t="shared" si="3"/>
        <v>0</v>
      </c>
      <c r="M27" s="53">
        <f t="shared" si="3"/>
        <v>0</v>
      </c>
      <c r="N27" s="53">
        <f t="shared" si="3"/>
        <v>0</v>
      </c>
      <c r="O27" s="53">
        <f t="shared" si="3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10" t="s">
        <v>68</v>
      </c>
      <c r="B30" s="110"/>
      <c r="C30" s="110"/>
      <c r="D30" s="110"/>
      <c r="E30" s="110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10"/>
      <c r="B31" s="110"/>
      <c r="C31" s="110"/>
      <c r="D31" s="110"/>
      <c r="E31" s="110"/>
      <c r="F31" s="50" t="s">
        <v>235</v>
      </c>
      <c r="G31" s="50" t="s">
        <v>236</v>
      </c>
      <c r="H31" s="50" t="s">
        <v>235</v>
      </c>
      <c r="I31" s="50" t="s">
        <v>236</v>
      </c>
      <c r="J31" s="50" t="s">
        <v>235</v>
      </c>
      <c r="K31" s="50" t="s">
        <v>236</v>
      </c>
      <c r="L31" s="50" t="s">
        <v>235</v>
      </c>
      <c r="M31" s="50" t="s">
        <v>236</v>
      </c>
      <c r="N31" s="50" t="s">
        <v>235</v>
      </c>
      <c r="O31" s="50" t="s">
        <v>236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107" t="s">
        <v>84</v>
      </c>
      <c r="B32" s="60" t="s">
        <v>49</v>
      </c>
      <c r="C32" s="52"/>
      <c r="D32" s="52"/>
      <c r="E32" s="65" t="s">
        <v>40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13"/>
      <c r="B33" s="62"/>
      <c r="C33" s="60" t="s">
        <v>69</v>
      </c>
      <c r="D33" s="52"/>
      <c r="E33" s="65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13"/>
      <c r="B34" s="62"/>
      <c r="C34" s="61"/>
      <c r="D34" s="52" t="s">
        <v>70</v>
      </c>
      <c r="E34" s="65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13"/>
      <c r="B35" s="61"/>
      <c r="C35" s="78" t="s">
        <v>71</v>
      </c>
      <c r="D35" s="52"/>
      <c r="E35" s="65"/>
      <c r="F35" s="53"/>
      <c r="G35" s="53"/>
      <c r="H35" s="53"/>
      <c r="I35" s="53"/>
      <c r="J35" s="67"/>
      <c r="K35" s="67"/>
      <c r="L35" s="53"/>
      <c r="M35" s="53"/>
      <c r="N35" s="53"/>
      <c r="O35" s="53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13"/>
      <c r="B36" s="60" t="s">
        <v>52</v>
      </c>
      <c r="C36" s="52"/>
      <c r="D36" s="52"/>
      <c r="E36" s="65" t="s">
        <v>41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13"/>
      <c r="B37" s="62"/>
      <c r="C37" s="52" t="s">
        <v>72</v>
      </c>
      <c r="D37" s="52"/>
      <c r="E37" s="65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13"/>
      <c r="B38" s="61"/>
      <c r="C38" s="52" t="s">
        <v>73</v>
      </c>
      <c r="D38" s="52"/>
      <c r="E38" s="65"/>
      <c r="F38" s="53"/>
      <c r="G38" s="53"/>
      <c r="H38" s="53"/>
      <c r="I38" s="53"/>
      <c r="J38" s="53"/>
      <c r="K38" s="67"/>
      <c r="L38" s="53"/>
      <c r="M38" s="53"/>
      <c r="N38" s="53"/>
      <c r="O38" s="53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13"/>
      <c r="B39" s="46" t="s">
        <v>74</v>
      </c>
      <c r="C39" s="46"/>
      <c r="D39" s="46"/>
      <c r="E39" s="65" t="s">
        <v>163</v>
      </c>
      <c r="F39" s="53">
        <f t="shared" ref="F39:O39" si="4">F32-F36</f>
        <v>0</v>
      </c>
      <c r="G39" s="53">
        <f t="shared" si="4"/>
        <v>0</v>
      </c>
      <c r="H39" s="53">
        <f t="shared" si="4"/>
        <v>0</v>
      </c>
      <c r="I39" s="53">
        <f t="shared" si="4"/>
        <v>0</v>
      </c>
      <c r="J39" s="53">
        <f t="shared" si="4"/>
        <v>0</v>
      </c>
      <c r="K39" s="53">
        <f t="shared" si="4"/>
        <v>0</v>
      </c>
      <c r="L39" s="53">
        <f t="shared" si="4"/>
        <v>0</v>
      </c>
      <c r="M39" s="53">
        <f t="shared" si="4"/>
        <v>0</v>
      </c>
      <c r="N39" s="53">
        <f t="shared" si="4"/>
        <v>0</v>
      </c>
      <c r="O39" s="53">
        <f t="shared" si="4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107" t="s">
        <v>85</v>
      </c>
      <c r="B40" s="60" t="s">
        <v>75</v>
      </c>
      <c r="C40" s="52"/>
      <c r="D40" s="52"/>
      <c r="E40" s="65" t="s">
        <v>43</v>
      </c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108"/>
      <c r="B41" s="61"/>
      <c r="C41" s="52" t="s">
        <v>76</v>
      </c>
      <c r="D41" s="52"/>
      <c r="E41" s="65"/>
      <c r="F41" s="67"/>
      <c r="G41" s="67"/>
      <c r="H41" s="67"/>
      <c r="I41" s="67"/>
      <c r="J41" s="53"/>
      <c r="K41" s="53"/>
      <c r="L41" s="53"/>
      <c r="M41" s="53"/>
      <c r="N41" s="53"/>
      <c r="O41" s="53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108"/>
      <c r="B42" s="60" t="s">
        <v>63</v>
      </c>
      <c r="C42" s="52"/>
      <c r="D42" s="52"/>
      <c r="E42" s="65" t="s">
        <v>44</v>
      </c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108"/>
      <c r="B43" s="61"/>
      <c r="C43" s="52" t="s">
        <v>77</v>
      </c>
      <c r="D43" s="52"/>
      <c r="E43" s="65"/>
      <c r="F43" s="53"/>
      <c r="G43" s="53"/>
      <c r="H43" s="53"/>
      <c r="I43" s="53"/>
      <c r="J43" s="67"/>
      <c r="K43" s="67"/>
      <c r="L43" s="53"/>
      <c r="M43" s="53"/>
      <c r="N43" s="53"/>
      <c r="O43" s="53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108"/>
      <c r="B44" s="52" t="s">
        <v>74</v>
      </c>
      <c r="C44" s="52"/>
      <c r="D44" s="52"/>
      <c r="E44" s="65" t="s">
        <v>164</v>
      </c>
      <c r="F44" s="67">
        <f t="shared" ref="F44:O44" si="5">F40-F42</f>
        <v>0</v>
      </c>
      <c r="G44" s="67">
        <f t="shared" si="5"/>
        <v>0</v>
      </c>
      <c r="H44" s="67">
        <f t="shared" si="5"/>
        <v>0</v>
      </c>
      <c r="I44" s="67">
        <f t="shared" si="5"/>
        <v>0</v>
      </c>
      <c r="J44" s="67">
        <f t="shared" si="5"/>
        <v>0</v>
      </c>
      <c r="K44" s="67">
        <f t="shared" si="5"/>
        <v>0</v>
      </c>
      <c r="L44" s="67">
        <f t="shared" si="5"/>
        <v>0</v>
      </c>
      <c r="M44" s="67">
        <f t="shared" si="5"/>
        <v>0</v>
      </c>
      <c r="N44" s="67">
        <f t="shared" si="5"/>
        <v>0</v>
      </c>
      <c r="O44" s="67">
        <f t="shared" si="5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107" t="s">
        <v>86</v>
      </c>
      <c r="B45" s="46" t="s">
        <v>78</v>
      </c>
      <c r="C45" s="46"/>
      <c r="D45" s="46"/>
      <c r="E45" s="65" t="s">
        <v>165</v>
      </c>
      <c r="F45" s="53">
        <f t="shared" ref="F45:O45" si="6">F39+F44</f>
        <v>0</v>
      </c>
      <c r="G45" s="53">
        <f t="shared" si="6"/>
        <v>0</v>
      </c>
      <c r="H45" s="53">
        <f t="shared" si="6"/>
        <v>0</v>
      </c>
      <c r="I45" s="53">
        <f t="shared" si="6"/>
        <v>0</v>
      </c>
      <c r="J45" s="53">
        <f t="shared" si="6"/>
        <v>0</v>
      </c>
      <c r="K45" s="53">
        <f t="shared" si="6"/>
        <v>0</v>
      </c>
      <c r="L45" s="53">
        <f t="shared" si="6"/>
        <v>0</v>
      </c>
      <c r="M45" s="53">
        <f t="shared" si="6"/>
        <v>0</v>
      </c>
      <c r="N45" s="53">
        <f t="shared" si="6"/>
        <v>0</v>
      </c>
      <c r="O45" s="53">
        <f t="shared" si="6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108"/>
      <c r="B46" s="52" t="s">
        <v>79</v>
      </c>
      <c r="C46" s="52"/>
      <c r="D46" s="52"/>
      <c r="E46" s="52"/>
      <c r="F46" s="67"/>
      <c r="G46" s="67"/>
      <c r="H46" s="67"/>
      <c r="I46" s="67"/>
      <c r="J46" s="67"/>
      <c r="K46" s="67"/>
      <c r="L46" s="53"/>
      <c r="M46" s="53"/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108"/>
      <c r="B47" s="52" t="s">
        <v>80</v>
      </c>
      <c r="C47" s="52"/>
      <c r="D47" s="52"/>
      <c r="E47" s="52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108"/>
      <c r="B48" s="52" t="s">
        <v>81</v>
      </c>
      <c r="C48" s="52"/>
      <c r="D48" s="52"/>
      <c r="E48" s="52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5.95" customHeight="1">
      <c r="A49" s="8" t="s">
        <v>166</v>
      </c>
      <c r="O49" s="6"/>
    </row>
    <row r="50" spans="1:15" ht="15.95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view="pageBreakPreview" zoomScaleNormal="100" zoomScaleSheetLayoutView="100" workbookViewId="0">
      <selection activeCell="B1" sqref="B1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6" width="12.625" style="2" customWidth="1"/>
    <col min="17" max="16384" width="9" style="2"/>
  </cols>
  <sheetData>
    <row r="1" spans="1:16" ht="33.950000000000003" customHeight="1">
      <c r="A1" s="33" t="s">
        <v>0</v>
      </c>
      <c r="B1" s="33"/>
      <c r="C1" s="123" t="s">
        <v>263</v>
      </c>
      <c r="D1" s="41"/>
    </row>
    <row r="3" spans="1:16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6" ht="15" customHeight="1">
      <c r="A4" s="14"/>
      <c r="B4" s="14"/>
      <c r="C4" s="14"/>
      <c r="D4" s="14"/>
      <c r="E4" s="14"/>
      <c r="F4" s="14"/>
      <c r="I4" s="14"/>
      <c r="J4" s="14"/>
    </row>
    <row r="5" spans="1:16" ht="15" customHeight="1">
      <c r="A5" s="42"/>
      <c r="B5" s="42" t="s">
        <v>247</v>
      </c>
      <c r="C5" s="42"/>
      <c r="D5" s="42"/>
      <c r="H5" s="15"/>
      <c r="L5" s="15"/>
      <c r="N5" s="15"/>
      <c r="P5" s="15" t="s">
        <v>168</v>
      </c>
    </row>
    <row r="6" spans="1:16" ht="15" customHeight="1">
      <c r="A6" s="43"/>
      <c r="B6" s="44"/>
      <c r="C6" s="44"/>
      <c r="D6" s="84"/>
      <c r="E6" s="120" t="s">
        <v>256</v>
      </c>
      <c r="F6" s="121"/>
      <c r="G6" s="120" t="s">
        <v>257</v>
      </c>
      <c r="H6" s="121"/>
      <c r="I6" s="100" t="s">
        <v>258</v>
      </c>
      <c r="J6" s="101"/>
      <c r="K6" s="120" t="s">
        <v>259</v>
      </c>
      <c r="L6" s="121"/>
      <c r="M6" s="120" t="s">
        <v>260</v>
      </c>
      <c r="N6" s="121"/>
      <c r="O6" s="120" t="s">
        <v>261</v>
      </c>
      <c r="P6" s="121"/>
    </row>
    <row r="7" spans="1:16" ht="15" customHeight="1">
      <c r="A7" s="18"/>
      <c r="B7" s="19"/>
      <c r="C7" s="19"/>
      <c r="D7" s="59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90" t="s">
        <v>235</v>
      </c>
      <c r="L7" s="90" t="s">
        <v>236</v>
      </c>
      <c r="M7" s="90" t="s">
        <v>235</v>
      </c>
      <c r="N7" s="90" t="s">
        <v>236</v>
      </c>
      <c r="O7" s="36" t="s">
        <v>235</v>
      </c>
      <c r="P7" s="36" t="s">
        <v>236</v>
      </c>
    </row>
    <row r="8" spans="1:16" ht="18" customHeight="1">
      <c r="A8" s="103" t="s">
        <v>169</v>
      </c>
      <c r="B8" s="79" t="s">
        <v>170</v>
      </c>
      <c r="C8" s="80"/>
      <c r="D8" s="80"/>
      <c r="E8" s="81">
        <v>1</v>
      </c>
      <c r="F8" s="81">
        <v>1</v>
      </c>
      <c r="G8" s="81">
        <v>1</v>
      </c>
      <c r="H8" s="81">
        <v>1</v>
      </c>
      <c r="I8" s="81">
        <v>3</v>
      </c>
      <c r="J8" s="81">
        <v>3</v>
      </c>
      <c r="K8" s="81">
        <v>32</v>
      </c>
      <c r="L8" s="102">
        <v>32</v>
      </c>
      <c r="M8" s="81">
        <v>1</v>
      </c>
      <c r="N8" s="81">
        <v>1</v>
      </c>
      <c r="O8" s="81">
        <v>1</v>
      </c>
      <c r="P8" s="81">
        <v>1</v>
      </c>
    </row>
    <row r="9" spans="1:16" ht="18" customHeight="1">
      <c r="A9" s="103"/>
      <c r="B9" s="103" t="s">
        <v>171</v>
      </c>
      <c r="C9" s="52" t="s">
        <v>172</v>
      </c>
      <c r="D9" s="52"/>
      <c r="E9" s="81">
        <v>6895</v>
      </c>
      <c r="F9" s="81">
        <v>6895</v>
      </c>
      <c r="G9" s="81">
        <v>50</v>
      </c>
      <c r="H9" s="81">
        <v>50</v>
      </c>
      <c r="I9" s="81">
        <v>10</v>
      </c>
      <c r="J9" s="81">
        <v>10</v>
      </c>
      <c r="K9" s="81">
        <v>51</v>
      </c>
      <c r="L9" s="102">
        <v>51</v>
      </c>
      <c r="M9" s="81">
        <v>15</v>
      </c>
      <c r="N9" s="81">
        <v>15</v>
      </c>
      <c r="O9" s="81">
        <v>90</v>
      </c>
      <c r="P9" s="81">
        <v>90</v>
      </c>
    </row>
    <row r="10" spans="1:16" ht="18" customHeight="1">
      <c r="A10" s="103"/>
      <c r="B10" s="103"/>
      <c r="C10" s="52" t="s">
        <v>173</v>
      </c>
      <c r="D10" s="52"/>
      <c r="E10" s="81">
        <v>6895</v>
      </c>
      <c r="F10" s="81">
        <v>6895</v>
      </c>
      <c r="G10" s="81">
        <v>50</v>
      </c>
      <c r="H10" s="81">
        <v>50</v>
      </c>
      <c r="I10" s="81">
        <v>6.5</v>
      </c>
      <c r="J10" s="81">
        <v>7</v>
      </c>
      <c r="K10" s="81">
        <v>30</v>
      </c>
      <c r="L10" s="102">
        <v>30</v>
      </c>
      <c r="M10" s="81">
        <v>15</v>
      </c>
      <c r="N10" s="81">
        <v>15</v>
      </c>
      <c r="O10" s="81">
        <v>90</v>
      </c>
      <c r="P10" s="81">
        <v>90</v>
      </c>
    </row>
    <row r="11" spans="1:16" ht="18" customHeight="1">
      <c r="A11" s="103"/>
      <c r="B11" s="103"/>
      <c r="C11" s="52" t="s">
        <v>174</v>
      </c>
      <c r="D11" s="52"/>
      <c r="E11" s="81">
        <v>0</v>
      </c>
      <c r="F11" s="81">
        <v>0</v>
      </c>
      <c r="G11" s="81">
        <v>0</v>
      </c>
      <c r="H11" s="81">
        <v>0</v>
      </c>
      <c r="I11" s="81">
        <v>3</v>
      </c>
      <c r="J11" s="81">
        <v>3</v>
      </c>
      <c r="K11" s="102">
        <v>0</v>
      </c>
      <c r="L11" s="102">
        <v>0</v>
      </c>
      <c r="M11" s="81">
        <v>0</v>
      </c>
      <c r="N11" s="81">
        <v>0</v>
      </c>
      <c r="O11" s="81">
        <v>0</v>
      </c>
      <c r="P11" s="81">
        <v>0</v>
      </c>
    </row>
    <row r="12" spans="1:16" ht="18" customHeight="1">
      <c r="A12" s="103"/>
      <c r="B12" s="103"/>
      <c r="C12" s="52" t="s">
        <v>175</v>
      </c>
      <c r="D12" s="52"/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102">
        <v>0</v>
      </c>
      <c r="L12" s="102">
        <v>0</v>
      </c>
      <c r="M12" s="81">
        <v>0</v>
      </c>
      <c r="N12" s="81">
        <v>0</v>
      </c>
      <c r="O12" s="81">
        <v>0</v>
      </c>
      <c r="P12" s="81">
        <v>0</v>
      </c>
    </row>
    <row r="13" spans="1:16" ht="18" customHeight="1">
      <c r="A13" s="103"/>
      <c r="B13" s="103"/>
      <c r="C13" s="52" t="s">
        <v>176</v>
      </c>
      <c r="D13" s="52"/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102">
        <v>0</v>
      </c>
      <c r="L13" s="102">
        <v>0</v>
      </c>
      <c r="M13" s="81">
        <v>0</v>
      </c>
      <c r="N13" s="81">
        <v>0</v>
      </c>
      <c r="O13" s="81">
        <v>0</v>
      </c>
      <c r="P13" s="81">
        <v>0</v>
      </c>
    </row>
    <row r="14" spans="1:16" ht="18" customHeight="1">
      <c r="A14" s="103"/>
      <c r="B14" s="103"/>
      <c r="C14" s="52" t="s">
        <v>177</v>
      </c>
      <c r="D14" s="52"/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/>
      <c r="L14" s="102">
        <v>21</v>
      </c>
      <c r="M14" s="81">
        <v>0</v>
      </c>
      <c r="N14" s="81">
        <v>0</v>
      </c>
      <c r="O14" s="81">
        <v>0</v>
      </c>
      <c r="P14" s="81">
        <v>0</v>
      </c>
    </row>
    <row r="15" spans="1:16" ht="18" customHeight="1">
      <c r="A15" s="103" t="s">
        <v>178</v>
      </c>
      <c r="B15" s="103" t="s">
        <v>179</v>
      </c>
      <c r="C15" s="52" t="s">
        <v>180</v>
      </c>
      <c r="D15" s="52"/>
      <c r="E15" s="88">
        <v>3666.2</v>
      </c>
      <c r="F15" s="88">
        <v>2775.3</v>
      </c>
      <c r="G15" s="88">
        <v>6917.3</v>
      </c>
      <c r="H15" s="88">
        <v>6864.6</v>
      </c>
      <c r="I15" s="88">
        <v>2888</v>
      </c>
      <c r="J15" s="88">
        <v>2873.8</v>
      </c>
      <c r="K15" s="88">
        <v>233.1</v>
      </c>
      <c r="L15" s="95">
        <v>227</v>
      </c>
      <c r="M15" s="88">
        <v>134.80000000000001</v>
      </c>
      <c r="N15" s="88">
        <v>186.1</v>
      </c>
      <c r="O15" s="88">
        <v>158.5</v>
      </c>
      <c r="P15" s="88">
        <v>181.7</v>
      </c>
    </row>
    <row r="16" spans="1:16" ht="18" customHeight="1">
      <c r="A16" s="103"/>
      <c r="B16" s="103"/>
      <c r="C16" s="52" t="s">
        <v>181</v>
      </c>
      <c r="D16" s="52"/>
      <c r="E16" s="88">
        <v>25951.8</v>
      </c>
      <c r="F16" s="88">
        <v>26055.5</v>
      </c>
      <c r="G16" s="88">
        <v>931</v>
      </c>
      <c r="H16" s="88">
        <v>941.2</v>
      </c>
      <c r="I16" s="88">
        <v>5888.5</v>
      </c>
      <c r="J16" s="88">
        <v>6017.6</v>
      </c>
      <c r="K16" s="88">
        <v>57.4</v>
      </c>
      <c r="L16" s="95">
        <v>56.4</v>
      </c>
      <c r="M16" s="88">
        <v>43</v>
      </c>
      <c r="N16" s="88">
        <v>52.5</v>
      </c>
      <c r="O16" s="88">
        <v>0</v>
      </c>
      <c r="P16" s="88">
        <v>16.3</v>
      </c>
    </row>
    <row r="17" spans="1:17" ht="18" customHeight="1">
      <c r="A17" s="103"/>
      <c r="B17" s="103"/>
      <c r="C17" s="52" t="s">
        <v>182</v>
      </c>
      <c r="D17" s="52"/>
      <c r="E17" s="55">
        <v>0</v>
      </c>
      <c r="F17" s="55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</row>
    <row r="18" spans="1:17" ht="18" customHeight="1">
      <c r="A18" s="103"/>
      <c r="B18" s="103"/>
      <c r="C18" s="52" t="s">
        <v>183</v>
      </c>
      <c r="D18" s="52"/>
      <c r="E18" s="88">
        <v>29618.1</v>
      </c>
      <c r="F18" s="88">
        <v>28830.9</v>
      </c>
      <c r="G18" s="88">
        <v>7848.3</v>
      </c>
      <c r="H18" s="88">
        <v>7805.9</v>
      </c>
      <c r="I18" s="88">
        <v>8776.5</v>
      </c>
      <c r="J18" s="88">
        <v>8891.5</v>
      </c>
      <c r="K18" s="88">
        <v>290.60000000000002</v>
      </c>
      <c r="L18" s="95">
        <v>283.5</v>
      </c>
      <c r="M18" s="88">
        <v>177.9</v>
      </c>
      <c r="N18" s="88">
        <v>238.7</v>
      </c>
      <c r="O18" s="88">
        <v>158.5</v>
      </c>
      <c r="P18" s="88">
        <v>198</v>
      </c>
    </row>
    <row r="19" spans="1:17" ht="18" customHeight="1">
      <c r="A19" s="103"/>
      <c r="B19" s="103" t="s">
        <v>184</v>
      </c>
      <c r="C19" s="52" t="s">
        <v>185</v>
      </c>
      <c r="D19" s="52"/>
      <c r="E19" s="88">
        <v>421.6</v>
      </c>
      <c r="F19" s="88">
        <v>209.6</v>
      </c>
      <c r="G19" s="88">
        <v>88.8</v>
      </c>
      <c r="H19" s="88">
        <v>28.9</v>
      </c>
      <c r="I19" s="88">
        <v>461.8</v>
      </c>
      <c r="J19" s="88">
        <v>648.6</v>
      </c>
      <c r="K19" s="88">
        <v>169.3</v>
      </c>
      <c r="L19" s="95">
        <v>174.8</v>
      </c>
      <c r="M19" s="88">
        <v>44.5</v>
      </c>
      <c r="N19" s="88">
        <v>64.8</v>
      </c>
      <c r="O19" s="88">
        <v>131.69999999999999</v>
      </c>
      <c r="P19" s="88">
        <v>85.3</v>
      </c>
    </row>
    <row r="20" spans="1:17" ht="18" customHeight="1">
      <c r="A20" s="103"/>
      <c r="B20" s="103"/>
      <c r="C20" s="52" t="s">
        <v>186</v>
      </c>
      <c r="D20" s="52"/>
      <c r="E20" s="88">
        <v>27.9</v>
      </c>
      <c r="F20" s="88">
        <v>58.4</v>
      </c>
      <c r="G20" s="88">
        <v>2382.3000000000002</v>
      </c>
      <c r="H20" s="88">
        <v>2398.8000000000002</v>
      </c>
      <c r="I20" s="88">
        <v>3021.5</v>
      </c>
      <c r="J20" s="88">
        <v>3268.6</v>
      </c>
      <c r="K20" s="88">
        <v>23.5</v>
      </c>
      <c r="L20" s="95">
        <v>22.3</v>
      </c>
      <c r="M20" s="88">
        <v>62.1</v>
      </c>
      <c r="N20" s="88">
        <v>90</v>
      </c>
      <c r="O20" s="88">
        <v>0</v>
      </c>
      <c r="P20" s="88">
        <v>70</v>
      </c>
    </row>
    <row r="21" spans="1:17" ht="18" customHeight="1">
      <c r="A21" s="103"/>
      <c r="B21" s="103"/>
      <c r="C21" s="52" t="s">
        <v>187</v>
      </c>
      <c r="D21" s="52"/>
      <c r="E21" s="95">
        <v>22273.5</v>
      </c>
      <c r="F21" s="95">
        <v>21667.8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</row>
    <row r="22" spans="1:17" ht="18" customHeight="1">
      <c r="A22" s="103"/>
      <c r="B22" s="103"/>
      <c r="C22" s="46" t="s">
        <v>188</v>
      </c>
      <c r="D22" s="46"/>
      <c r="E22" s="88">
        <v>22723.1</v>
      </c>
      <c r="F22" s="88">
        <v>21935.9</v>
      </c>
      <c r="G22" s="88">
        <v>2471.1</v>
      </c>
      <c r="H22" s="88">
        <v>2427.8000000000002</v>
      </c>
      <c r="I22" s="88">
        <v>3483.4</v>
      </c>
      <c r="J22" s="88">
        <v>3917.2</v>
      </c>
      <c r="K22" s="88">
        <v>192.8</v>
      </c>
      <c r="L22" s="95">
        <v>197.2</v>
      </c>
      <c r="M22" s="88">
        <v>106.7</v>
      </c>
      <c r="N22" s="88">
        <v>154.9</v>
      </c>
      <c r="O22" s="88">
        <v>131.69999999999999</v>
      </c>
      <c r="P22" s="88">
        <v>155.5</v>
      </c>
    </row>
    <row r="23" spans="1:17" ht="18" customHeight="1">
      <c r="A23" s="103"/>
      <c r="B23" s="103" t="s">
        <v>189</v>
      </c>
      <c r="C23" s="52" t="s">
        <v>190</v>
      </c>
      <c r="D23" s="52"/>
      <c r="E23" s="88">
        <v>6895</v>
      </c>
      <c r="F23" s="88">
        <v>6895</v>
      </c>
      <c r="G23" s="88">
        <v>50</v>
      </c>
      <c r="H23" s="88">
        <v>50</v>
      </c>
      <c r="I23" s="88">
        <v>10</v>
      </c>
      <c r="J23" s="88">
        <v>10</v>
      </c>
      <c r="K23" s="88">
        <v>51</v>
      </c>
      <c r="L23" s="95">
        <v>51</v>
      </c>
      <c r="M23" s="88">
        <v>15</v>
      </c>
      <c r="N23" s="88">
        <v>15</v>
      </c>
      <c r="O23" s="88">
        <v>90</v>
      </c>
      <c r="P23" s="88">
        <v>90</v>
      </c>
    </row>
    <row r="24" spans="1:17" ht="18" customHeight="1">
      <c r="A24" s="103"/>
      <c r="B24" s="103"/>
      <c r="C24" s="52" t="s">
        <v>191</v>
      </c>
      <c r="D24" s="52"/>
      <c r="E24" s="88">
        <v>0</v>
      </c>
      <c r="F24" s="88">
        <v>0</v>
      </c>
      <c r="G24" s="88">
        <v>5327.2</v>
      </c>
      <c r="H24" s="88">
        <v>5328</v>
      </c>
      <c r="I24" s="88">
        <v>5283.1</v>
      </c>
      <c r="J24" s="88">
        <v>4964.3</v>
      </c>
      <c r="K24" s="88">
        <f>35.3+11.4</f>
        <v>46.699999999999996</v>
      </c>
      <c r="L24" s="96">
        <f>6.4+28.9</f>
        <v>35.299999999999997</v>
      </c>
      <c r="M24" s="88">
        <v>56.1</v>
      </c>
      <c r="N24" s="88">
        <v>68.8</v>
      </c>
      <c r="O24" s="88">
        <v>-63.2</v>
      </c>
      <c r="P24" s="88">
        <v>-47.4</v>
      </c>
    </row>
    <row r="25" spans="1:17" ht="18" customHeight="1">
      <c r="A25" s="103"/>
      <c r="B25" s="103"/>
      <c r="C25" s="52" t="s">
        <v>192</v>
      </c>
      <c r="D25" s="52"/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</row>
    <row r="26" spans="1:17" ht="18" customHeight="1">
      <c r="A26" s="103"/>
      <c r="B26" s="103"/>
      <c r="C26" s="52" t="s">
        <v>193</v>
      </c>
      <c r="D26" s="52"/>
      <c r="E26" s="88">
        <v>6895</v>
      </c>
      <c r="F26" s="88">
        <v>6895</v>
      </c>
      <c r="G26" s="88">
        <v>5377.2</v>
      </c>
      <c r="H26" s="88">
        <v>5378</v>
      </c>
      <c r="I26" s="88">
        <v>5293.1</v>
      </c>
      <c r="J26" s="88">
        <v>4974.3</v>
      </c>
      <c r="K26" s="88">
        <v>97.7</v>
      </c>
      <c r="L26" s="95">
        <v>86.3</v>
      </c>
      <c r="M26" s="88">
        <v>71.099999999999994</v>
      </c>
      <c r="N26" s="88">
        <v>83.8</v>
      </c>
      <c r="O26" s="88">
        <v>26.7</v>
      </c>
      <c r="P26" s="88">
        <v>42.5</v>
      </c>
    </row>
    <row r="27" spans="1:17" ht="18" customHeight="1">
      <c r="A27" s="103"/>
      <c r="B27" s="52" t="s">
        <v>194</v>
      </c>
      <c r="C27" s="52"/>
      <c r="D27" s="52"/>
      <c r="E27" s="88">
        <v>29618.1</v>
      </c>
      <c r="F27" s="88">
        <v>28830.9</v>
      </c>
      <c r="G27" s="88">
        <v>7848.3</v>
      </c>
      <c r="H27" s="88">
        <v>7805.9</v>
      </c>
      <c r="I27" s="88">
        <v>8776.5</v>
      </c>
      <c r="J27" s="88">
        <v>8891.5</v>
      </c>
      <c r="K27" s="88">
        <v>290.60000000000002</v>
      </c>
      <c r="L27" s="95">
        <v>283.5</v>
      </c>
      <c r="M27" s="88">
        <v>177.9</v>
      </c>
      <c r="N27" s="88">
        <v>238.7</v>
      </c>
      <c r="O27" s="88">
        <v>158.5</v>
      </c>
      <c r="P27" s="88">
        <v>198</v>
      </c>
    </row>
    <row r="28" spans="1:17" ht="18" customHeight="1">
      <c r="A28" s="103" t="s">
        <v>195</v>
      </c>
      <c r="B28" s="103" t="s">
        <v>196</v>
      </c>
      <c r="C28" s="52" t="s">
        <v>197</v>
      </c>
      <c r="D28" s="83" t="s">
        <v>40</v>
      </c>
      <c r="E28" s="88">
        <f>1971.9+28.9</f>
        <v>2000.8000000000002</v>
      </c>
      <c r="F28" s="91">
        <v>1931</v>
      </c>
      <c r="G28" s="88">
        <v>76.5</v>
      </c>
      <c r="H28" s="88">
        <v>76.7</v>
      </c>
      <c r="I28" s="88">
        <v>1349.8</v>
      </c>
      <c r="J28" s="88">
        <v>1388.9</v>
      </c>
      <c r="K28" s="88">
        <v>430.5</v>
      </c>
      <c r="L28" s="95">
        <v>451.1</v>
      </c>
      <c r="M28" s="88">
        <v>228.6</v>
      </c>
      <c r="N28" s="88">
        <v>209.3</v>
      </c>
      <c r="O28" s="88">
        <v>702.3</v>
      </c>
      <c r="P28" s="88">
        <v>732.5</v>
      </c>
    </row>
    <row r="29" spans="1:17" ht="18" customHeight="1">
      <c r="A29" s="103"/>
      <c r="B29" s="103"/>
      <c r="C29" s="52" t="s">
        <v>198</v>
      </c>
      <c r="D29" s="83" t="s">
        <v>41</v>
      </c>
      <c r="E29" s="88">
        <f>1176.2+64.1+743.3+28.9</f>
        <v>2012.5</v>
      </c>
      <c r="F29" s="88">
        <f>885.7+77.2+839.9+28.1</f>
        <v>1830.9</v>
      </c>
      <c r="G29" s="88">
        <v>13.5</v>
      </c>
      <c r="H29" s="88">
        <v>7.1</v>
      </c>
      <c r="I29" s="88">
        <v>1161</v>
      </c>
      <c r="J29" s="88">
        <v>1144.3</v>
      </c>
      <c r="K29" s="88">
        <v>396.4</v>
      </c>
      <c r="L29" s="95">
        <v>400.5</v>
      </c>
      <c r="M29" s="88">
        <v>46.8</v>
      </c>
      <c r="N29" s="88">
        <v>37.700000000000003</v>
      </c>
      <c r="O29" s="88">
        <v>691.3</v>
      </c>
      <c r="P29" s="88">
        <v>732.9</v>
      </c>
    </row>
    <row r="30" spans="1:17" ht="18" customHeight="1">
      <c r="A30" s="103"/>
      <c r="B30" s="103"/>
      <c r="C30" s="52" t="s">
        <v>199</v>
      </c>
      <c r="D30" s="83" t="s">
        <v>200</v>
      </c>
      <c r="E30" s="88">
        <v>126.3</v>
      </c>
      <c r="F30" s="88">
        <v>146.80000000000001</v>
      </c>
      <c r="G30" s="88">
        <v>35.700000000000003</v>
      </c>
      <c r="H30" s="88">
        <v>35.799999999999997</v>
      </c>
      <c r="I30" s="88">
        <v>49.7</v>
      </c>
      <c r="J30" s="88">
        <v>45.6</v>
      </c>
      <c r="K30" s="88">
        <v>28.3</v>
      </c>
      <c r="L30" s="95">
        <v>27.9</v>
      </c>
      <c r="M30" s="88">
        <v>181.7</v>
      </c>
      <c r="N30" s="88">
        <v>177.3</v>
      </c>
      <c r="O30" s="88">
        <v>21.7</v>
      </c>
      <c r="P30" s="88">
        <v>16.7</v>
      </c>
    </row>
    <row r="31" spans="1:17" ht="18" customHeight="1">
      <c r="A31" s="103"/>
      <c r="B31" s="103"/>
      <c r="C31" s="46" t="s">
        <v>201</v>
      </c>
      <c r="D31" s="83" t="s">
        <v>202</v>
      </c>
      <c r="E31" s="53">
        <f t="shared" ref="E31:P31" si="0">E28-E29-E30</f>
        <v>-137.99999999999983</v>
      </c>
      <c r="F31" s="53">
        <f t="shared" si="0"/>
        <v>-46.700000000000102</v>
      </c>
      <c r="G31" s="53">
        <f t="shared" si="0"/>
        <v>27.299999999999997</v>
      </c>
      <c r="H31" s="53">
        <f t="shared" si="0"/>
        <v>33.800000000000011</v>
      </c>
      <c r="I31" s="53">
        <f t="shared" si="0"/>
        <v>139.09999999999997</v>
      </c>
      <c r="J31" s="53">
        <f t="shared" si="0"/>
        <v>199.00000000000014</v>
      </c>
      <c r="K31" s="88">
        <f t="shared" ref="K31:L31" si="1">K28-K29-K30</f>
        <v>5.800000000000022</v>
      </c>
      <c r="L31" s="88">
        <f t="shared" si="1"/>
        <v>22.700000000000024</v>
      </c>
      <c r="M31" s="88">
        <f t="shared" si="0"/>
        <v>0.10000000000002274</v>
      </c>
      <c r="N31" s="88">
        <f t="shared" si="0"/>
        <v>-5.6999999999999886</v>
      </c>
      <c r="O31" s="53">
        <f t="shared" si="0"/>
        <v>-10.7</v>
      </c>
      <c r="P31" s="53">
        <f t="shared" si="0"/>
        <v>-17.099999999999977</v>
      </c>
      <c r="Q31" s="7"/>
    </row>
    <row r="32" spans="1:17" ht="18" customHeight="1">
      <c r="A32" s="103"/>
      <c r="B32" s="103"/>
      <c r="C32" s="52" t="s">
        <v>203</v>
      </c>
      <c r="D32" s="83" t="s">
        <v>204</v>
      </c>
      <c r="E32" s="88">
        <v>1.4</v>
      </c>
      <c r="F32" s="88">
        <v>1.7</v>
      </c>
      <c r="G32" s="88">
        <v>10.1</v>
      </c>
      <c r="H32" s="88">
        <v>11.1</v>
      </c>
      <c r="I32" s="88">
        <v>4.5</v>
      </c>
      <c r="J32" s="88">
        <v>51.3</v>
      </c>
      <c r="K32" s="88">
        <v>7</v>
      </c>
      <c r="L32" s="95">
        <v>9.5</v>
      </c>
      <c r="M32" s="88">
        <v>0.2</v>
      </c>
      <c r="N32" s="88">
        <v>0.08</v>
      </c>
      <c r="O32" s="88">
        <v>2.8</v>
      </c>
      <c r="P32" s="88">
        <v>5.5</v>
      </c>
    </row>
    <row r="33" spans="1:16" ht="18" customHeight="1">
      <c r="A33" s="103"/>
      <c r="B33" s="103"/>
      <c r="C33" s="52" t="s">
        <v>205</v>
      </c>
      <c r="D33" s="83" t="s">
        <v>206</v>
      </c>
      <c r="E33" s="88">
        <v>1.1000000000000001</v>
      </c>
      <c r="F33" s="88">
        <v>0.03</v>
      </c>
      <c r="G33" s="88">
        <v>35.6</v>
      </c>
      <c r="H33" s="88">
        <v>35.799999999999997</v>
      </c>
      <c r="I33" s="88">
        <v>140.69999999999999</v>
      </c>
      <c r="J33" s="88">
        <v>142.30000000000001</v>
      </c>
      <c r="K33" s="88">
        <v>5.0999999999999996</v>
      </c>
      <c r="L33" s="95">
        <v>0.6</v>
      </c>
      <c r="M33" s="88">
        <v>0.02</v>
      </c>
      <c r="N33" s="88">
        <v>0.03</v>
      </c>
      <c r="O33" s="88">
        <v>1.9999999999999999E-6</v>
      </c>
      <c r="P33" s="88">
        <v>1.9999999999999999E-6</v>
      </c>
    </row>
    <row r="34" spans="1:16" ht="18" customHeight="1">
      <c r="A34" s="103"/>
      <c r="B34" s="103"/>
      <c r="C34" s="46" t="s">
        <v>207</v>
      </c>
      <c r="D34" s="83" t="s">
        <v>208</v>
      </c>
      <c r="E34" s="53">
        <f t="shared" ref="E34:P34" si="2">E31+E32-E33</f>
        <v>-137.69999999999982</v>
      </c>
      <c r="F34" s="53">
        <f t="shared" si="2"/>
        <v>-45.030000000000101</v>
      </c>
      <c r="G34" s="53">
        <f t="shared" si="2"/>
        <v>1.7999999999999972</v>
      </c>
      <c r="H34" s="53">
        <f t="shared" si="2"/>
        <v>9.1000000000000156</v>
      </c>
      <c r="I34" s="53">
        <f t="shared" si="2"/>
        <v>2.8999999999999773</v>
      </c>
      <c r="J34" s="53">
        <f t="shared" si="2"/>
        <v>108.00000000000011</v>
      </c>
      <c r="K34" s="88">
        <f t="shared" ref="K34:L34" si="3">K31+K32-K33</f>
        <v>7.7000000000000224</v>
      </c>
      <c r="L34" s="88">
        <f t="shared" si="3"/>
        <v>31.600000000000023</v>
      </c>
      <c r="M34" s="88">
        <f t="shared" si="2"/>
        <v>0.28000000000002273</v>
      </c>
      <c r="N34" s="88">
        <f t="shared" si="2"/>
        <v>-5.6499999999999888</v>
      </c>
      <c r="O34" s="53">
        <f t="shared" si="2"/>
        <v>-7.9000019999999997</v>
      </c>
      <c r="P34" s="53">
        <f t="shared" si="2"/>
        <v>-11.600001999999977</v>
      </c>
    </row>
    <row r="35" spans="1:16" ht="18" customHeight="1">
      <c r="A35" s="103"/>
      <c r="B35" s="103" t="s">
        <v>209</v>
      </c>
      <c r="C35" s="52" t="s">
        <v>210</v>
      </c>
      <c r="D35" s="83" t="s">
        <v>211</v>
      </c>
      <c r="E35" s="88">
        <v>137.6</v>
      </c>
      <c r="F35" s="88">
        <v>44.2</v>
      </c>
      <c r="G35" s="88">
        <v>0</v>
      </c>
      <c r="H35" s="88">
        <v>0</v>
      </c>
      <c r="I35" s="88">
        <v>351.4</v>
      </c>
      <c r="J35" s="88">
        <v>26.2</v>
      </c>
      <c r="K35" s="88">
        <v>4.2</v>
      </c>
      <c r="L35" s="95">
        <v>0</v>
      </c>
      <c r="M35" s="88">
        <v>1.2</v>
      </c>
      <c r="N35" s="88">
        <v>16.399999999999999</v>
      </c>
      <c r="O35" s="88">
        <v>0.9</v>
      </c>
      <c r="P35" s="88">
        <v>0</v>
      </c>
    </row>
    <row r="36" spans="1:16" ht="18" customHeight="1">
      <c r="A36" s="103"/>
      <c r="B36" s="103"/>
      <c r="C36" s="52" t="s">
        <v>212</v>
      </c>
      <c r="D36" s="83" t="s">
        <v>213</v>
      </c>
      <c r="E36" s="88">
        <v>0</v>
      </c>
      <c r="F36" s="88">
        <v>0</v>
      </c>
      <c r="G36" s="88">
        <v>2.5</v>
      </c>
      <c r="H36" s="88">
        <v>0</v>
      </c>
      <c r="I36" s="88">
        <v>35.5</v>
      </c>
      <c r="J36" s="88">
        <v>9.9999999999999995E-7</v>
      </c>
      <c r="K36" s="88">
        <v>0.1</v>
      </c>
      <c r="L36" s="95">
        <v>0.1</v>
      </c>
      <c r="M36" s="88">
        <v>0</v>
      </c>
      <c r="N36" s="88">
        <v>0</v>
      </c>
      <c r="O36" s="88">
        <v>8.5</v>
      </c>
      <c r="P36" s="88">
        <v>0</v>
      </c>
    </row>
    <row r="37" spans="1:16" ht="18" customHeight="1">
      <c r="A37" s="103"/>
      <c r="B37" s="103"/>
      <c r="C37" s="52" t="s">
        <v>214</v>
      </c>
      <c r="D37" s="83" t="s">
        <v>215</v>
      </c>
      <c r="E37" s="53">
        <f t="shared" ref="E37:P37" si="4">E34+E35-E36</f>
        <v>-9.9999999999823785E-2</v>
      </c>
      <c r="F37" s="53">
        <f t="shared" si="4"/>
        <v>-0.83000000000009777</v>
      </c>
      <c r="G37" s="53">
        <f t="shared" si="4"/>
        <v>-0.70000000000000284</v>
      </c>
      <c r="H37" s="53">
        <f t="shared" si="4"/>
        <v>9.1000000000000156</v>
      </c>
      <c r="I37" s="53">
        <f t="shared" si="4"/>
        <v>318.79999999999995</v>
      </c>
      <c r="J37" s="53">
        <f t="shared" si="4"/>
        <v>134.1999990000001</v>
      </c>
      <c r="K37" s="88">
        <f t="shared" ref="K37:L37" si="5">K34+K35-K36</f>
        <v>11.800000000000024</v>
      </c>
      <c r="L37" s="88">
        <f t="shared" si="5"/>
        <v>31.500000000000021</v>
      </c>
      <c r="M37" s="88">
        <f t="shared" si="4"/>
        <v>1.4800000000000226</v>
      </c>
      <c r="N37" s="88">
        <f t="shared" si="4"/>
        <v>10.750000000000011</v>
      </c>
      <c r="O37" s="53">
        <f t="shared" si="4"/>
        <v>-15.500001999999999</v>
      </c>
      <c r="P37" s="53">
        <f t="shared" si="4"/>
        <v>-11.600001999999977</v>
      </c>
    </row>
    <row r="38" spans="1:16" ht="18" customHeight="1">
      <c r="A38" s="103"/>
      <c r="B38" s="103"/>
      <c r="C38" s="52" t="s">
        <v>216</v>
      </c>
      <c r="D38" s="83" t="s">
        <v>217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95">
        <v>0</v>
      </c>
      <c r="L38" s="95">
        <v>0</v>
      </c>
      <c r="M38" s="88">
        <v>0</v>
      </c>
      <c r="N38" s="88">
        <v>0</v>
      </c>
      <c r="O38" s="88">
        <v>0</v>
      </c>
      <c r="P38" s="88">
        <v>0</v>
      </c>
    </row>
    <row r="39" spans="1:16" ht="18" customHeight="1">
      <c r="A39" s="103"/>
      <c r="B39" s="103"/>
      <c r="C39" s="52" t="s">
        <v>218</v>
      </c>
      <c r="D39" s="83" t="s">
        <v>219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95">
        <v>0</v>
      </c>
      <c r="L39" s="95">
        <v>0</v>
      </c>
      <c r="M39" s="88">
        <v>0</v>
      </c>
      <c r="N39" s="88">
        <v>0</v>
      </c>
      <c r="O39" s="88">
        <v>0</v>
      </c>
      <c r="P39" s="88">
        <v>0</v>
      </c>
    </row>
    <row r="40" spans="1:16" ht="18" customHeight="1">
      <c r="A40" s="103"/>
      <c r="B40" s="103"/>
      <c r="C40" s="52" t="s">
        <v>220</v>
      </c>
      <c r="D40" s="83" t="s">
        <v>221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0.1</v>
      </c>
      <c r="L40" s="95">
        <v>2.2999999999999998</v>
      </c>
      <c r="M40" s="91">
        <f>0.4+12.2</f>
        <v>12.6</v>
      </c>
      <c r="N40" s="88">
        <v>0.1</v>
      </c>
      <c r="O40" s="88"/>
      <c r="P40" s="88">
        <v>0.3</v>
      </c>
    </row>
    <row r="41" spans="1:16" ht="18" customHeight="1">
      <c r="A41" s="103"/>
      <c r="B41" s="103"/>
      <c r="C41" s="46" t="s">
        <v>222</v>
      </c>
      <c r="D41" s="83" t="s">
        <v>223</v>
      </c>
      <c r="E41" s="53">
        <f t="shared" ref="E41:P41" si="6">E34+E35-E36-E40</f>
        <v>-9.9999999999823785E-2</v>
      </c>
      <c r="F41" s="53">
        <f t="shared" si="6"/>
        <v>-0.83000000000009777</v>
      </c>
      <c r="G41" s="53">
        <f t="shared" si="6"/>
        <v>-0.70000000000000284</v>
      </c>
      <c r="H41" s="53">
        <f t="shared" si="6"/>
        <v>9.1000000000000156</v>
      </c>
      <c r="I41" s="53">
        <f t="shared" si="6"/>
        <v>318.79999999999995</v>
      </c>
      <c r="J41" s="53">
        <f t="shared" si="6"/>
        <v>134.1999990000001</v>
      </c>
      <c r="K41" s="88">
        <f t="shared" ref="K41:L41" si="7">K34+K35-K36-K40</f>
        <v>11.700000000000024</v>
      </c>
      <c r="L41" s="88">
        <f t="shared" si="7"/>
        <v>29.200000000000021</v>
      </c>
      <c r="M41" s="88">
        <f t="shared" si="6"/>
        <v>-11.119999999999976</v>
      </c>
      <c r="N41" s="88">
        <f t="shared" si="6"/>
        <v>10.650000000000011</v>
      </c>
      <c r="O41" s="53">
        <f t="shared" si="6"/>
        <v>-15.500001999999999</v>
      </c>
      <c r="P41" s="53">
        <f t="shared" si="6"/>
        <v>-11.900001999999978</v>
      </c>
    </row>
    <row r="42" spans="1:16" ht="18" customHeight="1">
      <c r="A42" s="103"/>
      <c r="B42" s="103"/>
      <c r="C42" s="122" t="s">
        <v>224</v>
      </c>
      <c r="D42" s="122"/>
      <c r="E42" s="53">
        <f t="shared" ref="E42:P42" si="8">E37+E38-E39-E40</f>
        <v>-9.9999999999823785E-2</v>
      </c>
      <c r="F42" s="53">
        <f t="shared" si="8"/>
        <v>-0.83000000000009777</v>
      </c>
      <c r="G42" s="53">
        <f t="shared" si="8"/>
        <v>-0.70000000000000284</v>
      </c>
      <c r="H42" s="53">
        <f t="shared" si="8"/>
        <v>9.1000000000000156</v>
      </c>
      <c r="I42" s="53">
        <f t="shared" si="8"/>
        <v>318.79999999999995</v>
      </c>
      <c r="J42" s="53">
        <f t="shared" si="8"/>
        <v>134.1999990000001</v>
      </c>
      <c r="K42" s="88">
        <f t="shared" ref="K42:L42" si="9">K37+K38-K39-K40</f>
        <v>11.700000000000024</v>
      </c>
      <c r="L42" s="88">
        <f t="shared" si="9"/>
        <v>29.200000000000021</v>
      </c>
      <c r="M42" s="88">
        <f t="shared" si="8"/>
        <v>-11.119999999999976</v>
      </c>
      <c r="N42" s="88">
        <f t="shared" si="8"/>
        <v>10.650000000000011</v>
      </c>
      <c r="O42" s="53">
        <f t="shared" si="8"/>
        <v>-15.500001999999999</v>
      </c>
      <c r="P42" s="53">
        <f t="shared" si="8"/>
        <v>-11.900001999999978</v>
      </c>
    </row>
    <row r="43" spans="1:16" ht="18" customHeight="1">
      <c r="A43" s="103"/>
      <c r="B43" s="103"/>
      <c r="C43" s="52" t="s">
        <v>225</v>
      </c>
      <c r="D43" s="83" t="s">
        <v>226</v>
      </c>
      <c r="E43" s="53">
        <v>0</v>
      </c>
      <c r="F43" s="53">
        <v>0</v>
      </c>
      <c r="G43" s="88">
        <v>0</v>
      </c>
      <c r="H43" s="88">
        <v>0</v>
      </c>
      <c r="I43" s="88">
        <v>0</v>
      </c>
      <c r="J43" s="88">
        <v>0</v>
      </c>
      <c r="K43" s="95">
        <v>0</v>
      </c>
      <c r="L43" s="95">
        <v>0</v>
      </c>
      <c r="M43" s="88">
        <v>0</v>
      </c>
      <c r="N43" s="88">
        <v>0</v>
      </c>
      <c r="O43" s="88">
        <v>0</v>
      </c>
      <c r="P43" s="88">
        <v>0</v>
      </c>
    </row>
    <row r="44" spans="1:16" ht="18" customHeight="1">
      <c r="A44" s="103"/>
      <c r="B44" s="103"/>
      <c r="C44" s="46" t="s">
        <v>227</v>
      </c>
      <c r="D44" s="65" t="s">
        <v>228</v>
      </c>
      <c r="E44" s="53">
        <f t="shared" ref="E44:P44" si="10">E41+E43</f>
        <v>-9.9999999999823785E-2</v>
      </c>
      <c r="F44" s="53">
        <f t="shared" si="10"/>
        <v>-0.83000000000009777</v>
      </c>
      <c r="G44" s="53">
        <f t="shared" si="10"/>
        <v>-0.70000000000000284</v>
      </c>
      <c r="H44" s="53">
        <f t="shared" si="10"/>
        <v>9.1000000000000156</v>
      </c>
      <c r="I44" s="53">
        <f t="shared" si="10"/>
        <v>318.79999999999995</v>
      </c>
      <c r="J44" s="53">
        <f t="shared" si="10"/>
        <v>134.1999990000001</v>
      </c>
      <c r="K44" s="88">
        <f t="shared" ref="K44:L44" si="11">K41+K43</f>
        <v>11.700000000000024</v>
      </c>
      <c r="L44" s="88">
        <f t="shared" si="11"/>
        <v>29.200000000000021</v>
      </c>
      <c r="M44" s="88">
        <f t="shared" si="10"/>
        <v>-11.119999999999976</v>
      </c>
      <c r="N44" s="88">
        <f t="shared" si="10"/>
        <v>10.650000000000011</v>
      </c>
      <c r="O44" s="53">
        <f t="shared" si="10"/>
        <v>-15.500001999999999</v>
      </c>
      <c r="P44" s="53">
        <f t="shared" si="10"/>
        <v>-11.900001999999978</v>
      </c>
    </row>
    <row r="45" spans="1:16" ht="14.1" customHeight="1">
      <c r="A45" s="8" t="s">
        <v>229</v>
      </c>
    </row>
    <row r="46" spans="1:16" ht="14.1" customHeight="1">
      <c r="A46" s="8" t="s">
        <v>230</v>
      </c>
    </row>
    <row r="47" spans="1:16">
      <c r="A47" s="45"/>
    </row>
  </sheetData>
  <mergeCells count="15">
    <mergeCell ref="A8:A14"/>
    <mergeCell ref="B9:B14"/>
    <mergeCell ref="C42:D42"/>
    <mergeCell ref="A15:A27"/>
    <mergeCell ref="B15:B18"/>
    <mergeCell ref="B19:B22"/>
    <mergeCell ref="B23:B26"/>
    <mergeCell ref="A28:A44"/>
    <mergeCell ref="B28:B34"/>
    <mergeCell ref="B35:B44"/>
    <mergeCell ref="O6:P6"/>
    <mergeCell ref="K6:L6"/>
    <mergeCell ref="E6:F6"/>
    <mergeCell ref="G6:H6"/>
    <mergeCell ref="M6:N6"/>
  </mergeCells>
  <phoneticPr fontId="16"/>
  <pageMargins left="0.70866141732283472" right="0.23622047244094491" top="0.19685039370078741" bottom="0.23622047244094491" header="0.19685039370078741" footer="0.19685039370078741"/>
  <pageSetup paperSize="9" scale="69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笹山 智衣</dc:creator>
  <cp:lastModifiedBy>笹山 智衣</cp:lastModifiedBy>
  <dcterms:created xsi:type="dcterms:W3CDTF">2025-08-28T02:13:53Z</dcterms:created>
  <dcterms:modified xsi:type="dcterms:W3CDTF">2025-08-29T04:02:57Z</dcterms:modified>
</cp:coreProperties>
</file>