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2指定都市（Excel）\"/>
    </mc:Choice>
  </mc:AlternateContent>
  <xr:revisionPtr revIDLastSave="0" documentId="13_ncr:1_{C0E3D619-F39A-4034-9C7B-C5D9246609CD}" xr6:coauthVersionLast="47" xr6:coauthVersionMax="47" xr10:uidLastSave="{00000000-0000-0000-0000-000000000000}"/>
  <bookViews>
    <workbookView xWindow="-120" yWindow="-16320" windowWidth="29040" windowHeight="15720" tabRatio="500" xr2:uid="{00000000-000D-0000-FFFF-FFFF00000000}"/>
  </bookViews>
  <sheets>
    <sheet name="1.普通会計予算（R6-7年度）" sheetId="1" r:id="rId1"/>
    <sheet name="2.公営企業会計予算（R6-7年度）" sheetId="2" r:id="rId2"/>
    <sheet name="3.(1)普通会計決算（R4-5年度）" sheetId="3" r:id="rId3"/>
    <sheet name="3.(2)財政指標等（R元‐R5年度）" sheetId="4" r:id="rId4"/>
    <sheet name="4.公営企業会計決算（R4-5年度）" sheetId="5" r:id="rId5"/>
    <sheet name="5.三セク決算（R4-5年度）" sheetId="6" r:id="rId6"/>
  </sheets>
  <definedNames>
    <definedName name="_xlnm.Print_Area" localSheetId="0">'1.普通会計予算（R6-7年度）'!$A$1:$I$42</definedName>
    <definedName name="_xlnm.Print_Area" localSheetId="1">'2.公営企業会計予算（R6-7年度）'!$A$1:$Q$50</definedName>
    <definedName name="_xlnm.Print_Area" localSheetId="2">'3.(1)普通会計決算（R4-5年度）'!$A$1:$I$42</definedName>
    <definedName name="_xlnm.Print_Area" localSheetId="3">'3.(2)財政指標等（R元‐R5年度）'!$A$1:$I$35</definedName>
    <definedName name="_xlnm.Print_Area" localSheetId="4">'4.公営企業会計決算（R4-5年度）'!$A$1:$Q$49</definedName>
    <definedName name="_xlnm.Print_Area" localSheetId="5">'5.三セク決算（R4-5年度）'!$A$1:$J$46</definedName>
    <definedName name="_xlnm.Print_Titles" localSheetId="1">'2.公営企業会計予算（R6-7年度）'!$1:$4</definedName>
    <definedName name="_xlnm.Print_Titles" localSheetId="4">'4.公営企業会計決算（R4-5年度）'!$1:$4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2" i="6" l="1"/>
  <c r="I37" i="6"/>
  <c r="I34" i="6"/>
  <c r="I41" i="6" s="1"/>
  <c r="I44" i="6" s="1"/>
  <c r="I31" i="6"/>
  <c r="G31" i="6"/>
  <c r="G34" i="6" s="1"/>
  <c r="E31" i="6"/>
  <c r="E34" i="6" s="1"/>
  <c r="M45" i="5"/>
  <c r="L45" i="5"/>
  <c r="Q44" i="5"/>
  <c r="P44" i="5"/>
  <c r="O44" i="5"/>
  <c r="N44" i="5"/>
  <c r="M44" i="5"/>
  <c r="L44" i="5"/>
  <c r="K44" i="5"/>
  <c r="J44" i="5"/>
  <c r="I44" i="5"/>
  <c r="H44" i="5"/>
  <c r="G44" i="5"/>
  <c r="G45" i="5" s="1"/>
  <c r="F44" i="5"/>
  <c r="F45" i="5" s="1"/>
  <c r="Q39" i="5"/>
  <c r="Q45" i="5" s="1"/>
  <c r="P39" i="5"/>
  <c r="P45" i="5" s="1"/>
  <c r="O39" i="5"/>
  <c r="O45" i="5" s="1"/>
  <c r="N39" i="5"/>
  <c r="N45" i="5" s="1"/>
  <c r="M39" i="5"/>
  <c r="L39" i="5"/>
  <c r="K39" i="5"/>
  <c r="K45" i="5" s="1"/>
  <c r="J39" i="5"/>
  <c r="J45" i="5" s="1"/>
  <c r="I39" i="5"/>
  <c r="I45" i="5" s="1"/>
  <c r="H39" i="5"/>
  <c r="H45" i="5" s="1"/>
  <c r="G39" i="5"/>
  <c r="F39" i="5"/>
  <c r="Q27" i="5"/>
  <c r="P27" i="5"/>
  <c r="N27" i="5"/>
  <c r="M27" i="5"/>
  <c r="L27" i="5"/>
  <c r="J27" i="5"/>
  <c r="I27" i="5"/>
  <c r="H27" i="5"/>
  <c r="G27" i="5"/>
  <c r="F27" i="5"/>
  <c r="L25" i="5"/>
  <c r="Q24" i="5"/>
  <c r="P24" i="5"/>
  <c r="O24" i="5"/>
  <c r="O27" i="5" s="1"/>
  <c r="N24" i="5"/>
  <c r="M24" i="5"/>
  <c r="L24" i="5"/>
  <c r="K24" i="5"/>
  <c r="K27" i="5" s="1"/>
  <c r="J24" i="5"/>
  <c r="I24" i="5"/>
  <c r="H24" i="5"/>
  <c r="G24" i="5"/>
  <c r="F24" i="5"/>
  <c r="Q16" i="5"/>
  <c r="P16" i="5"/>
  <c r="O16" i="5"/>
  <c r="N16" i="5"/>
  <c r="M16" i="5"/>
  <c r="K16" i="5"/>
  <c r="J16" i="5"/>
  <c r="I16" i="5"/>
  <c r="H16" i="5"/>
  <c r="G16" i="5"/>
  <c r="F16" i="5"/>
  <c r="Q15" i="5"/>
  <c r="P15" i="5"/>
  <c r="O15" i="5"/>
  <c r="N15" i="5"/>
  <c r="M15" i="5"/>
  <c r="L15" i="5"/>
  <c r="K15" i="5"/>
  <c r="J15" i="5"/>
  <c r="I15" i="5"/>
  <c r="H15" i="5"/>
  <c r="G15" i="5"/>
  <c r="F15" i="5"/>
  <c r="Q14" i="5"/>
  <c r="P14" i="5"/>
  <c r="O14" i="5"/>
  <c r="N14" i="5"/>
  <c r="M14" i="5"/>
  <c r="K14" i="5"/>
  <c r="J14" i="5"/>
  <c r="I14" i="5"/>
  <c r="H14" i="5"/>
  <c r="G14" i="5"/>
  <c r="F14" i="5"/>
  <c r="L12" i="5"/>
  <c r="L11" i="5"/>
  <c r="L9" i="5"/>
  <c r="L14" i="5" s="1"/>
  <c r="L8" i="5"/>
  <c r="L16" i="5" s="1"/>
  <c r="F24" i="4"/>
  <c r="F22" i="4" s="1"/>
  <c r="I22" i="4"/>
  <c r="E22" i="4"/>
  <c r="G21" i="4"/>
  <c r="F21" i="4"/>
  <c r="I20" i="4"/>
  <c r="H20" i="4"/>
  <c r="G20" i="4"/>
  <c r="F20" i="4"/>
  <c r="E20" i="4"/>
  <c r="I19" i="4"/>
  <c r="I21" i="4" s="1"/>
  <c r="H19" i="4"/>
  <c r="H21" i="4" s="1"/>
  <c r="G19" i="4"/>
  <c r="F19" i="4"/>
  <c r="E19" i="4"/>
  <c r="E23" i="4" s="1"/>
  <c r="H40" i="3"/>
  <c r="I39" i="3"/>
  <c r="I38" i="3"/>
  <c r="I37" i="3"/>
  <c r="I36" i="3"/>
  <c r="H36" i="3"/>
  <c r="F36" i="3"/>
  <c r="I35" i="3"/>
  <c r="I34" i="3"/>
  <c r="F34" i="3"/>
  <c r="I33" i="3"/>
  <c r="I32" i="3"/>
  <c r="I31" i="3"/>
  <c r="I30" i="3"/>
  <c r="I29" i="3"/>
  <c r="I28" i="3"/>
  <c r="H27" i="3"/>
  <c r="F27" i="3"/>
  <c r="I27" i="3" s="1"/>
  <c r="I26" i="3"/>
  <c r="I25" i="3"/>
  <c r="I24" i="3"/>
  <c r="H23" i="3"/>
  <c r="F23" i="3"/>
  <c r="I23" i="3" s="1"/>
  <c r="G22" i="3"/>
  <c r="I21" i="3"/>
  <c r="F21" i="3"/>
  <c r="G21" i="3" s="1"/>
  <c r="I20" i="3"/>
  <c r="G20" i="3"/>
  <c r="I19" i="3"/>
  <c r="G19" i="3"/>
  <c r="I18" i="3"/>
  <c r="G18" i="3"/>
  <c r="I17" i="3"/>
  <c r="G17" i="3"/>
  <c r="H16" i="3"/>
  <c r="I16" i="3" s="1"/>
  <c r="G16" i="3"/>
  <c r="I15" i="3"/>
  <c r="G15" i="3"/>
  <c r="I14" i="3"/>
  <c r="G14" i="3"/>
  <c r="I13" i="3"/>
  <c r="G13" i="3"/>
  <c r="I12" i="3"/>
  <c r="G12" i="3"/>
  <c r="I11" i="3"/>
  <c r="G11" i="3"/>
  <c r="I10" i="3"/>
  <c r="G10" i="3"/>
  <c r="I9" i="3"/>
  <c r="G9" i="3"/>
  <c r="N45" i="2"/>
  <c r="M45" i="2"/>
  <c r="H45" i="2"/>
  <c r="G45" i="2"/>
  <c r="Q44" i="2"/>
  <c r="P44" i="2"/>
  <c r="P45" i="2" s="1"/>
  <c r="O44" i="2"/>
  <c r="O45" i="2" s="1"/>
  <c r="N44" i="2"/>
  <c r="M44" i="2"/>
  <c r="L44" i="2"/>
  <c r="K44" i="2"/>
  <c r="J44" i="2"/>
  <c r="I44" i="2"/>
  <c r="H44" i="2"/>
  <c r="G44" i="2"/>
  <c r="F44" i="2"/>
  <c r="Q39" i="2"/>
  <c r="Q45" i="2" s="1"/>
  <c r="P39" i="2"/>
  <c r="O39" i="2"/>
  <c r="N39" i="2"/>
  <c r="M39" i="2"/>
  <c r="L39" i="2"/>
  <c r="L45" i="2" s="1"/>
  <c r="K39" i="2"/>
  <c r="K45" i="2" s="1"/>
  <c r="J39" i="2"/>
  <c r="J45" i="2" s="1"/>
  <c r="I39" i="2"/>
  <c r="I45" i="2" s="1"/>
  <c r="H39" i="2"/>
  <c r="G39" i="2"/>
  <c r="F39" i="2"/>
  <c r="F45" i="2" s="1"/>
  <c r="Q27" i="2"/>
  <c r="P27" i="2"/>
  <c r="O27" i="2"/>
  <c r="M27" i="2"/>
  <c r="L27" i="2"/>
  <c r="K27" i="2"/>
  <c r="I27" i="2"/>
  <c r="H27" i="2"/>
  <c r="G27" i="2"/>
  <c r="L25" i="2"/>
  <c r="Q24" i="2"/>
  <c r="P24" i="2"/>
  <c r="O24" i="2"/>
  <c r="N24" i="2"/>
  <c r="N27" i="2" s="1"/>
  <c r="M24" i="2"/>
  <c r="L24" i="2"/>
  <c r="K24" i="2"/>
  <c r="J24" i="2"/>
  <c r="J27" i="2" s="1"/>
  <c r="I24" i="2"/>
  <c r="H24" i="2"/>
  <c r="G24" i="2"/>
  <c r="F24" i="2"/>
  <c r="F27" i="2" s="1"/>
  <c r="Q16" i="2"/>
  <c r="P16" i="2"/>
  <c r="O16" i="2"/>
  <c r="N16" i="2"/>
  <c r="M16" i="2"/>
  <c r="L16" i="2"/>
  <c r="K16" i="2"/>
  <c r="J16" i="2"/>
  <c r="I16" i="2"/>
  <c r="H16" i="2"/>
  <c r="G16" i="2"/>
  <c r="F16" i="2"/>
  <c r="Q15" i="2"/>
  <c r="P15" i="2"/>
  <c r="O15" i="2"/>
  <c r="N15" i="2"/>
  <c r="M15" i="2"/>
  <c r="L15" i="2"/>
  <c r="K15" i="2"/>
  <c r="J15" i="2"/>
  <c r="I15" i="2"/>
  <c r="H15" i="2"/>
  <c r="G15" i="2"/>
  <c r="F15" i="2"/>
  <c r="Q14" i="2"/>
  <c r="P14" i="2"/>
  <c r="O14" i="2"/>
  <c r="N14" i="2"/>
  <c r="M14" i="2"/>
  <c r="K14" i="2"/>
  <c r="J14" i="2"/>
  <c r="I14" i="2"/>
  <c r="H14" i="2"/>
  <c r="G14" i="2"/>
  <c r="F14" i="2"/>
  <c r="L12" i="2"/>
  <c r="L11" i="2"/>
  <c r="L9" i="2"/>
  <c r="L14" i="2" s="1"/>
  <c r="L8" i="2"/>
  <c r="H40" i="1"/>
  <c r="I39" i="1"/>
  <c r="I38" i="1"/>
  <c r="I37" i="1"/>
  <c r="I36" i="1"/>
  <c r="F36" i="1"/>
  <c r="I35" i="1"/>
  <c r="I34" i="1"/>
  <c r="F34" i="1"/>
  <c r="F33" i="1"/>
  <c r="I33" i="1" s="1"/>
  <c r="I32" i="1"/>
  <c r="I31" i="1"/>
  <c r="I30" i="1"/>
  <c r="I29" i="1"/>
  <c r="I28" i="1"/>
  <c r="I26" i="1"/>
  <c r="I25" i="1"/>
  <c r="I24" i="1"/>
  <c r="F23" i="1"/>
  <c r="I23" i="1" s="1"/>
  <c r="I22" i="1"/>
  <c r="H22" i="1"/>
  <c r="G22" i="1"/>
  <c r="H21" i="1"/>
  <c r="F21" i="1"/>
  <c r="I21" i="1" s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E41" i="6" l="1"/>
  <c r="E44" i="6" s="1"/>
  <c r="E37" i="6"/>
  <c r="E42" i="6" s="1"/>
  <c r="G41" i="6"/>
  <c r="G44" i="6" s="1"/>
  <c r="G37" i="6"/>
  <c r="G42" i="6" s="1"/>
  <c r="F23" i="4"/>
  <c r="H22" i="3"/>
  <c r="I22" i="3" s="1"/>
  <c r="F40" i="3"/>
  <c r="G36" i="3" s="1"/>
  <c r="E21" i="4"/>
  <c r="I23" i="4"/>
  <c r="G21" i="1"/>
  <c r="G24" i="4"/>
  <c r="F27" i="1"/>
  <c r="F40" i="1"/>
  <c r="G23" i="1" s="1"/>
  <c r="G34" i="3" l="1"/>
  <c r="G38" i="3"/>
  <c r="G32" i="3"/>
  <c r="G26" i="3"/>
  <c r="G37" i="3"/>
  <c r="G31" i="3"/>
  <c r="G28" i="3"/>
  <c r="G30" i="3"/>
  <c r="G24" i="3"/>
  <c r="I40" i="3"/>
  <c r="G29" i="3"/>
  <c r="G35" i="3"/>
  <c r="G40" i="3"/>
  <c r="G39" i="3"/>
  <c r="G33" i="3"/>
  <c r="G25" i="3"/>
  <c r="G27" i="3"/>
  <c r="G30" i="1"/>
  <c r="I40" i="1"/>
  <c r="G29" i="1"/>
  <c r="G26" i="1"/>
  <c r="G40" i="1"/>
  <c r="G28" i="1"/>
  <c r="G39" i="1"/>
  <c r="G32" i="1"/>
  <c r="G31" i="1"/>
  <c r="G35" i="1"/>
  <c r="G38" i="1"/>
  <c r="G37" i="1"/>
  <c r="G25" i="1"/>
  <c r="G36" i="1"/>
  <c r="G24" i="1"/>
  <c r="G33" i="1"/>
  <c r="I27" i="1"/>
  <c r="G27" i="1"/>
  <c r="G22" i="4"/>
  <c r="H24" i="4"/>
  <c r="G23" i="4"/>
  <c r="G23" i="3"/>
  <c r="G34" i="1"/>
  <c r="H22" i="4" l="1"/>
  <c r="H23" i="4"/>
</calcChain>
</file>

<file path=xl/sharedStrings.xml><?xml version="1.0" encoding="utf-8"?>
<sst xmlns="http://schemas.openxmlformats.org/spreadsheetml/2006/main" count="432" uniqueCount="230">
  <si>
    <t>団体名</t>
  </si>
  <si>
    <t>札幌市</t>
  </si>
  <si>
    <t>1.普通会計の状況</t>
  </si>
  <si>
    <t>（1）令和７年度普通会計予算の状況</t>
  </si>
  <si>
    <t>（単位：百万円、％）</t>
  </si>
  <si>
    <t>令和７年度</t>
  </si>
  <si>
    <t>令和６年度</t>
  </si>
  <si>
    <t>対前年度
伸び率</t>
  </si>
  <si>
    <t>予算額</t>
  </si>
  <si>
    <t>構成比</t>
  </si>
  <si>
    <t>普　　　通　　　会　　　計</t>
  </si>
  <si>
    <t>歳　　入</t>
  </si>
  <si>
    <t>地方税</t>
  </si>
  <si>
    <t>うち市町村民税</t>
  </si>
  <si>
    <t>うち所得割</t>
  </si>
  <si>
    <t>　　法人税割</t>
  </si>
  <si>
    <t>うち固定資産税</t>
  </si>
  <si>
    <t>地方譲与税</t>
  </si>
  <si>
    <t>地方交付税</t>
  </si>
  <si>
    <t>使用料・手数料</t>
  </si>
  <si>
    <t>国庫支出金</t>
  </si>
  <si>
    <t>都道府県支出金</t>
  </si>
  <si>
    <t>財産収入</t>
  </si>
  <si>
    <t>地方債</t>
  </si>
  <si>
    <t>その他の収入</t>
  </si>
  <si>
    <t>歳　入　合　計</t>
  </si>
  <si>
    <t>歳　　出</t>
  </si>
  <si>
    <t>義務的経費</t>
  </si>
  <si>
    <t>うち人件費</t>
  </si>
  <si>
    <t>　　扶助費</t>
  </si>
  <si>
    <t>　　公債費</t>
  </si>
  <si>
    <t>その他の経費</t>
  </si>
  <si>
    <t>うち物件費</t>
  </si>
  <si>
    <t>　　維持補修費</t>
  </si>
  <si>
    <t>　　補助費等</t>
  </si>
  <si>
    <t>　　繰出金</t>
  </si>
  <si>
    <t>　　積立金</t>
  </si>
  <si>
    <t>　　投資・出資・貸付金</t>
  </si>
  <si>
    <t>投資的経費</t>
  </si>
  <si>
    <t>うち普通建設事業費</t>
  </si>
  <si>
    <t>うち補助事業(国直轄事業負担金を含む)</t>
  </si>
  <si>
    <t xml:space="preserve">    単独事業</t>
  </si>
  <si>
    <t>うち災害復旧事業費</t>
  </si>
  <si>
    <t>　　失業対策事業費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</si>
  <si>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</si>
  <si>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</si>
  <si>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</si>
  <si>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2.公営企業会計の状況</t>
  </si>
  <si>
    <t>(令和７年度予算ﾍﾞｰｽ）</t>
  </si>
  <si>
    <t>　　　　　　（単位：百万円）</t>
  </si>
  <si>
    <t>法適用企業</t>
  </si>
  <si>
    <t>病院事業会計</t>
  </si>
  <si>
    <t>中央卸売市場事業会計</t>
  </si>
  <si>
    <t>軌道整備事業会計</t>
  </si>
  <si>
    <t>高速電車事業会計</t>
  </si>
  <si>
    <t>水道事業会計</t>
  </si>
  <si>
    <t>下水道事業会計</t>
  </si>
  <si>
    <t>損益収支</t>
  </si>
  <si>
    <t>総収益</t>
  </si>
  <si>
    <t>(a)</t>
  </si>
  <si>
    <t>うち経常収益</t>
  </si>
  <si>
    <t>(b)</t>
  </si>
  <si>
    <t xml:space="preserve">    特別利益</t>
  </si>
  <si>
    <t>(c)</t>
  </si>
  <si>
    <t>総費用</t>
  </si>
  <si>
    <t>(d)</t>
  </si>
  <si>
    <t>うち経常費用</t>
  </si>
  <si>
    <t>(e)</t>
  </si>
  <si>
    <t xml:space="preserve">    特別損失</t>
  </si>
  <si>
    <t>(f)</t>
  </si>
  <si>
    <t xml:space="preserve">経常損益 </t>
  </si>
  <si>
    <t>(b-e)</t>
  </si>
  <si>
    <t xml:space="preserve">特別損益 </t>
  </si>
  <si>
    <t>(c-f)</t>
  </si>
  <si>
    <t xml:space="preserve">純損益   </t>
  </si>
  <si>
    <t>(a-d)</t>
  </si>
  <si>
    <t>累積欠損金</t>
  </si>
  <si>
    <t>不良債務</t>
  </si>
  <si>
    <t>資本収支</t>
  </si>
  <si>
    <t>資本的収入</t>
  </si>
  <si>
    <t>うち企業債</t>
  </si>
  <si>
    <t>資本的収入（純計） 　</t>
  </si>
  <si>
    <t>(g)</t>
  </si>
  <si>
    <t>資本的支出</t>
  </si>
  <si>
    <t>(h)</t>
  </si>
  <si>
    <t>　</t>
  </si>
  <si>
    <t>うち企業債償還金</t>
  </si>
  <si>
    <t>差引不足額 (▲)</t>
  </si>
  <si>
    <t>(i=g-h)</t>
  </si>
  <si>
    <t>資本的収入が資本的支出に</t>
  </si>
  <si>
    <t>(j)</t>
  </si>
  <si>
    <t xml:space="preserve">不足する額の補てん財源　 </t>
  </si>
  <si>
    <t>補てん財源不足額(▲)</t>
  </si>
  <si>
    <t>(i+j)</t>
  </si>
  <si>
    <t>（単位：百万円）</t>
  </si>
  <si>
    <t>法非適用企業</t>
  </si>
  <si>
    <t>収益的収支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</si>
  <si>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</si>
  <si>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</si>
  <si>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</si>
  <si>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</si>
  <si>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</si>
  <si>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</si>
  <si>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(c=a-b)</t>
  </si>
  <si>
    <t>資本的収支</t>
  </si>
  <si>
    <t>資本的収入　</t>
  </si>
  <si>
    <t>うち地方債</t>
  </si>
  <si>
    <t>うち地方債償還金</t>
  </si>
  <si>
    <t>(f=d-e)</t>
  </si>
  <si>
    <t>その他</t>
  </si>
  <si>
    <t>収支再差引</t>
  </si>
  <si>
    <t>(g=c+f)</t>
  </si>
  <si>
    <t>積立金</t>
  </si>
  <si>
    <t>形式収支</t>
  </si>
  <si>
    <t>実質収支</t>
  </si>
  <si>
    <t>（注）原則として表示単位未満を四捨五入して端数調整していないため、合計等と一致しない場合がある。</t>
  </si>
  <si>
    <t>３.普通会計の状況</t>
  </si>
  <si>
    <t>（1）令和５年度普通会計決算の状況</t>
  </si>
  <si>
    <t>令和５年度</t>
  </si>
  <si>
    <t>令和４年度</t>
  </si>
  <si>
    <t>決算額</t>
  </si>
  <si>
    <t>（2）最近の普通会計決算及び財政指標等の状況</t>
  </si>
  <si>
    <t>(単位:百万円、％)</t>
  </si>
  <si>
    <t>区分</t>
  </si>
  <si>
    <t>元年度</t>
  </si>
  <si>
    <t>２年度</t>
  </si>
  <si>
    <t>３年度</t>
  </si>
  <si>
    <t>４年度</t>
  </si>
  <si>
    <t>５年度</t>
  </si>
  <si>
    <t>決　算　規　模　・　財　政　指　標　等</t>
  </si>
  <si>
    <t xml:space="preserve">歳入総額    </t>
  </si>
  <si>
    <t>うち一般財源総額</t>
  </si>
  <si>
    <t>歳出総額</t>
  </si>
  <si>
    <t>歳入歳出差引</t>
  </si>
  <si>
    <t>翌年度への繰越財源</t>
  </si>
  <si>
    <t>単年度収支</t>
  </si>
  <si>
    <t>繰上償還金</t>
  </si>
  <si>
    <t>実質単年度収支</t>
  </si>
  <si>
    <t>積立金現在高</t>
  </si>
  <si>
    <t>債務負担行為（翌年度以降支出予定額）</t>
  </si>
  <si>
    <t>地方債現在高</t>
  </si>
  <si>
    <t>後年度財政負担</t>
  </si>
  <si>
    <t>(f=d+e-c)</t>
  </si>
  <si>
    <t>地方債現在高の一般財源総額比</t>
  </si>
  <si>
    <t>(e/b)</t>
  </si>
  <si>
    <t>後年度財政負担の一般財源総額比</t>
  </si>
  <si>
    <t>(f/b)</t>
  </si>
  <si>
    <t>一人あたり地方債現在高</t>
  </si>
  <si>
    <t>(e/g、円)</t>
  </si>
  <si>
    <t>一人あたり後年度財政負担</t>
  </si>
  <si>
    <t>(f/g、円)</t>
  </si>
  <si>
    <t>人口　（注 1）</t>
  </si>
  <si>
    <t>(g、人)</t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</si>
  <si>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</si>
  <si>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</si>
  <si>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</si>
  <si>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</si>
  <si>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</si>
  <si>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</si>
  <si>
    <t>実質赤字比率</t>
  </si>
  <si>
    <t>連結実質赤字比率</t>
  </si>
  <si>
    <t>実質公債費比率</t>
  </si>
  <si>
    <t>将来負担比率</t>
  </si>
  <si>
    <r>
      <rPr>
        <sz val="11"/>
        <rFont val="明朝"/>
        <family val="1"/>
        <charset val="128"/>
      </rP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</si>
  <si>
    <t>４.公営企業会計の状況</t>
  </si>
  <si>
    <t>(令和５年度決算ﾍﾞｰｽ）</t>
  </si>
  <si>
    <t>軌道事業会計</t>
  </si>
  <si>
    <t>５.第三セクター(公社・株式会社形態の三セク)の状況</t>
  </si>
  <si>
    <t>(令和５年度決算額）</t>
  </si>
  <si>
    <t>　（単位：百万円）</t>
  </si>
  <si>
    <t>株式会社札幌花き地方卸売市場</t>
  </si>
  <si>
    <t>株式会社札幌振興公社</t>
  </si>
  <si>
    <t>株式会社札幌ドーム</t>
  </si>
  <si>
    <t>出資状況</t>
  </si>
  <si>
    <t>出資団体数</t>
  </si>
  <si>
    <t>出資金額</t>
  </si>
  <si>
    <t>総額</t>
  </si>
  <si>
    <t>当該団体</t>
  </si>
  <si>
    <t>その他団体</t>
  </si>
  <si>
    <t>民間</t>
  </si>
  <si>
    <t>国</t>
  </si>
  <si>
    <t>貸借対照表</t>
  </si>
  <si>
    <t>資産</t>
  </si>
  <si>
    <t>流動資産</t>
  </si>
  <si>
    <t>固定資産</t>
  </si>
  <si>
    <t>繰延資産</t>
  </si>
  <si>
    <t>資産合計</t>
  </si>
  <si>
    <t>負債</t>
  </si>
  <si>
    <t>流動負債</t>
  </si>
  <si>
    <t>固定負債</t>
  </si>
  <si>
    <t>特別法上の引当金等</t>
  </si>
  <si>
    <t>負債合計</t>
  </si>
  <si>
    <t>資本</t>
  </si>
  <si>
    <t>資本金</t>
  </si>
  <si>
    <t>剰余金</t>
  </si>
  <si>
    <t>法定準備金</t>
  </si>
  <si>
    <t>資本合計</t>
  </si>
  <si>
    <t>負債・資本合計</t>
  </si>
  <si>
    <t>損益計算書</t>
  </si>
  <si>
    <t>事業・経常損益</t>
  </si>
  <si>
    <t>営業収益</t>
  </si>
  <si>
    <t>営業費用</t>
  </si>
  <si>
    <t>一般管理費</t>
  </si>
  <si>
    <t xml:space="preserve">営業利益          </t>
  </si>
  <si>
    <t>(d=a-b-c)</t>
  </si>
  <si>
    <t>営業外収益</t>
  </si>
  <si>
    <t>営業外費用</t>
  </si>
  <si>
    <t xml:space="preserve">経常利益      </t>
  </si>
  <si>
    <t>(g=d+e-f)</t>
  </si>
  <si>
    <t>特別損失</t>
  </si>
  <si>
    <t>特別利益</t>
  </si>
  <si>
    <t>(i)</t>
  </si>
  <si>
    <t>特定準備金計上前利益</t>
  </si>
  <si>
    <t>(j=g+h-i)</t>
  </si>
  <si>
    <t>特定準備金取崩</t>
  </si>
  <si>
    <t>(k)</t>
  </si>
  <si>
    <t>特定準備金繰入</t>
  </si>
  <si>
    <t>(l)</t>
  </si>
  <si>
    <t>法人税等</t>
  </si>
  <si>
    <t>(m)</t>
  </si>
  <si>
    <t xml:space="preserve">当期利益  </t>
  </si>
  <si>
    <t>(ｎ=g+h-i-m)</t>
  </si>
  <si>
    <t>（注１）住宅供給公社については（n=j+k-l-m）</t>
  </si>
  <si>
    <t>前期繰越利益</t>
  </si>
  <si>
    <t>(o)</t>
  </si>
  <si>
    <t xml:space="preserve">当期未処分利益    </t>
  </si>
  <si>
    <t>(p=n+o)</t>
  </si>
  <si>
    <t>（注１）住宅供給公社については14年度から新公社会計基準を適用しているため、一般管理費、特定準備金計上前利益、特定準備金取崩・繰入額を計上している。</t>
  </si>
  <si>
    <t>（注２）原則として表示単位未満を四捨五入して端数調整していないため、合計等と一致しない場合がある。</t>
  </si>
  <si>
    <t>札幌市</t>
    <rPh sb="0" eb="3">
      <t>サッポロシ</t>
    </rPh>
    <phoneticPr fontId="4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</si>
</sst>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* #,##0_ ;_ * \-#,##0_ ;_ * \-_ ;_ @_ "/>
    <numFmt numFmtId="177" formatCode="_ * #,##0_ ;_ * &quot;▲ &quot;#,##0_ ;_ * &quot;－&quot;_ ;_ @_ "/>
    <numFmt numFmtId="178" formatCode="_ * #,##0.0_ ;_ * &quot;▲ &quot;#,##0.0_ ;_ * &quot;－&quot;_ ;_ @_ "/>
    <numFmt numFmtId="179" formatCode="#,##0;[Red]\△#,##0"/>
    <numFmt numFmtId="180" formatCode="#,##0;&quot;△ &quot;#,##0"/>
    <numFmt numFmtId="181" formatCode="_ * #,##0.00_ ;_ * &quot;▲ &quot;#,##0.00_ ;_ * &quot;－&quot;_ ;_ @_ "/>
    <numFmt numFmtId="182" formatCode="_ * #,##0.000_ ;_ * &quot;▲ &quot;#,##0.000_ ;_ * &quot;－&quot;_ ;_ @_ "/>
  </numFmts>
  <fonts count="52">
    <font>
      <sz val="11"/>
      <name val="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0"/>
      <name val="ＭＳ 明朝"/>
      <family val="1"/>
      <charset val="128"/>
    </font>
    <font>
      <sz val="11"/>
      <color theme="0"/>
      <name val="ＭＳ Ｐ明朝"/>
      <family val="1"/>
      <charset val="128"/>
    </font>
    <font>
      <sz val="12"/>
      <color rgb="FF9C6500"/>
      <name val="ＭＳ 明朝"/>
      <family val="1"/>
      <charset val="128"/>
    </font>
    <font>
      <sz val="11"/>
      <color rgb="FF9C6500"/>
      <name val="ＭＳ Ｐ明朝"/>
      <family val="1"/>
      <charset val="128"/>
    </font>
    <font>
      <b/>
      <sz val="18"/>
      <color theme="3"/>
      <name val="ＭＳ Ｐゴシック"/>
      <family val="3"/>
      <charset val="128"/>
    </font>
    <font>
      <b/>
      <sz val="12"/>
      <color theme="0"/>
      <name val="ＭＳ 明朝"/>
      <family val="1"/>
      <charset val="128"/>
    </font>
    <font>
      <b/>
      <sz val="11"/>
      <color theme="0"/>
      <name val="ＭＳ Ｐ明朝"/>
      <family val="1"/>
      <charset val="128"/>
    </font>
    <font>
      <sz val="12"/>
      <color rgb="FFFA7D00"/>
      <name val="ＭＳ 明朝"/>
      <family val="1"/>
      <charset val="128"/>
    </font>
    <font>
      <sz val="11"/>
      <color rgb="FFFA7D00"/>
      <name val="ＭＳ Ｐ明朝"/>
      <family val="1"/>
      <charset val="128"/>
    </font>
    <font>
      <sz val="12"/>
      <color rgb="FF3F3F76"/>
      <name val="ＭＳ 明朝"/>
      <family val="1"/>
      <charset val="128"/>
    </font>
    <font>
      <sz val="11"/>
      <color rgb="FF3F3F76"/>
      <name val="ＭＳ Ｐ明朝"/>
      <family val="1"/>
      <charset val="128"/>
    </font>
    <font>
      <b/>
      <sz val="12"/>
      <color rgb="FF3F3F3F"/>
      <name val="ＭＳ 明朝"/>
      <family val="1"/>
      <charset val="128"/>
    </font>
    <font>
      <b/>
      <sz val="11"/>
      <color rgb="FF3F3F3F"/>
      <name val="ＭＳ Ｐ明朝"/>
      <family val="1"/>
      <charset val="128"/>
    </font>
    <font>
      <sz val="12"/>
      <color rgb="FF9C0006"/>
      <name val="ＭＳ 明朝"/>
      <family val="1"/>
      <charset val="128"/>
    </font>
    <font>
      <sz val="11"/>
      <color rgb="FF9C0006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006100"/>
      <name val="ＭＳ 明朝"/>
      <family val="1"/>
      <charset val="128"/>
    </font>
    <font>
      <sz val="11"/>
      <color rgb="FF006100"/>
      <name val="ＭＳ Ｐ明朝"/>
      <family val="1"/>
      <charset val="128"/>
    </font>
    <font>
      <b/>
      <sz val="15"/>
      <color theme="3"/>
      <name val="ＭＳ 明朝"/>
      <family val="1"/>
      <charset val="128"/>
    </font>
    <font>
      <b/>
      <sz val="15"/>
      <color theme="3"/>
      <name val="ＭＳ Ｐ明朝"/>
      <family val="1"/>
      <charset val="128"/>
    </font>
    <font>
      <b/>
      <sz val="13"/>
      <color theme="3"/>
      <name val="ＭＳ 明朝"/>
      <family val="1"/>
      <charset val="128"/>
    </font>
    <font>
      <b/>
      <sz val="13"/>
      <color theme="3"/>
      <name val="ＭＳ Ｐ明朝"/>
      <family val="1"/>
      <charset val="128"/>
    </font>
    <font>
      <b/>
      <sz val="11"/>
      <color theme="3"/>
      <name val="ＭＳ 明朝"/>
      <family val="1"/>
      <charset val="128"/>
    </font>
    <font>
      <b/>
      <sz val="11"/>
      <color theme="3"/>
      <name val="ＭＳ Ｐ明朝"/>
      <family val="1"/>
      <charset val="128"/>
    </font>
    <font>
      <b/>
      <sz val="12"/>
      <color rgb="FFFA7D00"/>
      <name val="ＭＳ 明朝"/>
      <family val="1"/>
      <charset val="128"/>
    </font>
    <font>
      <b/>
      <sz val="11"/>
      <color rgb="FFFA7D00"/>
      <name val="ＭＳ Ｐ明朝"/>
      <family val="1"/>
      <charset val="128"/>
    </font>
    <font>
      <i/>
      <sz val="12"/>
      <color rgb="FF7F7F7F"/>
      <name val="ＭＳ 明朝"/>
      <family val="1"/>
      <charset val="128"/>
    </font>
    <font>
      <i/>
      <sz val="11"/>
      <color rgb="FF7F7F7F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明朝"/>
      <family val="1"/>
      <charset val="128"/>
    </font>
    <font>
      <sz val="10"/>
      <name val="明朝"/>
      <family val="1"/>
      <charset val="128"/>
    </font>
    <font>
      <b/>
      <sz val="11"/>
      <name val="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name val="Meiryo UI"/>
      <family val="1"/>
      <charset val="128"/>
    </font>
    <font>
      <sz val="11"/>
      <name val="游ゴシック"/>
      <family val="1"/>
      <charset val="128"/>
    </font>
    <font>
      <sz val="8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b/>
      <sz val="11"/>
      <name val="ＭＳ Ｐゴシック"/>
      <family val="1"/>
      <charset val="128"/>
    </font>
    <font>
      <b/>
      <sz val="12"/>
      <name val="ＭＳ Ｐゴシック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89013336588644"/>
        <bgColor rgb="FFDBEEF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theme="6" tint="0.79989013336588644"/>
        <bgColor rgb="FFF2F2F2"/>
      </patternFill>
    </fill>
    <fill>
      <patternFill patternType="solid">
        <fgColor theme="7" tint="0.79989013336588644"/>
        <bgColor rgb="FFDCE6F2"/>
      </patternFill>
    </fill>
    <fill>
      <patternFill patternType="solid">
        <fgColor theme="8" tint="0.79989013336588644"/>
        <bgColor rgb="FFDCE6F2"/>
      </patternFill>
    </fill>
    <fill>
      <patternFill patternType="solid">
        <fgColor theme="9" tint="0.79989013336588644"/>
        <bgColor rgb="FFEBF1DE"/>
      </patternFill>
    </fill>
    <fill>
      <patternFill patternType="solid">
        <fgColor theme="4" tint="0.59987182226020086"/>
        <bgColor rgb="FFB7DEE8"/>
      </patternFill>
    </fill>
    <fill>
      <patternFill patternType="solid">
        <fgColor theme="5" tint="0.59987182226020086"/>
        <bgColor rgb="FFFAC090"/>
      </patternFill>
    </fill>
    <fill>
      <patternFill patternType="solid">
        <fgColor theme="6" tint="0.59987182226020086"/>
        <bgColor rgb="FFC6EFCE"/>
      </patternFill>
    </fill>
    <fill>
      <patternFill patternType="solid">
        <fgColor theme="7" tint="0.59987182226020086"/>
        <bgColor rgb="FFB9CDE5"/>
      </patternFill>
    </fill>
    <fill>
      <patternFill patternType="solid">
        <fgColor theme="8" tint="0.59987182226020086"/>
        <bgColor rgb="FFB9CDE5"/>
      </patternFill>
    </fill>
    <fill>
      <patternFill patternType="solid">
        <fgColor theme="9" tint="0.59987182226020086"/>
        <bgColor rgb="FFFFCC99"/>
      </patternFill>
    </fill>
    <fill>
      <patternFill patternType="solid">
        <fgColor theme="4" tint="0.39988402966399123"/>
        <bgColor rgb="FFA7C0DE"/>
      </patternFill>
    </fill>
    <fill>
      <patternFill patternType="solid">
        <fgColor theme="5" tint="0.39988402966399123"/>
        <bgColor rgb="FFB3A2C7"/>
      </patternFill>
    </fill>
    <fill>
      <patternFill patternType="solid">
        <fgColor theme="6" tint="0.39988402966399123"/>
        <bgColor rgb="FFD7E4BD"/>
      </patternFill>
    </fill>
    <fill>
      <patternFill patternType="solid">
        <fgColor theme="7" tint="0.39988402966399123"/>
        <bgColor rgb="FFA5A5A5"/>
      </patternFill>
    </fill>
    <fill>
      <patternFill patternType="solid">
        <fgColor theme="8" tint="0.39988402966399123"/>
        <bgColor rgb="FFA7C0DE"/>
      </patternFill>
    </fill>
    <fill>
      <patternFill patternType="solid">
        <fgColor theme="9" tint="0.39988402966399123"/>
        <bgColor rgb="FFFFCC99"/>
      </patternFill>
    </fill>
    <fill>
      <patternFill patternType="solid">
        <fgColor rgb="FFFFEB9C"/>
        <bgColor rgb="FFFCD5B5"/>
      </patternFill>
    </fill>
    <fill>
      <patternFill patternType="solid">
        <fgColor theme="4"/>
        <bgColor rgb="FF4BACC6"/>
      </patternFill>
    </fill>
    <fill>
      <patternFill patternType="solid">
        <fgColor theme="5"/>
        <bgColor rgb="FF9C6500"/>
      </patternFill>
    </fill>
    <fill>
      <patternFill patternType="solid">
        <fgColor theme="6"/>
        <bgColor rgb="FFA5A5A5"/>
      </patternFill>
    </fill>
    <fill>
      <patternFill patternType="solid">
        <fgColor theme="7"/>
        <bgColor rgb="FF7F7F7F"/>
      </patternFill>
    </fill>
    <fill>
      <patternFill patternType="solid">
        <fgColor theme="8"/>
        <bgColor rgb="FF4F81BD"/>
      </patternFill>
    </fill>
    <fill>
      <patternFill patternType="solid">
        <fgColor theme="9"/>
        <bgColor rgb="FFFF8001"/>
      </patternFill>
    </fill>
    <fill>
      <patternFill patternType="solid">
        <fgColor rgb="FFA5A5A5"/>
        <bgColor rgb="FFB2B2B2"/>
      </patternFill>
    </fill>
    <fill>
      <patternFill patternType="solid">
        <fgColor rgb="FFFFFFCC"/>
        <bgColor rgb="FFEBF1DE"/>
      </patternFill>
    </fill>
    <fill>
      <patternFill patternType="solid">
        <fgColor rgb="FFFFCC99"/>
        <bgColor rgb="FFFAC090"/>
      </patternFill>
    </fill>
    <fill>
      <patternFill patternType="solid">
        <fgColor rgb="FFF2F2F2"/>
        <bgColor rgb="FFEBF1DE"/>
      </patternFill>
    </fill>
    <fill>
      <patternFill patternType="solid">
        <fgColor rgb="FFFFC7CE"/>
        <bgColor rgb="FFFCD5B5"/>
      </patternFill>
    </fill>
    <fill>
      <patternFill patternType="solid">
        <fgColor rgb="FFC6EFCE"/>
        <bgColor rgb="FFD7E4BD"/>
      </patternFill>
    </fill>
  </fills>
  <borders count="2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01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4" fillId="14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4" fillId="15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3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4" fillId="16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7" borderId="0" applyBorder="0" applyProtection="0"/>
    <xf numFmtId="0" fontId="4" fillId="17" borderId="0" applyBorder="0" applyProtection="0"/>
    <xf numFmtId="0" fontId="4" fillId="17" borderId="0" applyBorder="0" applyProtection="0"/>
    <xf numFmtId="0" fontId="4" fillId="17" borderId="0" applyBorder="0" applyProtection="0"/>
    <xf numFmtId="0" fontId="3" fillId="18" borderId="0" applyBorder="0" applyProtection="0"/>
    <xf numFmtId="0" fontId="3" fillId="18" borderId="0" applyBorder="0" applyProtection="0"/>
    <xf numFmtId="0" fontId="3" fillId="18" borderId="0" applyBorder="0" applyProtection="0"/>
    <xf numFmtId="0" fontId="3" fillId="18" borderId="0" applyBorder="0" applyProtection="0"/>
    <xf numFmtId="0" fontId="4" fillId="18" borderId="0" applyBorder="0" applyProtection="0"/>
    <xf numFmtId="0" fontId="4" fillId="18" borderId="0" applyBorder="0" applyProtection="0"/>
    <xf numFmtId="0" fontId="4" fillId="18" borderId="0" applyBorder="0" applyProtection="0"/>
    <xf numFmtId="0" fontId="3" fillId="19" borderId="0" applyBorder="0" applyProtection="0"/>
    <xf numFmtId="0" fontId="3" fillId="19" borderId="0" applyBorder="0" applyProtection="0"/>
    <xf numFmtId="0" fontId="3" fillId="19" borderId="0" applyBorder="0" applyProtection="0"/>
    <xf numFmtId="0" fontId="3" fillId="19" borderId="0" applyBorder="0" applyProtection="0"/>
    <xf numFmtId="0" fontId="4" fillId="19" borderId="0" applyBorder="0" applyProtection="0"/>
    <xf numFmtId="0" fontId="4" fillId="19" borderId="0" applyBorder="0" applyProtection="0"/>
    <xf numFmtId="0" fontId="4" fillId="19" borderId="0" applyBorder="0" applyProtection="0"/>
    <xf numFmtId="0" fontId="5" fillId="20" borderId="0" applyBorder="0" applyProtection="0"/>
    <xf numFmtId="0" fontId="5" fillId="20" borderId="0" applyBorder="0" applyProtection="0"/>
    <xf numFmtId="0" fontId="5" fillId="20" borderId="0" applyBorder="0" applyProtection="0"/>
    <xf numFmtId="0" fontId="5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21" borderId="0" applyBorder="0" applyProtection="0"/>
    <xf numFmtId="0" fontId="4" fillId="21" borderId="0" applyBorder="0" applyProtection="0"/>
    <xf numFmtId="0" fontId="4" fillId="21" borderId="0" applyBorder="0" applyProtection="0"/>
    <xf numFmtId="0" fontId="4" fillId="21" borderId="0" applyBorder="0" applyProtection="0"/>
    <xf numFmtId="0" fontId="3" fillId="22" borderId="0" applyBorder="0" applyProtection="0"/>
    <xf numFmtId="0" fontId="3" fillId="22" borderId="0" applyBorder="0" applyProtection="0"/>
    <xf numFmtId="0" fontId="3" fillId="22" borderId="0" applyBorder="0" applyProtection="0"/>
    <xf numFmtId="0" fontId="3" fillId="22" borderId="0" applyBorder="0" applyProtection="0"/>
    <xf numFmtId="0" fontId="4" fillId="22" borderId="0" applyBorder="0" applyProtection="0"/>
    <xf numFmtId="0" fontId="4" fillId="22" borderId="0" applyBorder="0" applyProtection="0"/>
    <xf numFmtId="0" fontId="4" fillId="22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4" fillId="23" borderId="0" applyBorder="0" applyProtection="0"/>
    <xf numFmtId="0" fontId="4" fillId="23" borderId="0" applyBorder="0" applyProtection="0"/>
    <xf numFmtId="0" fontId="4" fillId="23" borderId="0" applyBorder="0" applyProtection="0"/>
    <xf numFmtId="0" fontId="3" fillId="24" borderId="0" applyBorder="0" applyProtection="0"/>
    <xf numFmtId="0" fontId="3" fillId="24" borderId="0" applyBorder="0" applyProtection="0"/>
    <xf numFmtId="0" fontId="3" fillId="24" borderId="0" applyBorder="0" applyProtection="0"/>
    <xf numFmtId="0" fontId="3" fillId="24" borderId="0" applyBorder="0" applyProtection="0"/>
    <xf numFmtId="0" fontId="4" fillId="24" borderId="0" applyBorder="0" applyProtection="0"/>
    <xf numFmtId="0" fontId="4" fillId="24" borderId="0" applyBorder="0" applyProtection="0"/>
    <xf numFmtId="0" fontId="4" fillId="24" borderId="0" applyBorder="0" applyProtection="0"/>
    <xf numFmtId="0" fontId="3" fillId="25" borderId="0" applyBorder="0" applyProtection="0"/>
    <xf numFmtId="0" fontId="3" fillId="25" borderId="0" applyBorder="0" applyProtection="0"/>
    <xf numFmtId="0" fontId="3" fillId="25" borderId="0" applyBorder="0" applyProtection="0"/>
    <xf numFmtId="0" fontId="3" fillId="25" borderId="0" applyBorder="0" applyProtection="0"/>
    <xf numFmtId="0" fontId="4" fillId="25" borderId="0" applyBorder="0" applyProtection="0"/>
    <xf numFmtId="0" fontId="4" fillId="25" borderId="0" applyBorder="0" applyProtection="0"/>
    <xf numFmtId="0" fontId="4" fillId="25" borderId="0" applyBorder="0" applyProtection="0"/>
    <xf numFmtId="0" fontId="3" fillId="26" borderId="0" applyBorder="0" applyProtection="0"/>
    <xf numFmtId="0" fontId="3" fillId="26" borderId="0" applyBorder="0" applyProtection="0"/>
    <xf numFmtId="0" fontId="3" fillId="26" borderId="0" applyBorder="0" applyProtection="0"/>
    <xf numFmtId="0" fontId="3" fillId="26" borderId="0" applyBorder="0" applyProtection="0"/>
    <xf numFmtId="0" fontId="4" fillId="26" borderId="0" applyBorder="0" applyProtection="0"/>
    <xf numFmtId="0" fontId="4" fillId="26" borderId="0" applyBorder="0" applyProtection="0"/>
    <xf numFmtId="0" fontId="4" fillId="26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27" borderId="1" applyProtection="0"/>
    <xf numFmtId="0" fontId="8" fillId="27" borderId="1" applyProtection="0"/>
    <xf numFmtId="0" fontId="8" fillId="27" borderId="1" applyProtection="0"/>
    <xf numFmtId="0" fontId="8" fillId="27" borderId="1" applyProtection="0"/>
    <xf numFmtId="0" fontId="9" fillId="27" borderId="1" applyProtection="0"/>
    <xf numFmtId="0" fontId="9" fillId="27" borderId="1" applyProtection="0"/>
    <xf numFmtId="0" fontId="9" fillId="27" borderId="1" applyProtection="0"/>
    <xf numFmtId="0" fontId="48" fillId="28" borderId="2" applyProtection="0"/>
    <xf numFmtId="0" fontId="48" fillId="28" borderId="2" applyProtection="0"/>
    <xf numFmtId="0" fontId="48" fillId="28" borderId="2" applyProtection="0"/>
    <xf numFmtId="0" fontId="48" fillId="28" borderId="2" applyProtection="0"/>
    <xf numFmtId="0" fontId="48" fillId="28" borderId="2" applyProtection="0"/>
    <xf numFmtId="0" fontId="48" fillId="28" borderId="2" applyProtection="0"/>
    <xf numFmtId="0" fontId="48" fillId="28" borderId="2" applyProtection="0"/>
    <xf numFmtId="0" fontId="10" fillId="0" borderId="3" applyProtection="0"/>
    <xf numFmtId="0" fontId="10" fillId="0" borderId="3" applyProtection="0"/>
    <xf numFmtId="0" fontId="10" fillId="0" borderId="3" applyProtection="0"/>
    <xf numFmtId="0" fontId="10" fillId="0" borderId="3" applyProtection="0"/>
    <xf numFmtId="0" fontId="11" fillId="0" borderId="3" applyProtection="0"/>
    <xf numFmtId="0" fontId="11" fillId="0" borderId="3" applyProtection="0"/>
    <xf numFmtId="0" fontId="11" fillId="0" borderId="3" applyProtection="0"/>
    <xf numFmtId="0" fontId="12" fillId="29" borderId="4" applyProtection="0"/>
    <xf numFmtId="0" fontId="12" fillId="29" borderId="4" applyProtection="0"/>
    <xf numFmtId="0" fontId="12" fillId="29" borderId="4" applyProtection="0"/>
    <xf numFmtId="0" fontId="12" fillId="29" borderId="4" applyProtection="0"/>
    <xf numFmtId="0" fontId="13" fillId="29" borderId="4" applyProtection="0"/>
    <xf numFmtId="0" fontId="13" fillId="29" borderId="4" applyProtection="0"/>
    <xf numFmtId="0" fontId="13" fillId="29" borderId="4" applyProtection="0"/>
    <xf numFmtId="0" fontId="14" fillId="30" borderId="5" applyProtection="0"/>
    <xf numFmtId="0" fontId="14" fillId="30" borderId="5" applyProtection="0"/>
    <xf numFmtId="0" fontId="14" fillId="30" borderId="5" applyProtection="0"/>
    <xf numFmtId="0" fontId="14" fillId="30" borderId="5" applyProtection="0"/>
    <xf numFmtId="0" fontId="15" fillId="30" borderId="5" applyProtection="0"/>
    <xf numFmtId="0" fontId="15" fillId="30" borderId="5" applyProtection="0"/>
    <xf numFmtId="0" fontId="15" fillId="30" borderId="5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7" fillId="31" borderId="0" applyBorder="0" applyProtection="0"/>
    <xf numFmtId="0" fontId="17" fillId="31" borderId="0" applyBorder="0" applyProtection="0"/>
    <xf numFmtId="0" fontId="17" fillId="31" borderId="0" applyBorder="0" applyProtection="0"/>
    <xf numFmtId="38" fontId="48" fillId="0" borderId="0" applyBorder="0" applyProtection="0"/>
    <xf numFmtId="38" fontId="48" fillId="0" borderId="0" applyBorder="0" applyProtection="0"/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48" fillId="0" borderId="0"/>
    <xf numFmtId="0" fontId="20" fillId="32" borderId="0" applyBorder="0" applyProtection="0"/>
    <xf numFmtId="0" fontId="20" fillId="32" borderId="0" applyBorder="0" applyProtection="0"/>
    <xf numFmtId="0" fontId="20" fillId="32" borderId="0" applyBorder="0" applyProtection="0"/>
    <xf numFmtId="0" fontId="20" fillId="32" borderId="0" applyBorder="0" applyProtection="0"/>
    <xf numFmtId="0" fontId="21" fillId="32" borderId="0" applyBorder="0" applyProtection="0"/>
    <xf numFmtId="0" fontId="21" fillId="32" borderId="0" applyBorder="0" applyProtection="0"/>
    <xf numFmtId="0" fontId="21" fillId="32" borderId="0" applyBorder="0" applyProtection="0"/>
    <xf numFmtId="0" fontId="22" fillId="0" borderId="6" applyProtection="0"/>
    <xf numFmtId="0" fontId="22" fillId="0" borderId="6" applyProtection="0"/>
    <xf numFmtId="0" fontId="22" fillId="0" borderId="6" applyProtection="0"/>
    <xf numFmtId="0" fontId="22" fillId="0" borderId="6" applyProtection="0"/>
    <xf numFmtId="0" fontId="23" fillId="0" borderId="6" applyProtection="0"/>
    <xf numFmtId="0" fontId="23" fillId="0" borderId="6" applyProtection="0"/>
    <xf numFmtId="0" fontId="23" fillId="0" borderId="6" applyProtection="0"/>
    <xf numFmtId="0" fontId="24" fillId="0" borderId="7" applyProtection="0"/>
    <xf numFmtId="0" fontId="24" fillId="0" borderId="7" applyProtection="0"/>
    <xf numFmtId="0" fontId="24" fillId="0" borderId="7" applyProtection="0"/>
    <xf numFmtId="0" fontId="24" fillId="0" borderId="7" applyProtection="0"/>
    <xf numFmtId="0" fontId="25" fillId="0" borderId="7" applyProtection="0"/>
    <xf numFmtId="0" fontId="25" fillId="0" borderId="7" applyProtection="0"/>
    <xf numFmtId="0" fontId="25" fillId="0" borderId="7" applyProtection="0"/>
    <xf numFmtId="0" fontId="26" fillId="0" borderId="8" applyProtection="0"/>
    <xf numFmtId="0" fontId="26" fillId="0" borderId="8" applyProtection="0"/>
    <xf numFmtId="0" fontId="26" fillId="0" borderId="8" applyProtection="0"/>
    <xf numFmtId="0" fontId="26" fillId="0" borderId="8" applyProtection="0"/>
    <xf numFmtId="0" fontId="27" fillId="0" borderId="8" applyProtection="0"/>
    <xf numFmtId="0" fontId="27" fillId="0" borderId="8" applyProtection="0"/>
    <xf numFmtId="0" fontId="27" fillId="0" borderId="8" applyProtection="0"/>
    <xf numFmtId="0" fontId="26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8" fillId="30" borderId="4" applyProtection="0"/>
    <xf numFmtId="0" fontId="28" fillId="30" borderId="4" applyProtection="0"/>
    <xf numFmtId="0" fontId="28" fillId="30" borderId="4" applyProtection="0"/>
    <xf numFmtId="0" fontId="28" fillId="30" borderId="4" applyProtection="0"/>
    <xf numFmtId="0" fontId="29" fillId="30" borderId="4" applyProtection="0"/>
    <xf numFmtId="0" fontId="29" fillId="30" borderId="4" applyProtection="0"/>
    <xf numFmtId="0" fontId="29" fillId="30" borderId="4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3" fillId="0" borderId="0" applyBorder="0" applyProtection="0"/>
    <xf numFmtId="0" fontId="34" fillId="0" borderId="9" applyProtection="0"/>
    <xf numFmtId="0" fontId="34" fillId="0" borderId="9" applyProtection="0"/>
    <xf numFmtId="0" fontId="34" fillId="0" borderId="9" applyProtection="0"/>
    <xf numFmtId="0" fontId="34" fillId="0" borderId="9" applyProtection="0"/>
    <xf numFmtId="0" fontId="35" fillId="0" borderId="9" applyProtection="0"/>
    <xf numFmtId="0" fontId="35" fillId="0" borderId="9" applyProtection="0"/>
    <xf numFmtId="0" fontId="35" fillId="0" borderId="9" applyProtection="0"/>
    <xf numFmtId="38" fontId="48" fillId="0" borderId="0" applyBorder="0" applyProtection="0"/>
  </cellStyleXfs>
  <cellXfs count="94">
    <xf numFmtId="0" fontId="0" fillId="0" borderId="0" xfId="0"/>
    <xf numFmtId="176" fontId="0" fillId="0" borderId="0" xfId="0" applyNumberFormat="1" applyAlignment="1">
      <alignment vertical="center"/>
    </xf>
    <xf numFmtId="0" fontId="36" fillId="0" borderId="10" xfId="0" applyFont="1" applyBorder="1" applyAlignment="1">
      <alignment horizontal="distributed" vertical="center"/>
    </xf>
    <xf numFmtId="176" fontId="37" fillId="0" borderId="0" xfId="0" applyNumberFormat="1" applyFont="1" applyAlignment="1">
      <alignment vertical="center"/>
    </xf>
    <xf numFmtId="176" fontId="38" fillId="0" borderId="0" xfId="0" applyNumberFormat="1" applyFont="1" applyAlignment="1">
      <alignment vertical="center"/>
    </xf>
    <xf numFmtId="176" fontId="39" fillId="0" borderId="0" xfId="0" applyNumberFormat="1" applyFont="1" applyAlignment="1">
      <alignment vertical="center"/>
    </xf>
    <xf numFmtId="176" fontId="36" fillId="0" borderId="0" xfId="0" applyNumberFormat="1" applyFont="1" applyAlignment="1">
      <alignment vertical="center"/>
    </xf>
    <xf numFmtId="176" fontId="36" fillId="0" borderId="11" xfId="0" applyNumberFormat="1" applyFon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76" fontId="0" fillId="0" borderId="1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176" fontId="0" fillId="0" borderId="17" xfId="0" applyNumberFormat="1" applyBorder="1" applyAlignment="1">
      <alignment horizontal="left" vertical="center"/>
    </xf>
    <xf numFmtId="176" fontId="0" fillId="0" borderId="14" xfId="0" applyNumberFormat="1" applyBorder="1" applyAlignment="1">
      <alignment horizontal="left" vertical="center"/>
    </xf>
    <xf numFmtId="177" fontId="0" fillId="0" borderId="14" xfId="300" applyNumberFormat="1" applyFont="1" applyBorder="1" applyAlignment="1" applyProtection="1">
      <alignment vertical="center"/>
    </xf>
    <xf numFmtId="178" fontId="0" fillId="0" borderId="14" xfId="300" applyNumberFormat="1" applyFont="1" applyBorder="1" applyAlignment="1" applyProtection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4" xfId="0" applyNumberFormat="1" applyBorder="1" applyAlignment="1">
      <alignment vertical="center"/>
    </xf>
    <xf numFmtId="176" fontId="0" fillId="0" borderId="19" xfId="0" applyNumberFormat="1" applyBorder="1" applyAlignment="1">
      <alignment horizontal="center" vertical="center"/>
    </xf>
    <xf numFmtId="176" fontId="0" fillId="0" borderId="19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38" fontId="19" fillId="0" borderId="16" xfId="226" applyFont="1" applyBorder="1" applyAlignment="1" applyProtection="1">
      <alignment vertical="center"/>
    </xf>
    <xf numFmtId="38" fontId="19" fillId="0" borderId="0" xfId="226" applyFont="1" applyBorder="1" applyAlignment="1" applyProtection="1">
      <alignment vertical="center"/>
    </xf>
    <xf numFmtId="38" fontId="19" fillId="0" borderId="14" xfId="226" applyFont="1" applyBorder="1" applyAlignment="1" applyProtection="1">
      <alignment vertical="center"/>
    </xf>
    <xf numFmtId="38" fontId="19" fillId="0" borderId="20" xfId="226" applyFont="1" applyBorder="1" applyAlignment="1" applyProtection="1">
      <alignment vertical="center"/>
    </xf>
    <xf numFmtId="176" fontId="40" fillId="0" borderId="14" xfId="0" applyNumberFormat="1" applyFont="1" applyBorder="1" applyAlignment="1">
      <alignment vertical="center"/>
    </xf>
    <xf numFmtId="176" fontId="41" fillId="0" borderId="0" xfId="0" applyNumberFormat="1" applyFont="1" applyAlignment="1">
      <alignment vertical="center"/>
    </xf>
    <xf numFmtId="176" fontId="41" fillId="0" borderId="0" xfId="0" applyNumberFormat="1" applyFont="1" applyAlignment="1">
      <alignment horizontal="left" vertical="center"/>
    </xf>
    <xf numFmtId="0" fontId="36" fillId="0" borderId="10" xfId="0" applyFont="1" applyBorder="1" applyAlignment="1">
      <alignment vertical="center"/>
    </xf>
    <xf numFmtId="176" fontId="42" fillId="0" borderId="0" xfId="0" applyNumberFormat="1" applyFont="1" applyAlignment="1">
      <alignment horizontal="distributed" vertical="center"/>
    </xf>
    <xf numFmtId="176" fontId="38" fillId="0" borderId="0" xfId="0" applyNumberFormat="1" applyFont="1" applyAlignment="1">
      <alignment horizontal="left" vertical="center"/>
    </xf>
    <xf numFmtId="176" fontId="0" fillId="0" borderId="10" xfId="0" applyNumberFormat="1" applyBorder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80" fontId="0" fillId="0" borderId="0" xfId="0" applyNumberFormat="1" applyAlignment="1">
      <alignment vertical="center"/>
    </xf>
    <xf numFmtId="177" fontId="0" fillId="0" borderId="21" xfId="300" applyNumberFormat="1" applyFont="1" applyBorder="1" applyAlignment="1" applyProtection="1">
      <alignment vertical="center"/>
    </xf>
    <xf numFmtId="177" fontId="0" fillId="0" borderId="14" xfId="0" applyNumberFormat="1" applyBorder="1" applyAlignment="1">
      <alignment horizontal="right" vertical="center"/>
    </xf>
    <xf numFmtId="177" fontId="0" fillId="0" borderId="14" xfId="300" applyNumberFormat="1" applyFont="1" applyBorder="1" applyAlignment="1" applyProtection="1">
      <alignment horizontal="right" vertical="center"/>
    </xf>
    <xf numFmtId="176" fontId="0" fillId="0" borderId="19" xfId="0" applyNumberFormat="1" applyBorder="1" applyAlignment="1">
      <alignment horizontal="left" vertical="center"/>
    </xf>
    <xf numFmtId="180" fontId="0" fillId="0" borderId="0" xfId="0" applyNumberFormat="1" applyAlignment="1">
      <alignment horizontal="right" vertical="center"/>
    </xf>
    <xf numFmtId="180" fontId="0" fillId="0" borderId="0" xfId="0" applyNumberFormat="1" applyAlignment="1">
      <alignment horizontal="center" vertical="center"/>
    </xf>
    <xf numFmtId="177" fontId="0" fillId="0" borderId="0" xfId="300" applyNumberFormat="1" applyFont="1" applyBorder="1" applyAlignment="1" applyProtection="1">
      <alignment vertical="center"/>
    </xf>
    <xf numFmtId="177" fontId="0" fillId="0" borderId="0" xfId="300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78" fontId="0" fillId="0" borderId="0" xfId="300" applyNumberFormat="1" applyFont="1" applyBorder="1" applyAlignment="1" applyProtection="1">
      <alignment vertical="center"/>
    </xf>
    <xf numFmtId="176" fontId="36" fillId="0" borderId="0" xfId="0" applyNumberFormat="1" applyFont="1" applyAlignment="1">
      <alignment horizontal="distributed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14" xfId="0" applyNumberFormat="1" applyBorder="1" applyAlignment="1">
      <alignment vertical="center"/>
    </xf>
    <xf numFmtId="181" fontId="0" fillId="0" borderId="14" xfId="0" applyNumberFormat="1" applyBorder="1" applyAlignment="1">
      <alignment vertical="center"/>
    </xf>
    <xf numFmtId="0" fontId="40" fillId="0" borderId="14" xfId="0" applyFont="1" applyBorder="1" applyAlignment="1">
      <alignment horizontal="left" vertical="center"/>
    </xf>
    <xf numFmtId="182" fontId="0" fillId="0" borderId="14" xfId="0" applyNumberFormat="1" applyBorder="1" applyAlignment="1">
      <alignment vertical="center"/>
    </xf>
    <xf numFmtId="182" fontId="0" fillId="0" borderId="14" xfId="300" applyNumberFormat="1" applyFont="1" applyBorder="1" applyAlignment="1" applyProtection="1">
      <alignment vertical="center"/>
    </xf>
    <xf numFmtId="178" fontId="0" fillId="0" borderId="14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6" fontId="0" fillId="0" borderId="0" xfId="0" applyNumberFormat="1" applyAlignment="1">
      <alignment horizontal="left"/>
    </xf>
    <xf numFmtId="177" fontId="0" fillId="0" borderId="21" xfId="300" applyNumberFormat="1" applyFont="1" applyBorder="1" applyAlignment="1" applyProtection="1">
      <alignment horizontal="right" vertical="center"/>
    </xf>
    <xf numFmtId="0" fontId="36" fillId="0" borderId="0" xfId="0" applyFont="1" applyAlignment="1">
      <alignment horizontal="distributed" vertical="center"/>
    </xf>
    <xf numFmtId="176" fontId="39" fillId="0" borderId="10" xfId="0" applyNumberFormat="1" applyFont="1" applyBorder="1" applyAlignment="1">
      <alignment horizontal="left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0" fillId="0" borderId="14" xfId="0" applyBorder="1" applyAlignment="1">
      <alignment horizontal="distributed" vertical="center"/>
    </xf>
    <xf numFmtId="177" fontId="0" fillId="0" borderId="14" xfId="300" applyNumberFormat="1" applyFont="1" applyBorder="1" applyAlignment="1" applyProtection="1">
      <alignment horizontal="center" vertical="center"/>
    </xf>
    <xf numFmtId="177" fontId="46" fillId="0" borderId="14" xfId="300" applyNumberFormat="1" applyFont="1" applyBorder="1" applyAlignment="1" applyProtection="1">
      <alignment horizontal="center" vertical="center"/>
    </xf>
    <xf numFmtId="177" fontId="46" fillId="0" borderId="14" xfId="300" applyNumberFormat="1" applyFont="1" applyBorder="1" applyAlignment="1" applyProtection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0" xfId="0" applyNumberFormat="1" applyAlignment="1">
      <alignment horizontal="left" vertical="center"/>
    </xf>
    <xf numFmtId="176" fontId="36" fillId="0" borderId="10" xfId="0" applyNumberFormat="1" applyFont="1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textRotation="255"/>
    </xf>
    <xf numFmtId="0" fontId="43" fillId="0" borderId="14" xfId="236" applyFont="1" applyBorder="1" applyAlignment="1">
      <alignment horizontal="distributed" vertical="center"/>
    </xf>
    <xf numFmtId="179" fontId="44" fillId="0" borderId="14" xfId="300" applyNumberFormat="1" applyFont="1" applyBorder="1" applyAlignment="1" applyProtection="1">
      <alignment horizontal="right" vertical="center" textRotation="255"/>
    </xf>
    <xf numFmtId="176" fontId="0" fillId="0" borderId="14" xfId="0" applyNumberFormat="1" applyBorder="1" applyAlignment="1">
      <alignment horizontal="right" vertical="center"/>
    </xf>
    <xf numFmtId="177" fontId="0" fillId="0" borderId="14" xfId="300" applyNumberFormat="1" applyFont="1" applyBorder="1" applyAlignment="1" applyProtection="1">
      <alignment vertical="center"/>
    </xf>
    <xf numFmtId="0" fontId="43" fillId="0" borderId="14" xfId="0" applyFont="1" applyBorder="1" applyAlignment="1">
      <alignment horizontal="distributed" vertical="center"/>
    </xf>
    <xf numFmtId="180" fontId="0" fillId="0" borderId="14" xfId="0" applyNumberForma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47" fillId="0" borderId="14" xfId="0" applyNumberFormat="1" applyFont="1" applyBorder="1" applyAlignment="1">
      <alignment horizontal="right" vertical="center"/>
    </xf>
    <xf numFmtId="0" fontId="50" fillId="0" borderId="10" xfId="0" applyFont="1" applyBorder="1" applyAlignment="1">
      <alignment horizontal="distributed" vertical="center"/>
    </xf>
    <xf numFmtId="0" fontId="51" fillId="0" borderId="10" xfId="0" applyFont="1" applyBorder="1" applyAlignment="1">
      <alignment horizontal="distributed" vertical="center"/>
    </xf>
    <xf numFmtId="176" fontId="51" fillId="0" borderId="10" xfId="0" applyNumberFormat="1" applyFont="1" applyBorder="1" applyAlignment="1">
      <alignment horizontal="distributed" vertical="center"/>
    </xf>
  </cellXfs>
  <cellStyles count="301">
    <cellStyle name="20% - アクセント 1 2" xfId="1" xr:uid="{00000000-0005-0000-0000-000006000000}"/>
    <cellStyle name="20% - アクセント 1 3" xfId="2" xr:uid="{00000000-0005-0000-0000-000007000000}"/>
    <cellStyle name="20% - アクセント 1 4" xfId="3" xr:uid="{00000000-0005-0000-0000-000008000000}"/>
    <cellStyle name="20% - アクセント 1 5" xfId="4" xr:uid="{00000000-0005-0000-0000-000009000000}"/>
    <cellStyle name="20% - アクセント 1 6" xfId="5" xr:uid="{00000000-0005-0000-0000-00000A000000}"/>
    <cellStyle name="20% - アクセント 1 7" xfId="6" xr:uid="{00000000-0005-0000-0000-00000B000000}"/>
    <cellStyle name="20% - アクセント 1 8" xfId="7" xr:uid="{00000000-0005-0000-0000-00000C000000}"/>
    <cellStyle name="20% - アクセント 2 2" xfId="8" xr:uid="{00000000-0005-0000-0000-00000D000000}"/>
    <cellStyle name="20% - アクセント 2 3" xfId="9" xr:uid="{00000000-0005-0000-0000-00000E000000}"/>
    <cellStyle name="20% - アクセント 2 4" xfId="10" xr:uid="{00000000-0005-0000-0000-00000F000000}"/>
    <cellStyle name="20% - アクセント 2 5" xfId="11" xr:uid="{00000000-0005-0000-0000-000010000000}"/>
    <cellStyle name="20% - アクセント 2 6" xfId="12" xr:uid="{00000000-0005-0000-0000-000011000000}"/>
    <cellStyle name="20% - アクセント 2 7" xfId="13" xr:uid="{00000000-0005-0000-0000-000012000000}"/>
    <cellStyle name="20% - アクセント 2 8" xfId="14" xr:uid="{00000000-0005-0000-0000-000013000000}"/>
    <cellStyle name="20% - アクセント 3 2" xfId="15" xr:uid="{00000000-0005-0000-0000-000014000000}"/>
    <cellStyle name="20% - アクセント 3 3" xfId="16" xr:uid="{00000000-0005-0000-0000-000015000000}"/>
    <cellStyle name="20% - アクセント 3 4" xfId="17" xr:uid="{00000000-0005-0000-0000-000016000000}"/>
    <cellStyle name="20% - アクセント 3 5" xfId="18" xr:uid="{00000000-0005-0000-0000-000017000000}"/>
    <cellStyle name="20% - アクセント 3 6" xfId="19" xr:uid="{00000000-0005-0000-0000-000018000000}"/>
    <cellStyle name="20% - アクセント 3 7" xfId="20" xr:uid="{00000000-0005-0000-0000-000019000000}"/>
    <cellStyle name="20% - アクセント 3 8" xfId="21" xr:uid="{00000000-0005-0000-0000-00001A000000}"/>
    <cellStyle name="20% - アクセント 4 2" xfId="22" xr:uid="{00000000-0005-0000-0000-00001B000000}"/>
    <cellStyle name="20% - アクセント 4 3" xfId="23" xr:uid="{00000000-0005-0000-0000-00001C000000}"/>
    <cellStyle name="20% - アクセント 4 4" xfId="24" xr:uid="{00000000-0005-0000-0000-00001D000000}"/>
    <cellStyle name="20% - アクセント 4 5" xfId="25" xr:uid="{00000000-0005-0000-0000-00001E000000}"/>
    <cellStyle name="20% - アクセント 4 6" xfId="26" xr:uid="{00000000-0005-0000-0000-00001F000000}"/>
    <cellStyle name="20% - アクセント 4 7" xfId="27" xr:uid="{00000000-0005-0000-0000-000020000000}"/>
    <cellStyle name="20% - アクセント 4 8" xfId="28" xr:uid="{00000000-0005-0000-0000-000021000000}"/>
    <cellStyle name="20% - アクセント 5 2" xfId="29" xr:uid="{00000000-0005-0000-0000-000022000000}"/>
    <cellStyle name="20% - アクセント 5 3" xfId="30" xr:uid="{00000000-0005-0000-0000-000023000000}"/>
    <cellStyle name="20% - アクセント 5 4" xfId="31" xr:uid="{00000000-0005-0000-0000-000024000000}"/>
    <cellStyle name="20% - アクセント 5 5" xfId="32" xr:uid="{00000000-0005-0000-0000-000025000000}"/>
    <cellStyle name="20% - アクセント 5 6" xfId="33" xr:uid="{00000000-0005-0000-0000-000026000000}"/>
    <cellStyle name="20% - アクセント 5 7" xfId="34" xr:uid="{00000000-0005-0000-0000-000027000000}"/>
    <cellStyle name="20% - アクセント 5 8" xfId="35" xr:uid="{00000000-0005-0000-0000-000028000000}"/>
    <cellStyle name="20% - アクセント 6 2" xfId="36" xr:uid="{00000000-0005-0000-0000-000029000000}"/>
    <cellStyle name="20% - アクセント 6 3" xfId="37" xr:uid="{00000000-0005-0000-0000-00002A000000}"/>
    <cellStyle name="20% - アクセント 6 4" xfId="38" xr:uid="{00000000-0005-0000-0000-00002B000000}"/>
    <cellStyle name="20% - アクセント 6 5" xfId="39" xr:uid="{00000000-0005-0000-0000-00002C000000}"/>
    <cellStyle name="20% - アクセント 6 6" xfId="40" xr:uid="{00000000-0005-0000-0000-00002D000000}"/>
    <cellStyle name="20% - アクセント 6 7" xfId="41" xr:uid="{00000000-0005-0000-0000-00002E000000}"/>
    <cellStyle name="20% - アクセント 6 8" xfId="42" xr:uid="{00000000-0005-0000-0000-00002F000000}"/>
    <cellStyle name="40% - アクセント 1 2" xfId="43" xr:uid="{00000000-0005-0000-0000-000030000000}"/>
    <cellStyle name="40% - アクセント 1 3" xfId="44" xr:uid="{00000000-0005-0000-0000-000031000000}"/>
    <cellStyle name="40% - アクセント 1 4" xfId="45" xr:uid="{00000000-0005-0000-0000-000032000000}"/>
    <cellStyle name="40% - アクセント 1 5" xfId="46" xr:uid="{00000000-0005-0000-0000-000033000000}"/>
    <cellStyle name="40% - アクセント 1 6" xfId="47" xr:uid="{00000000-0005-0000-0000-000034000000}"/>
    <cellStyle name="40% - アクセント 1 7" xfId="48" xr:uid="{00000000-0005-0000-0000-000035000000}"/>
    <cellStyle name="40% - アクセント 1 8" xfId="49" xr:uid="{00000000-0005-0000-0000-000036000000}"/>
    <cellStyle name="40% - アクセント 2 2" xfId="50" xr:uid="{00000000-0005-0000-0000-000037000000}"/>
    <cellStyle name="40% - アクセント 2 3" xfId="51" xr:uid="{00000000-0005-0000-0000-000038000000}"/>
    <cellStyle name="40% - アクセント 2 4" xfId="52" xr:uid="{00000000-0005-0000-0000-000039000000}"/>
    <cellStyle name="40% - アクセント 2 5" xfId="53" xr:uid="{00000000-0005-0000-0000-00003A000000}"/>
    <cellStyle name="40% - アクセント 2 6" xfId="54" xr:uid="{00000000-0005-0000-0000-00003B000000}"/>
    <cellStyle name="40% - アクセント 2 7" xfId="55" xr:uid="{00000000-0005-0000-0000-00003C000000}"/>
    <cellStyle name="40% - アクセント 2 8" xfId="56" xr:uid="{00000000-0005-0000-0000-00003D000000}"/>
    <cellStyle name="40% - アクセント 3 2" xfId="57" xr:uid="{00000000-0005-0000-0000-00003E000000}"/>
    <cellStyle name="40% - アクセント 3 3" xfId="58" xr:uid="{00000000-0005-0000-0000-00003F000000}"/>
    <cellStyle name="40% - アクセント 3 4" xfId="59" xr:uid="{00000000-0005-0000-0000-000040000000}"/>
    <cellStyle name="40% - アクセント 3 5" xfId="60" xr:uid="{00000000-0005-0000-0000-000041000000}"/>
    <cellStyle name="40% - アクセント 3 6" xfId="61" xr:uid="{00000000-0005-0000-0000-000042000000}"/>
    <cellStyle name="40% - アクセント 3 7" xfId="62" xr:uid="{00000000-0005-0000-0000-000043000000}"/>
    <cellStyle name="40% - アクセント 3 8" xfId="63" xr:uid="{00000000-0005-0000-0000-000044000000}"/>
    <cellStyle name="40% - アクセント 4 2" xfId="64" xr:uid="{00000000-0005-0000-0000-000045000000}"/>
    <cellStyle name="40% - アクセント 4 3" xfId="65" xr:uid="{00000000-0005-0000-0000-000046000000}"/>
    <cellStyle name="40% - アクセント 4 4" xfId="66" xr:uid="{00000000-0005-0000-0000-000047000000}"/>
    <cellStyle name="40% - アクセント 4 5" xfId="67" xr:uid="{00000000-0005-0000-0000-000048000000}"/>
    <cellStyle name="40% - アクセント 4 6" xfId="68" xr:uid="{00000000-0005-0000-0000-000049000000}"/>
    <cellStyle name="40% - アクセント 4 7" xfId="69" xr:uid="{00000000-0005-0000-0000-00004A000000}"/>
    <cellStyle name="40% - アクセント 4 8" xfId="70" xr:uid="{00000000-0005-0000-0000-00004B000000}"/>
    <cellStyle name="40% - アクセント 5 2" xfId="71" xr:uid="{00000000-0005-0000-0000-00004C000000}"/>
    <cellStyle name="40% - アクセント 5 3" xfId="72" xr:uid="{00000000-0005-0000-0000-00004D000000}"/>
    <cellStyle name="40% - アクセント 5 4" xfId="73" xr:uid="{00000000-0005-0000-0000-00004E000000}"/>
    <cellStyle name="40% - アクセント 5 5" xfId="74" xr:uid="{00000000-0005-0000-0000-00004F000000}"/>
    <cellStyle name="40% - アクセント 5 6" xfId="75" xr:uid="{00000000-0005-0000-0000-000050000000}"/>
    <cellStyle name="40% - アクセント 5 7" xfId="76" xr:uid="{00000000-0005-0000-0000-000051000000}"/>
    <cellStyle name="40% - アクセント 5 8" xfId="77" xr:uid="{00000000-0005-0000-0000-000052000000}"/>
    <cellStyle name="40% - アクセント 6 2" xfId="78" xr:uid="{00000000-0005-0000-0000-000053000000}"/>
    <cellStyle name="40% - アクセント 6 3" xfId="79" xr:uid="{00000000-0005-0000-0000-000054000000}"/>
    <cellStyle name="40% - アクセント 6 4" xfId="80" xr:uid="{00000000-0005-0000-0000-000055000000}"/>
    <cellStyle name="40% - アクセント 6 5" xfId="81" xr:uid="{00000000-0005-0000-0000-000056000000}"/>
    <cellStyle name="40% - アクセント 6 6" xfId="82" xr:uid="{00000000-0005-0000-0000-000057000000}"/>
    <cellStyle name="40% - アクセント 6 7" xfId="83" xr:uid="{00000000-0005-0000-0000-000058000000}"/>
    <cellStyle name="40% - アクセント 6 8" xfId="84" xr:uid="{00000000-0005-0000-0000-000059000000}"/>
    <cellStyle name="60% - アクセント 1 2" xfId="85" xr:uid="{00000000-0005-0000-0000-00005A000000}"/>
    <cellStyle name="60% - アクセント 1 3" xfId="86" xr:uid="{00000000-0005-0000-0000-00005B000000}"/>
    <cellStyle name="60% - アクセント 1 4" xfId="87" xr:uid="{00000000-0005-0000-0000-00005C000000}"/>
    <cellStyle name="60% - アクセント 1 5" xfId="88" xr:uid="{00000000-0005-0000-0000-00005D000000}"/>
    <cellStyle name="60% - アクセント 1 6" xfId="89" xr:uid="{00000000-0005-0000-0000-00005E000000}"/>
    <cellStyle name="60% - アクセント 1 7" xfId="90" xr:uid="{00000000-0005-0000-0000-00005F000000}"/>
    <cellStyle name="60% - アクセント 1 8" xfId="91" xr:uid="{00000000-0005-0000-0000-000060000000}"/>
    <cellStyle name="60% - アクセント 2 2" xfId="92" xr:uid="{00000000-0005-0000-0000-000061000000}"/>
    <cellStyle name="60% - アクセント 2 3" xfId="93" xr:uid="{00000000-0005-0000-0000-000062000000}"/>
    <cellStyle name="60% - アクセント 2 4" xfId="94" xr:uid="{00000000-0005-0000-0000-000063000000}"/>
    <cellStyle name="60% - アクセント 2 5" xfId="95" xr:uid="{00000000-0005-0000-0000-000064000000}"/>
    <cellStyle name="60% - アクセント 2 6" xfId="96" xr:uid="{00000000-0005-0000-0000-000065000000}"/>
    <cellStyle name="60% - アクセント 2 7" xfId="97" xr:uid="{00000000-0005-0000-0000-000066000000}"/>
    <cellStyle name="60% - アクセント 2 8" xfId="98" xr:uid="{00000000-0005-0000-0000-000067000000}"/>
    <cellStyle name="60% - アクセント 3 2" xfId="99" xr:uid="{00000000-0005-0000-0000-000068000000}"/>
    <cellStyle name="60% - アクセント 3 3" xfId="100" xr:uid="{00000000-0005-0000-0000-000069000000}"/>
    <cellStyle name="60% - アクセント 3 4" xfId="101" xr:uid="{00000000-0005-0000-0000-00006A000000}"/>
    <cellStyle name="60% - アクセント 3 5" xfId="102" xr:uid="{00000000-0005-0000-0000-00006B000000}"/>
    <cellStyle name="60% - アクセント 3 6" xfId="103" xr:uid="{00000000-0005-0000-0000-00006C000000}"/>
    <cellStyle name="60% - アクセント 3 7" xfId="104" xr:uid="{00000000-0005-0000-0000-00006D000000}"/>
    <cellStyle name="60% - アクセント 3 8" xfId="105" xr:uid="{00000000-0005-0000-0000-00006E000000}"/>
    <cellStyle name="60% - アクセント 4 2" xfId="106" xr:uid="{00000000-0005-0000-0000-00006F000000}"/>
    <cellStyle name="60% - アクセント 4 3" xfId="107" xr:uid="{00000000-0005-0000-0000-000070000000}"/>
    <cellStyle name="60% - アクセント 4 4" xfId="108" xr:uid="{00000000-0005-0000-0000-000071000000}"/>
    <cellStyle name="60% - アクセント 4 5" xfId="109" xr:uid="{00000000-0005-0000-0000-000072000000}"/>
    <cellStyle name="60% - アクセント 4 6" xfId="110" xr:uid="{00000000-0005-0000-0000-000073000000}"/>
    <cellStyle name="60% - アクセント 4 7" xfId="111" xr:uid="{00000000-0005-0000-0000-000074000000}"/>
    <cellStyle name="60% - アクセント 4 8" xfId="112" xr:uid="{00000000-0005-0000-0000-000075000000}"/>
    <cellStyle name="60% - アクセント 5 2" xfId="113" xr:uid="{00000000-0005-0000-0000-000076000000}"/>
    <cellStyle name="60% - アクセント 5 3" xfId="114" xr:uid="{00000000-0005-0000-0000-000077000000}"/>
    <cellStyle name="60% - アクセント 5 4" xfId="115" xr:uid="{00000000-0005-0000-0000-000078000000}"/>
    <cellStyle name="60% - アクセント 5 5" xfId="116" xr:uid="{00000000-0005-0000-0000-000079000000}"/>
    <cellStyle name="60% - アクセント 5 6" xfId="117" xr:uid="{00000000-0005-0000-0000-00007A000000}"/>
    <cellStyle name="60% - アクセント 5 7" xfId="118" xr:uid="{00000000-0005-0000-0000-00007B000000}"/>
    <cellStyle name="60% - アクセント 5 8" xfId="119" xr:uid="{00000000-0005-0000-0000-00007C000000}"/>
    <cellStyle name="60% - アクセント 6 2" xfId="120" xr:uid="{00000000-0005-0000-0000-00007D000000}"/>
    <cellStyle name="60% - アクセント 6 3" xfId="121" xr:uid="{00000000-0005-0000-0000-00007E000000}"/>
    <cellStyle name="60% - アクセント 6 4" xfId="122" xr:uid="{00000000-0005-0000-0000-00007F000000}"/>
    <cellStyle name="60% - アクセント 6 5" xfId="123" xr:uid="{00000000-0005-0000-0000-000080000000}"/>
    <cellStyle name="60% - アクセント 6 6" xfId="124" xr:uid="{00000000-0005-0000-0000-000081000000}"/>
    <cellStyle name="60% - アクセント 6 7" xfId="125" xr:uid="{00000000-0005-0000-0000-000082000000}"/>
    <cellStyle name="60% - アクセント 6 8" xfId="126" xr:uid="{00000000-0005-0000-0000-000083000000}"/>
    <cellStyle name="Excel Built-in Comma [0] 1" xfId="300" xr:uid="{00000000-0005-0000-0000-000032010000}"/>
    <cellStyle name="アクセント 1 2" xfId="134" xr:uid="{00000000-0005-0000-0000-00008B000000}"/>
    <cellStyle name="アクセント 1 3" xfId="135" xr:uid="{00000000-0005-0000-0000-00008C000000}"/>
    <cellStyle name="アクセント 1 4" xfId="136" xr:uid="{00000000-0005-0000-0000-00008D000000}"/>
    <cellStyle name="アクセント 1 5" xfId="137" xr:uid="{00000000-0005-0000-0000-00008E000000}"/>
    <cellStyle name="アクセント 1 6" xfId="138" xr:uid="{00000000-0005-0000-0000-00008F000000}"/>
    <cellStyle name="アクセント 1 7" xfId="139" xr:uid="{00000000-0005-0000-0000-000090000000}"/>
    <cellStyle name="アクセント 1 8" xfId="140" xr:uid="{00000000-0005-0000-0000-000091000000}"/>
    <cellStyle name="アクセント 2 2" xfId="141" xr:uid="{00000000-0005-0000-0000-000092000000}"/>
    <cellStyle name="アクセント 2 3" xfId="142" xr:uid="{00000000-0005-0000-0000-000093000000}"/>
    <cellStyle name="アクセント 2 4" xfId="143" xr:uid="{00000000-0005-0000-0000-000094000000}"/>
    <cellStyle name="アクセント 2 5" xfId="144" xr:uid="{00000000-0005-0000-0000-000095000000}"/>
    <cellStyle name="アクセント 2 6" xfId="145" xr:uid="{00000000-0005-0000-0000-000096000000}"/>
    <cellStyle name="アクセント 2 7" xfId="146" xr:uid="{00000000-0005-0000-0000-000097000000}"/>
    <cellStyle name="アクセント 2 8" xfId="147" xr:uid="{00000000-0005-0000-0000-000098000000}"/>
    <cellStyle name="アクセント 3 2" xfId="148" xr:uid="{00000000-0005-0000-0000-000099000000}"/>
    <cellStyle name="アクセント 3 3" xfId="149" xr:uid="{00000000-0005-0000-0000-00009A000000}"/>
    <cellStyle name="アクセント 3 4" xfId="150" xr:uid="{00000000-0005-0000-0000-00009B000000}"/>
    <cellStyle name="アクセント 3 5" xfId="151" xr:uid="{00000000-0005-0000-0000-00009C000000}"/>
    <cellStyle name="アクセント 3 6" xfId="152" xr:uid="{00000000-0005-0000-0000-00009D000000}"/>
    <cellStyle name="アクセント 3 7" xfId="153" xr:uid="{00000000-0005-0000-0000-00009E000000}"/>
    <cellStyle name="アクセント 3 8" xfId="154" xr:uid="{00000000-0005-0000-0000-00009F000000}"/>
    <cellStyle name="アクセント 4 2" xfId="155" xr:uid="{00000000-0005-0000-0000-0000A0000000}"/>
    <cellStyle name="アクセント 4 3" xfId="156" xr:uid="{00000000-0005-0000-0000-0000A1000000}"/>
    <cellStyle name="アクセント 4 4" xfId="157" xr:uid="{00000000-0005-0000-0000-0000A2000000}"/>
    <cellStyle name="アクセント 4 5" xfId="158" xr:uid="{00000000-0005-0000-0000-0000A3000000}"/>
    <cellStyle name="アクセント 4 6" xfId="159" xr:uid="{00000000-0005-0000-0000-0000A4000000}"/>
    <cellStyle name="アクセント 4 7" xfId="160" xr:uid="{00000000-0005-0000-0000-0000A5000000}"/>
    <cellStyle name="アクセント 4 8" xfId="161" xr:uid="{00000000-0005-0000-0000-0000A6000000}"/>
    <cellStyle name="アクセント 5 2" xfId="162" xr:uid="{00000000-0005-0000-0000-0000A7000000}"/>
    <cellStyle name="アクセント 5 3" xfId="163" xr:uid="{00000000-0005-0000-0000-0000A8000000}"/>
    <cellStyle name="アクセント 5 4" xfId="164" xr:uid="{00000000-0005-0000-0000-0000A9000000}"/>
    <cellStyle name="アクセント 5 5" xfId="165" xr:uid="{00000000-0005-0000-0000-0000AA000000}"/>
    <cellStyle name="アクセント 5 6" xfId="166" xr:uid="{00000000-0005-0000-0000-0000AB000000}"/>
    <cellStyle name="アクセント 5 7" xfId="167" xr:uid="{00000000-0005-0000-0000-0000AC000000}"/>
    <cellStyle name="アクセント 5 8" xfId="168" xr:uid="{00000000-0005-0000-0000-0000AD000000}"/>
    <cellStyle name="アクセント 6 2" xfId="169" xr:uid="{00000000-0005-0000-0000-0000AE000000}"/>
    <cellStyle name="アクセント 6 3" xfId="170" xr:uid="{00000000-0005-0000-0000-0000AF000000}"/>
    <cellStyle name="アクセント 6 4" xfId="171" xr:uid="{00000000-0005-0000-0000-0000B0000000}"/>
    <cellStyle name="アクセント 6 5" xfId="172" xr:uid="{00000000-0005-0000-0000-0000B1000000}"/>
    <cellStyle name="アクセント 6 6" xfId="173" xr:uid="{00000000-0005-0000-0000-0000B2000000}"/>
    <cellStyle name="アクセント 6 7" xfId="174" xr:uid="{00000000-0005-0000-0000-0000B3000000}"/>
    <cellStyle name="アクセント 6 8" xfId="175" xr:uid="{00000000-0005-0000-0000-0000B4000000}"/>
    <cellStyle name="タイトル 2" xfId="176" xr:uid="{00000000-0005-0000-0000-0000B5000000}"/>
    <cellStyle name="タイトル 3" xfId="177" xr:uid="{00000000-0005-0000-0000-0000B6000000}"/>
    <cellStyle name="タイトル 4" xfId="178" xr:uid="{00000000-0005-0000-0000-0000B7000000}"/>
    <cellStyle name="タイトル 5" xfId="179" xr:uid="{00000000-0005-0000-0000-0000B8000000}"/>
    <cellStyle name="タイトル 6" xfId="180" xr:uid="{00000000-0005-0000-0000-0000B9000000}"/>
    <cellStyle name="タイトル 7" xfId="181" xr:uid="{00000000-0005-0000-0000-0000BA000000}"/>
    <cellStyle name="タイトル 8" xfId="182" xr:uid="{00000000-0005-0000-0000-0000BB000000}"/>
    <cellStyle name="チェック セル 2" xfId="183" xr:uid="{00000000-0005-0000-0000-0000BC000000}"/>
    <cellStyle name="チェック セル 3" xfId="184" xr:uid="{00000000-0005-0000-0000-0000BD000000}"/>
    <cellStyle name="チェック セル 4" xfId="185" xr:uid="{00000000-0005-0000-0000-0000BE000000}"/>
    <cellStyle name="チェック セル 5" xfId="186" xr:uid="{00000000-0005-0000-0000-0000BF000000}"/>
    <cellStyle name="チェック セル 6" xfId="187" xr:uid="{00000000-0005-0000-0000-0000C0000000}"/>
    <cellStyle name="チェック セル 7" xfId="188" xr:uid="{00000000-0005-0000-0000-0000C1000000}"/>
    <cellStyle name="チェック セル 8" xfId="189" xr:uid="{00000000-0005-0000-0000-0000C2000000}"/>
    <cellStyle name="どちらでもない 2" xfId="127" xr:uid="{00000000-0005-0000-0000-000084000000}"/>
    <cellStyle name="どちらでもない 3" xfId="128" xr:uid="{00000000-0005-0000-0000-000085000000}"/>
    <cellStyle name="どちらでもない 4" xfId="129" xr:uid="{00000000-0005-0000-0000-000086000000}"/>
    <cellStyle name="どちらでもない 5" xfId="130" xr:uid="{00000000-0005-0000-0000-000087000000}"/>
    <cellStyle name="どちらでもない 6" xfId="131" xr:uid="{00000000-0005-0000-0000-000088000000}"/>
    <cellStyle name="どちらでもない 7" xfId="132" xr:uid="{00000000-0005-0000-0000-000089000000}"/>
    <cellStyle name="どちらでもない 8" xfId="133" xr:uid="{00000000-0005-0000-0000-00008A000000}"/>
    <cellStyle name="メモ 2" xfId="190" xr:uid="{00000000-0005-0000-0000-0000C3000000}"/>
    <cellStyle name="メモ 3" xfId="191" xr:uid="{00000000-0005-0000-0000-0000C4000000}"/>
    <cellStyle name="メモ 4" xfId="192" xr:uid="{00000000-0005-0000-0000-0000C5000000}"/>
    <cellStyle name="メモ 5" xfId="193" xr:uid="{00000000-0005-0000-0000-0000C6000000}"/>
    <cellStyle name="メモ 6" xfId="194" xr:uid="{00000000-0005-0000-0000-0000C7000000}"/>
    <cellStyle name="メモ 7" xfId="195" xr:uid="{00000000-0005-0000-0000-0000C8000000}"/>
    <cellStyle name="メモ 8" xfId="196" xr:uid="{00000000-0005-0000-0000-0000C9000000}"/>
    <cellStyle name="リンク セル 2" xfId="197" xr:uid="{00000000-0005-0000-0000-0000CA000000}"/>
    <cellStyle name="リンク セル 3" xfId="198" xr:uid="{00000000-0005-0000-0000-0000CB000000}"/>
    <cellStyle name="リンク セル 4" xfId="199" xr:uid="{00000000-0005-0000-0000-0000CC000000}"/>
    <cellStyle name="リンク セル 5" xfId="200" xr:uid="{00000000-0005-0000-0000-0000CD000000}"/>
    <cellStyle name="リンク セル 6" xfId="201" xr:uid="{00000000-0005-0000-0000-0000CE000000}"/>
    <cellStyle name="リンク セル 7" xfId="202" xr:uid="{00000000-0005-0000-0000-0000CF000000}"/>
    <cellStyle name="リンク セル 8" xfId="203" xr:uid="{00000000-0005-0000-0000-0000D0000000}"/>
    <cellStyle name="悪い 2" xfId="218" xr:uid="{00000000-0005-0000-0000-0000DF000000}"/>
    <cellStyle name="悪い 3" xfId="219" xr:uid="{00000000-0005-0000-0000-0000E0000000}"/>
    <cellStyle name="悪い 4" xfId="220" xr:uid="{00000000-0005-0000-0000-0000E1000000}"/>
    <cellStyle name="悪い 5" xfId="221" xr:uid="{00000000-0005-0000-0000-0000E2000000}"/>
    <cellStyle name="悪い 6" xfId="222" xr:uid="{00000000-0005-0000-0000-0000E3000000}"/>
    <cellStyle name="悪い 7" xfId="223" xr:uid="{00000000-0005-0000-0000-0000E4000000}"/>
    <cellStyle name="悪い 8" xfId="224" xr:uid="{00000000-0005-0000-0000-0000E5000000}"/>
    <cellStyle name="計算 2" xfId="272" xr:uid="{00000000-0005-0000-0000-000016010000}"/>
    <cellStyle name="計算 3" xfId="273" xr:uid="{00000000-0005-0000-0000-000017010000}"/>
    <cellStyle name="計算 4" xfId="274" xr:uid="{00000000-0005-0000-0000-000018010000}"/>
    <cellStyle name="計算 5" xfId="275" xr:uid="{00000000-0005-0000-0000-000019010000}"/>
    <cellStyle name="計算 6" xfId="276" xr:uid="{00000000-0005-0000-0000-00001A010000}"/>
    <cellStyle name="計算 7" xfId="277" xr:uid="{00000000-0005-0000-0000-00001B010000}"/>
    <cellStyle name="計算 8" xfId="278" xr:uid="{00000000-0005-0000-0000-00001C010000}"/>
    <cellStyle name="警告文 2" xfId="286" xr:uid="{00000000-0005-0000-0000-000024010000}"/>
    <cellStyle name="警告文 3" xfId="287" xr:uid="{00000000-0005-0000-0000-000025010000}"/>
    <cellStyle name="警告文 4" xfId="288" xr:uid="{00000000-0005-0000-0000-000026010000}"/>
    <cellStyle name="警告文 5" xfId="289" xr:uid="{00000000-0005-0000-0000-000027010000}"/>
    <cellStyle name="警告文 6" xfId="290" xr:uid="{00000000-0005-0000-0000-000028010000}"/>
    <cellStyle name="警告文 7" xfId="291" xr:uid="{00000000-0005-0000-0000-000029010000}"/>
    <cellStyle name="警告文 8" xfId="292" xr:uid="{00000000-0005-0000-0000-00002A010000}"/>
    <cellStyle name="桁区切り 2" xfId="225" xr:uid="{00000000-0005-0000-0000-0000E6000000}"/>
    <cellStyle name="桁区切り 3" xfId="226" xr:uid="{00000000-0005-0000-0000-0000E7000000}"/>
    <cellStyle name="見出し 1 2" xfId="244" xr:uid="{00000000-0005-0000-0000-0000FA000000}"/>
    <cellStyle name="見出し 1 3" xfId="245" xr:uid="{00000000-0005-0000-0000-0000FB000000}"/>
    <cellStyle name="見出し 1 4" xfId="246" xr:uid="{00000000-0005-0000-0000-0000FC000000}"/>
    <cellStyle name="見出し 1 5" xfId="247" xr:uid="{00000000-0005-0000-0000-0000FD000000}"/>
    <cellStyle name="見出し 1 6" xfId="248" xr:uid="{00000000-0005-0000-0000-0000FE000000}"/>
    <cellStyle name="見出し 1 7" xfId="249" xr:uid="{00000000-0005-0000-0000-0000FF000000}"/>
    <cellStyle name="見出し 1 8" xfId="250" xr:uid="{00000000-0005-0000-0000-000000010000}"/>
    <cellStyle name="見出し 2 2" xfId="251" xr:uid="{00000000-0005-0000-0000-000001010000}"/>
    <cellStyle name="見出し 2 3" xfId="252" xr:uid="{00000000-0005-0000-0000-000002010000}"/>
    <cellStyle name="見出し 2 4" xfId="253" xr:uid="{00000000-0005-0000-0000-000003010000}"/>
    <cellStyle name="見出し 2 5" xfId="254" xr:uid="{00000000-0005-0000-0000-000004010000}"/>
    <cellStyle name="見出し 2 6" xfId="255" xr:uid="{00000000-0005-0000-0000-000005010000}"/>
    <cellStyle name="見出し 2 7" xfId="256" xr:uid="{00000000-0005-0000-0000-000006010000}"/>
    <cellStyle name="見出し 2 8" xfId="257" xr:uid="{00000000-0005-0000-0000-000007010000}"/>
    <cellStyle name="見出し 3 2" xfId="258" xr:uid="{00000000-0005-0000-0000-000008010000}"/>
    <cellStyle name="見出し 3 3" xfId="259" xr:uid="{00000000-0005-0000-0000-000009010000}"/>
    <cellStyle name="見出し 3 4" xfId="260" xr:uid="{00000000-0005-0000-0000-00000A010000}"/>
    <cellStyle name="見出し 3 5" xfId="261" xr:uid="{00000000-0005-0000-0000-00000B010000}"/>
    <cellStyle name="見出し 3 6" xfId="262" xr:uid="{00000000-0005-0000-0000-00000C010000}"/>
    <cellStyle name="見出し 3 7" xfId="263" xr:uid="{00000000-0005-0000-0000-00000D010000}"/>
    <cellStyle name="見出し 3 8" xfId="264" xr:uid="{00000000-0005-0000-0000-00000E010000}"/>
    <cellStyle name="見出し 4 2" xfId="265" xr:uid="{00000000-0005-0000-0000-00000F010000}"/>
    <cellStyle name="見出し 4 3" xfId="266" xr:uid="{00000000-0005-0000-0000-000010010000}"/>
    <cellStyle name="見出し 4 4" xfId="267" xr:uid="{00000000-0005-0000-0000-000011010000}"/>
    <cellStyle name="見出し 4 5" xfId="268" xr:uid="{00000000-0005-0000-0000-000012010000}"/>
    <cellStyle name="見出し 4 6" xfId="269" xr:uid="{00000000-0005-0000-0000-000013010000}"/>
    <cellStyle name="見出し 4 7" xfId="270" xr:uid="{00000000-0005-0000-0000-000014010000}"/>
    <cellStyle name="見出し 4 8" xfId="271" xr:uid="{00000000-0005-0000-0000-000015010000}"/>
    <cellStyle name="集計 2" xfId="293" xr:uid="{00000000-0005-0000-0000-00002B010000}"/>
    <cellStyle name="集計 3" xfId="294" xr:uid="{00000000-0005-0000-0000-00002C010000}"/>
    <cellStyle name="集計 4" xfId="295" xr:uid="{00000000-0005-0000-0000-00002D010000}"/>
    <cellStyle name="集計 5" xfId="296" xr:uid="{00000000-0005-0000-0000-00002E010000}"/>
    <cellStyle name="集計 6" xfId="297" xr:uid="{00000000-0005-0000-0000-00002F010000}"/>
    <cellStyle name="集計 7" xfId="298" xr:uid="{00000000-0005-0000-0000-000030010000}"/>
    <cellStyle name="集計 8" xfId="299" xr:uid="{00000000-0005-0000-0000-000031010000}"/>
    <cellStyle name="出力 2" xfId="211" xr:uid="{00000000-0005-0000-0000-0000D8000000}"/>
    <cellStyle name="出力 3" xfId="212" xr:uid="{00000000-0005-0000-0000-0000D9000000}"/>
    <cellStyle name="出力 4" xfId="213" xr:uid="{00000000-0005-0000-0000-0000DA000000}"/>
    <cellStyle name="出力 5" xfId="214" xr:uid="{00000000-0005-0000-0000-0000DB000000}"/>
    <cellStyle name="出力 6" xfId="215" xr:uid="{00000000-0005-0000-0000-0000DC000000}"/>
    <cellStyle name="出力 7" xfId="216" xr:uid="{00000000-0005-0000-0000-0000DD000000}"/>
    <cellStyle name="出力 8" xfId="217" xr:uid="{00000000-0005-0000-0000-0000DE000000}"/>
    <cellStyle name="説明文 2" xfId="279" xr:uid="{00000000-0005-0000-0000-00001D010000}"/>
    <cellStyle name="説明文 3" xfId="280" xr:uid="{00000000-0005-0000-0000-00001E010000}"/>
    <cellStyle name="説明文 4" xfId="281" xr:uid="{00000000-0005-0000-0000-00001F010000}"/>
    <cellStyle name="説明文 5" xfId="282" xr:uid="{00000000-0005-0000-0000-000020010000}"/>
    <cellStyle name="説明文 6" xfId="283" xr:uid="{00000000-0005-0000-0000-000021010000}"/>
    <cellStyle name="説明文 7" xfId="284" xr:uid="{00000000-0005-0000-0000-000022010000}"/>
    <cellStyle name="説明文 8" xfId="285" xr:uid="{00000000-0005-0000-0000-000023010000}"/>
    <cellStyle name="入力 2" xfId="204" xr:uid="{00000000-0005-0000-0000-0000D1000000}"/>
    <cellStyle name="入力 3" xfId="205" xr:uid="{00000000-0005-0000-0000-0000D2000000}"/>
    <cellStyle name="入力 4" xfId="206" xr:uid="{00000000-0005-0000-0000-0000D3000000}"/>
    <cellStyle name="入力 5" xfId="207" xr:uid="{00000000-0005-0000-0000-0000D4000000}"/>
    <cellStyle name="入力 6" xfId="208" xr:uid="{00000000-0005-0000-0000-0000D5000000}"/>
    <cellStyle name="入力 7" xfId="209" xr:uid="{00000000-0005-0000-0000-0000D6000000}"/>
    <cellStyle name="入力 8" xfId="210" xr:uid="{00000000-0005-0000-0000-0000D7000000}"/>
    <cellStyle name="標準" xfId="0" builtinId="0"/>
    <cellStyle name="標準 2" xfId="227" xr:uid="{00000000-0005-0000-0000-0000E8000000}"/>
    <cellStyle name="標準 3" xfId="228" xr:uid="{00000000-0005-0000-0000-0000E9000000}"/>
    <cellStyle name="標準 3 2" xfId="229" xr:uid="{00000000-0005-0000-0000-0000EA000000}"/>
    <cellStyle name="標準 4" xfId="230" xr:uid="{00000000-0005-0000-0000-0000EB000000}"/>
    <cellStyle name="標準 5" xfId="231" xr:uid="{00000000-0005-0000-0000-0000EC000000}"/>
    <cellStyle name="標準 6" xfId="232" xr:uid="{00000000-0005-0000-0000-0000ED000000}"/>
    <cellStyle name="標準 7" xfId="233" xr:uid="{00000000-0005-0000-0000-0000EE000000}"/>
    <cellStyle name="標準 8" xfId="234" xr:uid="{00000000-0005-0000-0000-0000EF000000}"/>
    <cellStyle name="標準 9" xfId="235" xr:uid="{00000000-0005-0000-0000-0000F0000000}"/>
    <cellStyle name="標準_Ｈ１０決算ベース" xfId="236" xr:uid="{00000000-0005-0000-0000-0000F2000000}"/>
    <cellStyle name="良い 2" xfId="237" xr:uid="{00000000-0005-0000-0000-0000F3000000}"/>
    <cellStyle name="良い 3" xfId="238" xr:uid="{00000000-0005-0000-0000-0000F4000000}"/>
    <cellStyle name="良い 4" xfId="239" xr:uid="{00000000-0005-0000-0000-0000F5000000}"/>
    <cellStyle name="良い 5" xfId="240" xr:uid="{00000000-0005-0000-0000-0000F6000000}"/>
    <cellStyle name="良い 6" xfId="241" xr:uid="{00000000-0005-0000-0000-0000F7000000}"/>
    <cellStyle name="良い 7" xfId="242" xr:uid="{00000000-0005-0000-0000-0000F8000000}"/>
    <cellStyle name="良い 8" xfId="243" xr:uid="{00000000-0005-0000-0000-0000F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F2F2F2"/>
      <rgbColor rgb="FFB9CDE5"/>
      <rgbColor rgb="FF000080"/>
      <rgbColor rgb="FFFF00FF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zoomScaleNormal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K33" sqref="K33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2" width="9" style="1"/>
    <col min="13" max="13" width="9.90625" style="1" customWidth="1"/>
    <col min="14" max="16384" width="9" style="1"/>
  </cols>
  <sheetData>
    <row r="1" spans="1:9" ht="33.75" customHeight="1">
      <c r="A1" s="78" t="s">
        <v>0</v>
      </c>
      <c r="B1" s="78"/>
      <c r="C1" s="78"/>
      <c r="D1" s="78"/>
      <c r="E1" s="2" t="s">
        <v>1</v>
      </c>
      <c r="F1" s="3"/>
    </row>
    <row r="3" spans="1:9" ht="14">
      <c r="A3" s="4" t="s">
        <v>2</v>
      </c>
    </row>
    <row r="5" spans="1:9">
      <c r="A5" s="5" t="s">
        <v>3</v>
      </c>
    </row>
    <row r="6" spans="1:9" ht="14">
      <c r="A6" s="6"/>
      <c r="G6" s="79" t="s">
        <v>4</v>
      </c>
      <c r="H6" s="79"/>
      <c r="I6" s="79"/>
    </row>
    <row r="7" spans="1:9" ht="27" customHeight="1">
      <c r="A7" s="7"/>
      <c r="B7" s="8"/>
      <c r="C7" s="8"/>
      <c r="D7" s="8"/>
      <c r="E7" s="9"/>
      <c r="F7" s="80" t="s">
        <v>5</v>
      </c>
      <c r="G7" s="80"/>
      <c r="H7" s="10" t="s">
        <v>6</v>
      </c>
      <c r="I7" s="11" t="s">
        <v>7</v>
      </c>
    </row>
    <row r="8" spans="1:9" ht="16.5" customHeight="1">
      <c r="A8" s="12"/>
      <c r="B8" s="13"/>
      <c r="C8" s="13"/>
      <c r="D8" s="13"/>
      <c r="E8" s="14"/>
      <c r="F8" s="10" t="s">
        <v>8</v>
      </c>
      <c r="G8" s="10" t="s">
        <v>9</v>
      </c>
      <c r="H8" s="10" t="s">
        <v>8</v>
      </c>
      <c r="I8" s="15"/>
    </row>
    <row r="9" spans="1:9" ht="18" customHeight="1">
      <c r="A9" s="81" t="s">
        <v>10</v>
      </c>
      <c r="B9" s="81" t="s">
        <v>11</v>
      </c>
      <c r="C9" s="16" t="s">
        <v>12</v>
      </c>
      <c r="D9" s="17"/>
      <c r="E9" s="17"/>
      <c r="F9" s="18">
        <v>372300</v>
      </c>
      <c r="G9" s="19">
        <f t="shared" ref="G9:G22" si="0">F9/$F$22*100</f>
        <v>29.412408896702729</v>
      </c>
      <c r="H9" s="18">
        <v>346500</v>
      </c>
      <c r="I9" s="19">
        <f t="shared" ref="I9:I40" si="1">(F9/H9-1)*100</f>
        <v>7.4458874458874558</v>
      </c>
    </row>
    <row r="10" spans="1:9" ht="18" customHeight="1">
      <c r="A10" s="81"/>
      <c r="B10" s="81"/>
      <c r="C10" s="20"/>
      <c r="D10" s="16" t="s">
        <v>13</v>
      </c>
      <c r="E10" s="17"/>
      <c r="F10" s="18">
        <v>179648</v>
      </c>
      <c r="G10" s="19">
        <f t="shared" si="0"/>
        <v>14.192534067888401</v>
      </c>
      <c r="H10" s="18">
        <v>160492</v>
      </c>
      <c r="I10" s="19">
        <f t="shared" si="1"/>
        <v>11.935797422924498</v>
      </c>
    </row>
    <row r="11" spans="1:9" ht="18" customHeight="1">
      <c r="A11" s="81"/>
      <c r="B11" s="81"/>
      <c r="C11" s="21"/>
      <c r="D11" s="21"/>
      <c r="E11" s="22" t="s">
        <v>14</v>
      </c>
      <c r="F11" s="18">
        <v>149602</v>
      </c>
      <c r="G11" s="19">
        <f t="shared" si="0"/>
        <v>11.818842857277792</v>
      </c>
      <c r="H11" s="18">
        <v>133176</v>
      </c>
      <c r="I11" s="19">
        <f t="shared" si="1"/>
        <v>12.334054183937049</v>
      </c>
    </row>
    <row r="12" spans="1:9" ht="18" customHeight="1">
      <c r="A12" s="81"/>
      <c r="B12" s="81"/>
      <c r="C12" s="21"/>
      <c r="D12" s="23"/>
      <c r="E12" s="22" t="s">
        <v>15</v>
      </c>
      <c r="F12" s="18">
        <v>19573</v>
      </c>
      <c r="G12" s="19">
        <f t="shared" si="0"/>
        <v>1.5463042689636382</v>
      </c>
      <c r="H12" s="18">
        <v>17104</v>
      </c>
      <c r="I12" s="19">
        <f t="shared" si="1"/>
        <v>14.43521983161833</v>
      </c>
    </row>
    <row r="13" spans="1:9" ht="18" customHeight="1">
      <c r="A13" s="81"/>
      <c r="B13" s="81"/>
      <c r="C13" s="24"/>
      <c r="D13" s="17" t="s">
        <v>16</v>
      </c>
      <c r="E13" s="17"/>
      <c r="F13" s="18">
        <v>136646</v>
      </c>
      <c r="G13" s="19">
        <f t="shared" si="0"/>
        <v>10.7952941877487</v>
      </c>
      <c r="H13" s="18">
        <v>129359</v>
      </c>
      <c r="I13" s="19">
        <f t="shared" si="1"/>
        <v>5.6331604295023929</v>
      </c>
    </row>
    <row r="14" spans="1:9" ht="18" customHeight="1">
      <c r="A14" s="81"/>
      <c r="B14" s="81"/>
      <c r="C14" s="17" t="s">
        <v>17</v>
      </c>
      <c r="D14" s="17"/>
      <c r="E14" s="17"/>
      <c r="F14" s="18">
        <v>5642</v>
      </c>
      <c r="G14" s="19">
        <f t="shared" si="0"/>
        <v>0.44572874293633302</v>
      </c>
      <c r="H14" s="18">
        <v>5588</v>
      </c>
      <c r="I14" s="19">
        <f t="shared" si="1"/>
        <v>0.96635647816749604</v>
      </c>
    </row>
    <row r="15" spans="1:9" ht="18" customHeight="1">
      <c r="A15" s="81"/>
      <c r="B15" s="81"/>
      <c r="C15" s="17" t="s">
        <v>18</v>
      </c>
      <c r="D15" s="17"/>
      <c r="E15" s="17"/>
      <c r="F15" s="18">
        <v>156300</v>
      </c>
      <c r="G15" s="19">
        <f t="shared" si="0"/>
        <v>12.347997610944498</v>
      </c>
      <c r="H15" s="18">
        <v>143100</v>
      </c>
      <c r="I15" s="19">
        <f t="shared" si="1"/>
        <v>9.2243186582809287</v>
      </c>
    </row>
    <row r="16" spans="1:9" ht="18" customHeight="1">
      <c r="A16" s="81"/>
      <c r="B16" s="81"/>
      <c r="C16" s="17" t="s">
        <v>19</v>
      </c>
      <c r="D16" s="17"/>
      <c r="E16" s="17"/>
      <c r="F16" s="18">
        <v>20359.371999999999</v>
      </c>
      <c r="G16" s="19">
        <f t="shared" si="0"/>
        <v>1.6084291542951397</v>
      </c>
      <c r="H16" s="18">
        <v>20256.580000000002</v>
      </c>
      <c r="I16" s="19">
        <f t="shared" si="1"/>
        <v>0.50744992491327245</v>
      </c>
    </row>
    <row r="17" spans="1:9" ht="18" customHeight="1">
      <c r="A17" s="81"/>
      <c r="B17" s="81"/>
      <c r="C17" s="17" t="s">
        <v>20</v>
      </c>
      <c r="D17" s="17"/>
      <c r="E17" s="17"/>
      <c r="F17" s="18">
        <v>307939.821</v>
      </c>
      <c r="G17" s="19">
        <f t="shared" si="0"/>
        <v>24.32783220743875</v>
      </c>
      <c r="H17" s="18">
        <v>275831.68599999999</v>
      </c>
      <c r="I17" s="19">
        <f t="shared" si="1"/>
        <v>11.640480999706471</v>
      </c>
    </row>
    <row r="18" spans="1:9" ht="18" customHeight="1">
      <c r="A18" s="81"/>
      <c r="B18" s="81"/>
      <c r="C18" s="17" t="s">
        <v>21</v>
      </c>
      <c r="D18" s="17"/>
      <c r="E18" s="17"/>
      <c r="F18" s="18">
        <v>77171.883000000002</v>
      </c>
      <c r="G18" s="19">
        <f t="shared" si="0"/>
        <v>6.0967257000389532</v>
      </c>
      <c r="H18" s="18">
        <v>69015.472999999998</v>
      </c>
      <c r="I18" s="19">
        <f t="shared" si="1"/>
        <v>11.818233861847194</v>
      </c>
    </row>
    <row r="19" spans="1:9" ht="18" customHeight="1">
      <c r="A19" s="81"/>
      <c r="B19" s="81"/>
      <c r="C19" s="17" t="s">
        <v>22</v>
      </c>
      <c r="D19" s="17"/>
      <c r="E19" s="17"/>
      <c r="F19" s="18">
        <v>13001.429</v>
      </c>
      <c r="G19" s="19">
        <f t="shared" si="0"/>
        <v>1.0271376470304832</v>
      </c>
      <c r="H19" s="18">
        <v>37789.786</v>
      </c>
      <c r="I19" s="19">
        <f t="shared" si="1"/>
        <v>-65.595388658723806</v>
      </c>
    </row>
    <row r="20" spans="1:9" ht="18" customHeight="1">
      <c r="A20" s="81"/>
      <c r="B20" s="81"/>
      <c r="C20" s="17" t="s">
        <v>23</v>
      </c>
      <c r="D20" s="17"/>
      <c r="E20" s="17"/>
      <c r="F20" s="18">
        <v>85479</v>
      </c>
      <c r="G20" s="19">
        <f t="shared" si="0"/>
        <v>6.7530037606265179</v>
      </c>
      <c r="H20" s="18">
        <v>110935</v>
      </c>
      <c r="I20" s="19">
        <f t="shared" si="1"/>
        <v>-22.946770631450853</v>
      </c>
    </row>
    <row r="21" spans="1:9" ht="18" customHeight="1">
      <c r="A21" s="81"/>
      <c r="B21" s="81"/>
      <c r="C21" s="17" t="s">
        <v>24</v>
      </c>
      <c r="D21" s="17"/>
      <c r="E21" s="17"/>
      <c r="F21" s="18">
        <f>F22-SUM(F9,F14:F20)</f>
        <v>227598.77100000007</v>
      </c>
      <c r="G21" s="19">
        <f t="shared" si="0"/>
        <v>17.980736279986594</v>
      </c>
      <c r="H21" s="18">
        <f>H22-SUM(H9,H14:H20)</f>
        <v>231748.21700000006</v>
      </c>
      <c r="I21" s="19">
        <f t="shared" si="1"/>
        <v>-1.7904974863301781</v>
      </c>
    </row>
    <row r="22" spans="1:9" ht="18" customHeight="1">
      <c r="A22" s="81"/>
      <c r="B22" s="81"/>
      <c r="C22" s="17" t="s">
        <v>25</v>
      </c>
      <c r="D22" s="17"/>
      <c r="E22" s="17"/>
      <c r="F22" s="18">
        <v>1265792.2760000001</v>
      </c>
      <c r="G22" s="19">
        <f t="shared" si="0"/>
        <v>100</v>
      </c>
      <c r="H22" s="18">
        <f>1240764.742</f>
        <v>1240764.7420000001</v>
      </c>
      <c r="I22" s="19">
        <f t="shared" si="1"/>
        <v>2.0171055118521464</v>
      </c>
    </row>
    <row r="23" spans="1:9" ht="18" customHeight="1">
      <c r="A23" s="81"/>
      <c r="B23" s="81" t="s">
        <v>26</v>
      </c>
      <c r="C23" s="25" t="s">
        <v>27</v>
      </c>
      <c r="D23" s="22"/>
      <c r="E23" s="22"/>
      <c r="F23" s="18">
        <f>SUM(F24:F26)</f>
        <v>684606.84800000011</v>
      </c>
      <c r="G23" s="19">
        <f t="shared" ref="G23:G40" si="2">F23/$F$40*100</f>
        <v>54.085244552400802</v>
      </c>
      <c r="H23" s="18">
        <v>645865.83299999998</v>
      </c>
      <c r="I23" s="19">
        <f t="shared" si="1"/>
        <v>5.9983069270054035</v>
      </c>
    </row>
    <row r="24" spans="1:9" ht="18" customHeight="1">
      <c r="A24" s="81"/>
      <c r="B24" s="81"/>
      <c r="C24" s="20"/>
      <c r="D24" s="22" t="s">
        <v>28</v>
      </c>
      <c r="E24" s="22"/>
      <c r="F24" s="26">
        <v>174389.69200000001</v>
      </c>
      <c r="G24" s="19">
        <f t="shared" si="2"/>
        <v>13.77711772354029</v>
      </c>
      <c r="H24" s="18">
        <v>173764.10200000001</v>
      </c>
      <c r="I24" s="19">
        <f t="shared" si="1"/>
        <v>0.36002257819627292</v>
      </c>
    </row>
    <row r="25" spans="1:9" ht="18" customHeight="1">
      <c r="A25" s="81"/>
      <c r="B25" s="81"/>
      <c r="C25" s="20"/>
      <c r="D25" s="22" t="s">
        <v>29</v>
      </c>
      <c r="E25" s="22"/>
      <c r="F25" s="26">
        <v>417744.50300000003</v>
      </c>
      <c r="G25" s="19">
        <f t="shared" si="2"/>
        <v>33.002611164614187</v>
      </c>
      <c r="H25" s="18">
        <v>380344.17200000002</v>
      </c>
      <c r="I25" s="19">
        <f t="shared" si="1"/>
        <v>9.8332862058420076</v>
      </c>
    </row>
    <row r="26" spans="1:9" ht="18" customHeight="1">
      <c r="A26" s="81"/>
      <c r="B26" s="81"/>
      <c r="C26" s="24"/>
      <c r="D26" s="22" t="s">
        <v>30</v>
      </c>
      <c r="E26" s="22"/>
      <c r="F26" s="26">
        <v>92472.653000000006</v>
      </c>
      <c r="G26" s="19">
        <f t="shared" si="2"/>
        <v>7.305515664246319</v>
      </c>
      <c r="H26" s="18">
        <v>91757.558999999994</v>
      </c>
      <c r="I26" s="19">
        <f t="shared" si="1"/>
        <v>0.77932979886705667</v>
      </c>
    </row>
    <row r="27" spans="1:9" ht="18" customHeight="1">
      <c r="A27" s="81"/>
      <c r="B27" s="81"/>
      <c r="C27" s="25" t="s">
        <v>31</v>
      </c>
      <c r="D27" s="22"/>
      <c r="E27" s="22"/>
      <c r="F27" s="18">
        <f>SUM(F28:F33)+500</f>
        <v>445709.38099999999</v>
      </c>
      <c r="G27" s="19">
        <f t="shared" si="2"/>
        <v>35.21188977455887</v>
      </c>
      <c r="H27" s="18">
        <v>444737.57799999998</v>
      </c>
      <c r="I27" s="19">
        <f t="shared" si="1"/>
        <v>0.2185115555942474</v>
      </c>
    </row>
    <row r="28" spans="1:9" ht="18" customHeight="1">
      <c r="A28" s="81"/>
      <c r="B28" s="81"/>
      <c r="C28" s="20"/>
      <c r="D28" s="22" t="s">
        <v>32</v>
      </c>
      <c r="E28" s="22"/>
      <c r="F28" s="27">
        <v>148160.47</v>
      </c>
      <c r="G28" s="19">
        <f t="shared" si="2"/>
        <v>11.704959242459463</v>
      </c>
      <c r="H28" s="18">
        <v>126893.527</v>
      </c>
      <c r="I28" s="19">
        <f t="shared" si="1"/>
        <v>16.7596752196824</v>
      </c>
    </row>
    <row r="29" spans="1:9" ht="18" customHeight="1">
      <c r="A29" s="81"/>
      <c r="B29" s="81"/>
      <c r="C29" s="20"/>
      <c r="D29" s="22" t="s">
        <v>33</v>
      </c>
      <c r="E29" s="22"/>
      <c r="F29" s="28">
        <v>39233.108</v>
      </c>
      <c r="G29" s="19">
        <f t="shared" si="2"/>
        <v>3.0994902357896832</v>
      </c>
      <c r="H29" s="18">
        <v>37657.245000000003</v>
      </c>
      <c r="I29" s="19">
        <f t="shared" si="1"/>
        <v>4.1847538236001958</v>
      </c>
    </row>
    <row r="30" spans="1:9" ht="18" customHeight="1">
      <c r="A30" s="81"/>
      <c r="B30" s="81"/>
      <c r="C30" s="20"/>
      <c r="D30" s="22" t="s">
        <v>34</v>
      </c>
      <c r="E30" s="22"/>
      <c r="F30" s="18">
        <v>66644.782999999996</v>
      </c>
      <c r="G30" s="19">
        <f t="shared" si="2"/>
        <v>5.2650647553801315</v>
      </c>
      <c r="H30" s="18">
        <v>66084.937000000005</v>
      </c>
      <c r="I30" s="19">
        <f t="shared" si="1"/>
        <v>0.84716128275947877</v>
      </c>
    </row>
    <row r="31" spans="1:9" ht="18" customHeight="1">
      <c r="A31" s="81"/>
      <c r="B31" s="81"/>
      <c r="C31" s="20"/>
      <c r="D31" s="22" t="s">
        <v>35</v>
      </c>
      <c r="E31" s="22"/>
      <c r="F31" s="27">
        <v>85637.19</v>
      </c>
      <c r="G31" s="19">
        <f t="shared" si="2"/>
        <v>6.7655010718362139</v>
      </c>
      <c r="H31" s="18">
        <v>83958.043000000005</v>
      </c>
      <c r="I31" s="19">
        <f t="shared" si="1"/>
        <v>1.9999834917543202</v>
      </c>
    </row>
    <row r="32" spans="1:9" ht="18" customHeight="1">
      <c r="A32" s="81"/>
      <c r="B32" s="81"/>
      <c r="C32" s="20"/>
      <c r="D32" s="22" t="s">
        <v>36</v>
      </c>
      <c r="E32" s="22"/>
      <c r="F32" s="18">
        <v>7204.576</v>
      </c>
      <c r="G32" s="19">
        <f t="shared" si="2"/>
        <v>0.5691752222384393</v>
      </c>
      <c r="H32" s="18">
        <v>30172.617999999999</v>
      </c>
      <c r="I32" s="19">
        <f t="shared" si="1"/>
        <v>-76.122138291082337</v>
      </c>
    </row>
    <row r="33" spans="1:9" ht="18" customHeight="1">
      <c r="A33" s="81"/>
      <c r="B33" s="81"/>
      <c r="C33" s="24"/>
      <c r="D33" s="22" t="s">
        <v>37</v>
      </c>
      <c r="E33" s="22"/>
      <c r="F33" s="27">
        <f>4568.175+93761.079</f>
        <v>98329.254000000001</v>
      </c>
      <c r="G33" s="19">
        <f t="shared" si="2"/>
        <v>7.7681982948045736</v>
      </c>
      <c r="H33" s="18">
        <v>99471.207999999999</v>
      </c>
      <c r="I33" s="19">
        <f t="shared" si="1"/>
        <v>-1.1480246625737101</v>
      </c>
    </row>
    <row r="34" spans="1:9" ht="18" customHeight="1">
      <c r="A34" s="81"/>
      <c r="B34" s="81"/>
      <c r="C34" s="25" t="s">
        <v>38</v>
      </c>
      <c r="D34" s="22"/>
      <c r="E34" s="22"/>
      <c r="F34" s="18">
        <f>F35+F38</f>
        <v>135476.04699999999</v>
      </c>
      <c r="G34" s="19">
        <f t="shared" si="2"/>
        <v>10.702865673040336</v>
      </c>
      <c r="H34" s="18">
        <v>150161.33100000001</v>
      </c>
      <c r="I34" s="19">
        <f t="shared" si="1"/>
        <v>-9.7796709060870128</v>
      </c>
    </row>
    <row r="35" spans="1:9" ht="18" customHeight="1">
      <c r="A35" s="81"/>
      <c r="B35" s="81"/>
      <c r="C35" s="20"/>
      <c r="D35" s="25" t="s">
        <v>39</v>
      </c>
      <c r="E35" s="22"/>
      <c r="F35" s="29">
        <v>135276.04699999999</v>
      </c>
      <c r="G35" s="19">
        <f t="shared" si="2"/>
        <v>10.68706529222019</v>
      </c>
      <c r="H35" s="18">
        <v>150139.33100000001</v>
      </c>
      <c r="I35" s="19">
        <f t="shared" si="1"/>
        <v>-9.8996604693809438</v>
      </c>
    </row>
    <row r="36" spans="1:9" ht="18" customHeight="1">
      <c r="A36" s="81"/>
      <c r="B36" s="81"/>
      <c r="C36" s="20"/>
      <c r="D36" s="20"/>
      <c r="E36" s="30" t="s">
        <v>40</v>
      </c>
      <c r="F36" s="26">
        <f>55845.599+2880</f>
        <v>58725.599000000002</v>
      </c>
      <c r="G36" s="19">
        <f t="shared" si="2"/>
        <v>4.6394341404560757</v>
      </c>
      <c r="H36" s="18">
        <v>65528.099000000002</v>
      </c>
      <c r="I36" s="19">
        <f t="shared" si="1"/>
        <v>-10.381042795091611</v>
      </c>
    </row>
    <row r="37" spans="1:9" ht="18" customHeight="1">
      <c r="A37" s="81"/>
      <c r="B37" s="81"/>
      <c r="C37" s="20"/>
      <c r="D37" s="24"/>
      <c r="E37" s="22" t="s">
        <v>41</v>
      </c>
      <c r="F37" s="26">
        <v>76550.448000000004</v>
      </c>
      <c r="G37" s="19">
        <f t="shared" si="2"/>
        <v>6.0476311517641141</v>
      </c>
      <c r="H37" s="18">
        <v>81951.232000000004</v>
      </c>
      <c r="I37" s="19">
        <f t="shared" si="1"/>
        <v>-6.5902413767251256</v>
      </c>
    </row>
    <row r="38" spans="1:9" ht="18" customHeight="1">
      <c r="A38" s="81"/>
      <c r="B38" s="81"/>
      <c r="C38" s="20"/>
      <c r="D38" s="17" t="s">
        <v>42</v>
      </c>
      <c r="E38" s="17"/>
      <c r="F38" s="18">
        <v>200</v>
      </c>
      <c r="G38" s="19">
        <f t="shared" si="2"/>
        <v>1.5800380820146509E-2</v>
      </c>
      <c r="H38" s="18">
        <v>22</v>
      </c>
      <c r="I38" s="19">
        <f t="shared" si="1"/>
        <v>809.09090909090912</v>
      </c>
    </row>
    <row r="39" spans="1:9" ht="18" customHeight="1">
      <c r="A39" s="81"/>
      <c r="B39" s="81"/>
      <c r="C39" s="24"/>
      <c r="D39" s="17" t="s">
        <v>43</v>
      </c>
      <c r="E39" s="17"/>
      <c r="F39" s="18">
        <v>0</v>
      </c>
      <c r="G39" s="19">
        <f t="shared" si="2"/>
        <v>0</v>
      </c>
      <c r="H39" s="18">
        <v>0</v>
      </c>
      <c r="I39" s="19" t="e">
        <f t="shared" si="1"/>
        <v>#DIV/0!</v>
      </c>
    </row>
    <row r="40" spans="1:9" ht="18" customHeight="1">
      <c r="A40" s="81"/>
      <c r="B40" s="81"/>
      <c r="C40" s="22" t="s">
        <v>44</v>
      </c>
      <c r="D40" s="22"/>
      <c r="E40" s="22"/>
      <c r="F40" s="18">
        <f>SUM(F23,F27,F34)</f>
        <v>1265792.2760000001</v>
      </c>
      <c r="G40" s="19">
        <f t="shared" si="2"/>
        <v>100</v>
      </c>
      <c r="H40" s="18">
        <f>SUM(H23,H27,H34)</f>
        <v>1240764.7419999999</v>
      </c>
      <c r="I40" s="19">
        <f t="shared" si="1"/>
        <v>2.0171055118521686</v>
      </c>
    </row>
    <row r="41" spans="1:9" ht="18" customHeight="1">
      <c r="A41" s="31" t="s">
        <v>45</v>
      </c>
      <c r="B41" s="31"/>
    </row>
    <row r="42" spans="1:9" ht="18" customHeight="1">
      <c r="A42" s="32" t="s">
        <v>46</v>
      </c>
      <c r="B42" s="31"/>
    </row>
  </sheetData>
  <mergeCells count="6">
    <mergeCell ref="A1:D1"/>
    <mergeCell ref="G6:I6"/>
    <mergeCell ref="F7:G7"/>
    <mergeCell ref="A9:A40"/>
    <mergeCell ref="B9:B22"/>
    <mergeCell ref="B23:B40"/>
  </mergeCells>
  <phoneticPr fontId="49"/>
  <printOptions horizontalCentered="1" verticalCentered="1"/>
  <pageMargins left="0" right="0" top="0.43263888888888902" bottom="0.196527777777778" header="0.196527777777778" footer="0.511811023622047"/>
  <pageSetup paperSize="9" scale="97" orientation="portrait" useFirstPageNumber="1" horizontalDpi="300" verticalDpi="300" r:id="rId1"/>
  <headerFooter>
    <oddHeader>&amp;R&amp;9指定都市－1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0"/>
  <sheetViews>
    <sheetView view="pageBreakPreview" zoomScale="94" zoomScaleNormal="100" zoomScalePageLayoutView="94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D1" sqref="D1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3" width="13.6328125" style="1" customWidth="1"/>
    <col min="24" max="27" width="12" style="1" customWidth="1"/>
    <col min="28" max="16384" width="9" style="1"/>
  </cols>
  <sheetData>
    <row r="1" spans="1:27" ht="33.75" customHeight="1">
      <c r="A1" s="33" t="s">
        <v>0</v>
      </c>
      <c r="B1" s="2"/>
      <c r="C1" s="2"/>
      <c r="D1" s="91" t="s">
        <v>229</v>
      </c>
      <c r="E1" s="34"/>
      <c r="F1" s="34"/>
      <c r="G1" s="34"/>
    </row>
    <row r="2" spans="1:27" ht="15" customHeight="1"/>
    <row r="3" spans="1:27" ht="15" customHeight="1">
      <c r="A3" s="35" t="s">
        <v>47</v>
      </c>
      <c r="B3" s="35"/>
      <c r="C3" s="35"/>
      <c r="D3" s="35"/>
    </row>
    <row r="4" spans="1:27" ht="15" customHeight="1">
      <c r="A4" s="35"/>
      <c r="B4" s="35"/>
      <c r="C4" s="35"/>
      <c r="D4" s="35"/>
    </row>
    <row r="5" spans="1:27" ht="15.75" customHeight="1">
      <c r="A5" s="36" t="s">
        <v>48</v>
      </c>
      <c r="B5" s="36"/>
      <c r="C5" s="36"/>
      <c r="D5" s="36"/>
      <c r="K5" s="37"/>
      <c r="Q5" s="37" t="s">
        <v>49</v>
      </c>
    </row>
    <row r="6" spans="1:27" ht="15.75" customHeight="1">
      <c r="A6" s="82" t="s">
        <v>50</v>
      </c>
      <c r="B6" s="82"/>
      <c r="C6" s="82"/>
      <c r="D6" s="82"/>
      <c r="E6" s="82"/>
      <c r="F6" s="80" t="s">
        <v>51</v>
      </c>
      <c r="G6" s="80"/>
      <c r="H6" s="80" t="s">
        <v>52</v>
      </c>
      <c r="I6" s="80"/>
      <c r="J6" s="80" t="s">
        <v>53</v>
      </c>
      <c r="K6" s="80"/>
      <c r="L6" s="80" t="s">
        <v>54</v>
      </c>
      <c r="M6" s="80"/>
      <c r="N6" s="80" t="s">
        <v>55</v>
      </c>
      <c r="O6" s="80"/>
      <c r="P6" s="80" t="s">
        <v>56</v>
      </c>
      <c r="Q6" s="80"/>
    </row>
    <row r="7" spans="1:27" ht="15.75" customHeight="1">
      <c r="A7" s="82"/>
      <c r="B7" s="82"/>
      <c r="C7" s="82"/>
      <c r="D7" s="82"/>
      <c r="E7" s="82"/>
      <c r="F7" s="10" t="s">
        <v>5</v>
      </c>
      <c r="G7" s="10" t="s">
        <v>6</v>
      </c>
      <c r="H7" s="10" t="s">
        <v>5</v>
      </c>
      <c r="I7" s="10" t="s">
        <v>6</v>
      </c>
      <c r="J7" s="10" t="s">
        <v>5</v>
      </c>
      <c r="K7" s="10" t="s">
        <v>6</v>
      </c>
      <c r="L7" s="10" t="s">
        <v>5</v>
      </c>
      <c r="M7" s="10" t="s">
        <v>6</v>
      </c>
      <c r="N7" s="10" t="s">
        <v>5</v>
      </c>
      <c r="O7" s="10" t="s">
        <v>6</v>
      </c>
      <c r="P7" s="10" t="s">
        <v>5</v>
      </c>
      <c r="Q7" s="10" t="s">
        <v>6</v>
      </c>
    </row>
    <row r="8" spans="1:27" ht="15.75" customHeight="1">
      <c r="A8" s="83" t="s">
        <v>57</v>
      </c>
      <c r="B8" s="16" t="s">
        <v>58</v>
      </c>
      <c r="C8" s="17"/>
      <c r="D8" s="17"/>
      <c r="E8" s="38" t="s">
        <v>59</v>
      </c>
      <c r="F8" s="18">
        <v>26842</v>
      </c>
      <c r="G8" s="18">
        <v>25929</v>
      </c>
      <c r="H8" s="18">
        <v>2105</v>
      </c>
      <c r="I8" s="18">
        <v>2097</v>
      </c>
      <c r="J8" s="18">
        <v>1680</v>
      </c>
      <c r="K8" s="18">
        <v>1547</v>
      </c>
      <c r="L8" s="18">
        <f>42560+5326</f>
        <v>47886</v>
      </c>
      <c r="M8" s="18">
        <v>46950</v>
      </c>
      <c r="N8" s="18">
        <v>43637</v>
      </c>
      <c r="O8" s="18">
        <v>42328</v>
      </c>
      <c r="P8" s="18">
        <v>49702</v>
      </c>
      <c r="Q8" s="18">
        <v>49424</v>
      </c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15.75" customHeight="1">
      <c r="A9" s="83"/>
      <c r="B9" s="20"/>
      <c r="C9" s="17" t="s">
        <v>60</v>
      </c>
      <c r="D9" s="17"/>
      <c r="E9" s="38" t="s">
        <v>61</v>
      </c>
      <c r="F9" s="18">
        <v>26842</v>
      </c>
      <c r="G9" s="18">
        <v>25929</v>
      </c>
      <c r="H9" s="18">
        <v>2105</v>
      </c>
      <c r="I9" s="18">
        <v>2097</v>
      </c>
      <c r="J9" s="18">
        <v>1668</v>
      </c>
      <c r="K9" s="18">
        <v>1541</v>
      </c>
      <c r="L9" s="18">
        <f>42560+5326</f>
        <v>47886</v>
      </c>
      <c r="M9" s="18">
        <v>46950</v>
      </c>
      <c r="N9" s="18">
        <v>43612</v>
      </c>
      <c r="O9" s="18">
        <v>42326</v>
      </c>
      <c r="P9" s="18">
        <v>49701</v>
      </c>
      <c r="Q9" s="18">
        <v>49422</v>
      </c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15.75" customHeight="1">
      <c r="A10" s="83"/>
      <c r="B10" s="24"/>
      <c r="C10" s="17" t="s">
        <v>62</v>
      </c>
      <c r="D10" s="17"/>
      <c r="E10" s="38" t="s">
        <v>63</v>
      </c>
      <c r="F10" s="18"/>
      <c r="G10" s="18">
        <v>0</v>
      </c>
      <c r="H10" s="40">
        <v>0</v>
      </c>
      <c r="I10" s="18">
        <v>0</v>
      </c>
      <c r="J10" s="41">
        <v>12</v>
      </c>
      <c r="K10" s="41">
        <v>6</v>
      </c>
      <c r="L10" s="18">
        <v>0</v>
      </c>
      <c r="M10" s="18">
        <v>0</v>
      </c>
      <c r="N10" s="18">
        <v>25</v>
      </c>
      <c r="O10" s="18">
        <v>2</v>
      </c>
      <c r="P10" s="18">
        <v>1</v>
      </c>
      <c r="Q10" s="18">
        <v>2</v>
      </c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15.75" customHeight="1">
      <c r="A11" s="83"/>
      <c r="B11" s="16" t="s">
        <v>64</v>
      </c>
      <c r="C11" s="17"/>
      <c r="D11" s="17"/>
      <c r="E11" s="38" t="s">
        <v>65</v>
      </c>
      <c r="F11" s="18">
        <v>28209</v>
      </c>
      <c r="G11" s="18">
        <v>26788</v>
      </c>
      <c r="H11" s="18">
        <v>2251</v>
      </c>
      <c r="I11" s="18">
        <v>2188</v>
      </c>
      <c r="J11" s="18">
        <v>1755</v>
      </c>
      <c r="K11" s="18">
        <v>1685</v>
      </c>
      <c r="L11" s="18">
        <f>38661+2982+8+40</f>
        <v>41691</v>
      </c>
      <c r="M11" s="18">
        <v>41262</v>
      </c>
      <c r="N11" s="18">
        <v>38703</v>
      </c>
      <c r="O11" s="18">
        <v>36982</v>
      </c>
      <c r="P11" s="18">
        <v>50516</v>
      </c>
      <c r="Q11" s="18">
        <v>50924</v>
      </c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15.75" customHeight="1">
      <c r="A12" s="83"/>
      <c r="B12" s="20"/>
      <c r="C12" s="17" t="s">
        <v>66</v>
      </c>
      <c r="D12" s="17"/>
      <c r="E12" s="38" t="s">
        <v>67</v>
      </c>
      <c r="F12" s="18">
        <v>28209</v>
      </c>
      <c r="G12" s="18">
        <v>26788</v>
      </c>
      <c r="H12" s="18">
        <v>2251</v>
      </c>
      <c r="I12" s="18">
        <v>2188</v>
      </c>
      <c r="J12" s="18">
        <v>1755</v>
      </c>
      <c r="K12" s="18">
        <v>1685</v>
      </c>
      <c r="L12" s="18">
        <f>38661+2982+40</f>
        <v>41683</v>
      </c>
      <c r="M12" s="18">
        <v>41244</v>
      </c>
      <c r="N12" s="18">
        <v>38544</v>
      </c>
      <c r="O12" s="18">
        <v>36920</v>
      </c>
      <c r="P12" s="18">
        <v>50432</v>
      </c>
      <c r="Q12" s="18">
        <v>50841</v>
      </c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15.75" customHeight="1">
      <c r="A13" s="83"/>
      <c r="B13" s="24"/>
      <c r="C13" s="17" t="s">
        <v>68</v>
      </c>
      <c r="D13" s="17"/>
      <c r="E13" s="38" t="s">
        <v>69</v>
      </c>
      <c r="F13" s="18"/>
      <c r="G13" s="18">
        <v>0</v>
      </c>
      <c r="H13" s="40">
        <v>0</v>
      </c>
      <c r="I13" s="41">
        <v>0</v>
      </c>
      <c r="J13" s="41">
        <v>0</v>
      </c>
      <c r="K13" s="41">
        <v>0</v>
      </c>
      <c r="L13" s="18">
        <v>8</v>
      </c>
      <c r="M13" s="18">
        <v>18</v>
      </c>
      <c r="N13" s="18">
        <v>159</v>
      </c>
      <c r="O13" s="18">
        <v>62</v>
      </c>
      <c r="P13" s="18">
        <v>84</v>
      </c>
      <c r="Q13" s="18">
        <v>83</v>
      </c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15.75" customHeight="1">
      <c r="A14" s="83"/>
      <c r="B14" s="17" t="s">
        <v>70</v>
      </c>
      <c r="C14" s="17"/>
      <c r="D14" s="17"/>
      <c r="E14" s="38" t="s">
        <v>71</v>
      </c>
      <c r="F14" s="18">
        <f t="shared" ref="F14:Q14" si="0">F9-F12</f>
        <v>-1367</v>
      </c>
      <c r="G14" s="18">
        <f t="shared" si="0"/>
        <v>-859</v>
      </c>
      <c r="H14" s="18">
        <f t="shared" si="0"/>
        <v>-146</v>
      </c>
      <c r="I14" s="18">
        <f t="shared" si="0"/>
        <v>-91</v>
      </c>
      <c r="J14" s="18">
        <f t="shared" si="0"/>
        <v>-87</v>
      </c>
      <c r="K14" s="18">
        <f t="shared" si="0"/>
        <v>-144</v>
      </c>
      <c r="L14" s="18">
        <f t="shared" si="0"/>
        <v>6203</v>
      </c>
      <c r="M14" s="18">
        <f t="shared" si="0"/>
        <v>5706</v>
      </c>
      <c r="N14" s="18">
        <f t="shared" si="0"/>
        <v>5068</v>
      </c>
      <c r="O14" s="18">
        <f t="shared" si="0"/>
        <v>5406</v>
      </c>
      <c r="P14" s="18">
        <f t="shared" si="0"/>
        <v>-731</v>
      </c>
      <c r="Q14" s="18">
        <f t="shared" si="0"/>
        <v>-1419</v>
      </c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15.75" customHeight="1">
      <c r="A15" s="83"/>
      <c r="B15" s="17" t="s">
        <v>72</v>
      </c>
      <c r="C15" s="17"/>
      <c r="D15" s="17"/>
      <c r="E15" s="38" t="s">
        <v>73</v>
      </c>
      <c r="F15" s="18">
        <f t="shared" ref="F15:Q15" si="1">F10-F13</f>
        <v>0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12</v>
      </c>
      <c r="K15" s="18">
        <f t="shared" si="1"/>
        <v>6</v>
      </c>
      <c r="L15" s="18">
        <f t="shared" si="1"/>
        <v>-8</v>
      </c>
      <c r="M15" s="18">
        <f t="shared" si="1"/>
        <v>-18</v>
      </c>
      <c r="N15" s="18">
        <f t="shared" si="1"/>
        <v>-134</v>
      </c>
      <c r="O15" s="18">
        <f t="shared" si="1"/>
        <v>-60</v>
      </c>
      <c r="P15" s="18">
        <f t="shared" si="1"/>
        <v>-83</v>
      </c>
      <c r="Q15" s="18">
        <f t="shared" si="1"/>
        <v>-81</v>
      </c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15.75" customHeight="1">
      <c r="A16" s="83"/>
      <c r="B16" s="17" t="s">
        <v>74</v>
      </c>
      <c r="C16" s="17"/>
      <c r="D16" s="17"/>
      <c r="E16" s="38" t="s">
        <v>75</v>
      </c>
      <c r="F16" s="18">
        <f t="shared" ref="F16:Q16" si="2">F8-F11</f>
        <v>-1367</v>
      </c>
      <c r="G16" s="18">
        <f t="shared" si="2"/>
        <v>-859</v>
      </c>
      <c r="H16" s="18">
        <f t="shared" si="2"/>
        <v>-146</v>
      </c>
      <c r="I16" s="18">
        <f t="shared" si="2"/>
        <v>-91</v>
      </c>
      <c r="J16" s="18">
        <f t="shared" si="2"/>
        <v>-75</v>
      </c>
      <c r="K16" s="18">
        <f t="shared" si="2"/>
        <v>-138</v>
      </c>
      <c r="L16" s="18">
        <f t="shared" si="2"/>
        <v>6195</v>
      </c>
      <c r="M16" s="18">
        <f t="shared" si="2"/>
        <v>5688</v>
      </c>
      <c r="N16" s="18">
        <f t="shared" si="2"/>
        <v>4934</v>
      </c>
      <c r="O16" s="18">
        <f t="shared" si="2"/>
        <v>5346</v>
      </c>
      <c r="P16" s="18">
        <f t="shared" si="2"/>
        <v>-814</v>
      </c>
      <c r="Q16" s="18">
        <f t="shared" si="2"/>
        <v>-1500</v>
      </c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15.75" customHeight="1">
      <c r="A17" s="83"/>
      <c r="B17" s="17" t="s">
        <v>76</v>
      </c>
      <c r="C17" s="17"/>
      <c r="D17" s="17"/>
      <c r="E17" s="10"/>
      <c r="F17" s="18">
        <v>7585</v>
      </c>
      <c r="G17" s="18">
        <v>4394</v>
      </c>
      <c r="H17" s="41">
        <v>4784</v>
      </c>
      <c r="I17" s="41">
        <v>4635</v>
      </c>
      <c r="J17" s="18">
        <v>1246</v>
      </c>
      <c r="K17" s="18">
        <v>1153</v>
      </c>
      <c r="L17" s="18">
        <v>180634</v>
      </c>
      <c r="M17" s="18">
        <v>189310</v>
      </c>
      <c r="N17" s="18">
        <v>0</v>
      </c>
      <c r="O17" s="18">
        <v>0</v>
      </c>
      <c r="P17" s="41">
        <v>2314</v>
      </c>
      <c r="Q17" s="41">
        <v>3285</v>
      </c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15.75" customHeight="1">
      <c r="A18" s="83"/>
      <c r="B18" s="17" t="s">
        <v>77</v>
      </c>
      <c r="C18" s="17"/>
      <c r="D18" s="17"/>
      <c r="E18" s="10"/>
      <c r="F18" s="42"/>
      <c r="G18" s="42">
        <v>0</v>
      </c>
      <c r="H18" s="42"/>
      <c r="I18" s="42"/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15.75" customHeight="1">
      <c r="A19" s="83" t="s">
        <v>78</v>
      </c>
      <c r="B19" s="16" t="s">
        <v>79</v>
      </c>
      <c r="C19" s="17"/>
      <c r="D19" s="17"/>
      <c r="E19" s="38"/>
      <c r="F19" s="18">
        <v>1696</v>
      </c>
      <c r="G19" s="18">
        <v>2123</v>
      </c>
      <c r="H19" s="18">
        <v>2180</v>
      </c>
      <c r="I19" s="18">
        <v>1658</v>
      </c>
      <c r="J19" s="18">
        <v>1666</v>
      </c>
      <c r="K19" s="18">
        <v>2151</v>
      </c>
      <c r="L19" s="18">
        <v>21857</v>
      </c>
      <c r="M19" s="18">
        <v>19425</v>
      </c>
      <c r="N19" s="18">
        <v>16024</v>
      </c>
      <c r="O19" s="18">
        <v>9435</v>
      </c>
      <c r="P19" s="18">
        <v>36680</v>
      </c>
      <c r="Q19" s="18">
        <v>33064</v>
      </c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15.75" customHeight="1">
      <c r="A20" s="83"/>
      <c r="B20" s="24"/>
      <c r="C20" s="17" t="s">
        <v>80</v>
      </c>
      <c r="D20" s="17"/>
      <c r="E20" s="38"/>
      <c r="F20" s="18">
        <v>899</v>
      </c>
      <c r="G20" s="18">
        <v>828</v>
      </c>
      <c r="H20" s="18">
        <v>1621</v>
      </c>
      <c r="I20" s="18">
        <v>1139</v>
      </c>
      <c r="J20" s="18">
        <v>329</v>
      </c>
      <c r="K20" s="18">
        <v>682</v>
      </c>
      <c r="L20" s="18">
        <v>16578</v>
      </c>
      <c r="M20" s="18">
        <v>12942</v>
      </c>
      <c r="N20" s="18">
        <v>12000</v>
      </c>
      <c r="O20" s="18">
        <v>6000</v>
      </c>
      <c r="P20" s="18">
        <v>28139</v>
      </c>
      <c r="Q20" s="18">
        <v>27058</v>
      </c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15.75" customHeight="1">
      <c r="A21" s="83"/>
      <c r="B21" s="17" t="s">
        <v>81</v>
      </c>
      <c r="C21" s="17"/>
      <c r="D21" s="17"/>
      <c r="E21" s="38" t="s">
        <v>82</v>
      </c>
      <c r="F21" s="18">
        <v>1696</v>
      </c>
      <c r="G21" s="18">
        <v>2123</v>
      </c>
      <c r="H21" s="18">
        <v>2180</v>
      </c>
      <c r="I21" s="18">
        <v>1658</v>
      </c>
      <c r="J21" s="18">
        <v>1666</v>
      </c>
      <c r="K21" s="18">
        <v>2151</v>
      </c>
      <c r="L21" s="18">
        <v>21857</v>
      </c>
      <c r="M21" s="18">
        <v>19425</v>
      </c>
      <c r="N21" s="18">
        <v>16024</v>
      </c>
      <c r="O21" s="18">
        <v>9435</v>
      </c>
      <c r="P21" s="18">
        <v>36680</v>
      </c>
      <c r="Q21" s="18">
        <v>33064</v>
      </c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15.75" customHeight="1">
      <c r="A22" s="83"/>
      <c r="B22" s="16" t="s">
        <v>83</v>
      </c>
      <c r="C22" s="17"/>
      <c r="D22" s="17"/>
      <c r="E22" s="38" t="s">
        <v>84</v>
      </c>
      <c r="F22" s="18">
        <v>2424</v>
      </c>
      <c r="G22" s="18">
        <v>3142</v>
      </c>
      <c r="H22" s="18">
        <v>2789</v>
      </c>
      <c r="I22" s="18">
        <v>2182</v>
      </c>
      <c r="J22" s="18">
        <v>2050</v>
      </c>
      <c r="K22" s="18">
        <v>2484</v>
      </c>
      <c r="L22" s="18">
        <v>42489</v>
      </c>
      <c r="M22" s="18">
        <v>36152</v>
      </c>
      <c r="N22" s="18">
        <v>34767</v>
      </c>
      <c r="O22" s="18">
        <v>33026</v>
      </c>
      <c r="P22" s="18">
        <v>55855</v>
      </c>
      <c r="Q22" s="18">
        <v>50250</v>
      </c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spans="1:27" ht="15.75" customHeight="1">
      <c r="A23" s="83"/>
      <c r="B23" s="24" t="s">
        <v>85</v>
      </c>
      <c r="C23" s="17" t="s">
        <v>86</v>
      </c>
      <c r="D23" s="17"/>
      <c r="E23" s="38"/>
      <c r="F23" s="18">
        <v>1357</v>
      </c>
      <c r="G23" s="18">
        <v>2033</v>
      </c>
      <c r="H23" s="18">
        <v>1118</v>
      </c>
      <c r="I23" s="18">
        <v>1037</v>
      </c>
      <c r="J23" s="18">
        <v>290</v>
      </c>
      <c r="K23" s="18">
        <v>237</v>
      </c>
      <c r="L23" s="18">
        <v>20573</v>
      </c>
      <c r="M23" s="18">
        <v>16943</v>
      </c>
      <c r="N23" s="18">
        <v>5642</v>
      </c>
      <c r="O23" s="18">
        <v>5833</v>
      </c>
      <c r="P23" s="18">
        <v>18285</v>
      </c>
      <c r="Q23" s="18">
        <v>18188</v>
      </c>
      <c r="R23" s="39"/>
      <c r="S23" s="39"/>
      <c r="T23" s="39"/>
      <c r="U23" s="39"/>
      <c r="V23" s="39"/>
      <c r="W23" s="39"/>
      <c r="X23" s="39"/>
      <c r="Y23" s="39"/>
      <c r="Z23" s="39"/>
      <c r="AA23" s="39"/>
    </row>
    <row r="24" spans="1:27" ht="15.75" customHeight="1">
      <c r="A24" s="83"/>
      <c r="B24" s="17" t="s">
        <v>87</v>
      </c>
      <c r="C24" s="17"/>
      <c r="D24" s="17"/>
      <c r="E24" s="38" t="s">
        <v>88</v>
      </c>
      <c r="F24" s="18">
        <f t="shared" ref="F24:Q24" si="3">F21-F22</f>
        <v>-728</v>
      </c>
      <c r="G24" s="18">
        <f t="shared" si="3"/>
        <v>-1019</v>
      </c>
      <c r="H24" s="18">
        <f t="shared" si="3"/>
        <v>-609</v>
      </c>
      <c r="I24" s="18">
        <f t="shared" si="3"/>
        <v>-524</v>
      </c>
      <c r="J24" s="18">
        <f t="shared" si="3"/>
        <v>-384</v>
      </c>
      <c r="K24" s="18">
        <f t="shared" si="3"/>
        <v>-333</v>
      </c>
      <c r="L24" s="18">
        <f t="shared" si="3"/>
        <v>-20632</v>
      </c>
      <c r="M24" s="18">
        <f t="shared" si="3"/>
        <v>-16727</v>
      </c>
      <c r="N24" s="18">
        <f t="shared" si="3"/>
        <v>-18743</v>
      </c>
      <c r="O24" s="18">
        <f t="shared" si="3"/>
        <v>-23591</v>
      </c>
      <c r="P24" s="18">
        <f t="shared" si="3"/>
        <v>-19175</v>
      </c>
      <c r="Q24" s="18">
        <f t="shared" si="3"/>
        <v>-17186</v>
      </c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15.75" customHeight="1">
      <c r="A25" s="83"/>
      <c r="B25" s="16" t="s">
        <v>89</v>
      </c>
      <c r="C25" s="16"/>
      <c r="D25" s="16"/>
      <c r="E25" s="84" t="s">
        <v>90</v>
      </c>
      <c r="F25" s="85">
        <v>2</v>
      </c>
      <c r="G25" s="85">
        <v>2</v>
      </c>
      <c r="H25" s="85">
        <v>609</v>
      </c>
      <c r="I25" s="85">
        <v>524</v>
      </c>
      <c r="J25" s="85">
        <v>384</v>
      </c>
      <c r="K25" s="85">
        <v>333</v>
      </c>
      <c r="L25" s="85">
        <f>1734+12358</f>
        <v>14092</v>
      </c>
      <c r="M25" s="85">
        <v>14020</v>
      </c>
      <c r="N25" s="85">
        <v>18743</v>
      </c>
      <c r="O25" s="85">
        <v>23591</v>
      </c>
      <c r="P25" s="85">
        <v>19175</v>
      </c>
      <c r="Q25" s="85">
        <v>17186</v>
      </c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15.75" customHeight="1">
      <c r="A26" s="83"/>
      <c r="B26" s="43" t="s">
        <v>91</v>
      </c>
      <c r="C26" s="43"/>
      <c r="D26" s="43"/>
      <c r="E26" s="84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15.75" customHeight="1">
      <c r="A27" s="83"/>
      <c r="B27" s="17" t="s">
        <v>92</v>
      </c>
      <c r="C27" s="17"/>
      <c r="D27" s="17"/>
      <c r="E27" s="38" t="s">
        <v>93</v>
      </c>
      <c r="F27" s="18">
        <f t="shared" ref="F27:Q27" si="4">F24+F25</f>
        <v>-726</v>
      </c>
      <c r="G27" s="18">
        <f t="shared" si="4"/>
        <v>-1017</v>
      </c>
      <c r="H27" s="18">
        <f t="shared" si="4"/>
        <v>0</v>
      </c>
      <c r="I27" s="18">
        <f t="shared" si="4"/>
        <v>0</v>
      </c>
      <c r="J27" s="18">
        <f t="shared" si="4"/>
        <v>0</v>
      </c>
      <c r="K27" s="18">
        <f t="shared" si="4"/>
        <v>0</v>
      </c>
      <c r="L27" s="18">
        <f t="shared" si="4"/>
        <v>-6540</v>
      </c>
      <c r="M27" s="18">
        <f t="shared" si="4"/>
        <v>-2707</v>
      </c>
      <c r="N27" s="18">
        <f t="shared" si="4"/>
        <v>0</v>
      </c>
      <c r="O27" s="18">
        <f t="shared" si="4"/>
        <v>0</v>
      </c>
      <c r="P27" s="18">
        <f t="shared" si="4"/>
        <v>0</v>
      </c>
      <c r="Q27" s="18">
        <f t="shared" si="4"/>
        <v>0</v>
      </c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15.75" customHeight="1"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15.75" customHeight="1">
      <c r="A29" s="36"/>
      <c r="F29" s="39"/>
      <c r="G29" s="39"/>
      <c r="H29" s="39"/>
      <c r="I29" s="39"/>
      <c r="J29" s="44"/>
      <c r="K29" s="44"/>
      <c r="L29" s="39"/>
      <c r="M29" s="39"/>
      <c r="N29" s="39"/>
      <c r="O29" s="39"/>
      <c r="P29" s="39"/>
      <c r="Q29" s="44" t="s">
        <v>94</v>
      </c>
      <c r="R29" s="39"/>
      <c r="S29" s="39"/>
      <c r="T29" s="39"/>
      <c r="U29" s="39"/>
      <c r="V29" s="39"/>
      <c r="W29" s="39"/>
      <c r="X29" s="39"/>
      <c r="Y29" s="39"/>
      <c r="Z29" s="39"/>
      <c r="AA29" s="44"/>
    </row>
    <row r="30" spans="1:27" ht="15.75" customHeight="1">
      <c r="A30" s="86" t="s">
        <v>95</v>
      </c>
      <c r="B30" s="86"/>
      <c r="C30" s="86"/>
      <c r="D30" s="86"/>
      <c r="E30" s="86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15.75" customHeight="1">
      <c r="A31" s="86"/>
      <c r="B31" s="86"/>
      <c r="C31" s="86"/>
      <c r="D31" s="86"/>
      <c r="E31" s="86"/>
      <c r="F31" s="10" t="s">
        <v>5</v>
      </c>
      <c r="G31" s="10" t="s">
        <v>6</v>
      </c>
      <c r="H31" s="10" t="s">
        <v>5</v>
      </c>
      <c r="I31" s="10" t="s">
        <v>6</v>
      </c>
      <c r="J31" s="10" t="s">
        <v>5</v>
      </c>
      <c r="K31" s="10" t="s">
        <v>6</v>
      </c>
      <c r="L31" s="10" t="s">
        <v>5</v>
      </c>
      <c r="M31" s="10" t="s">
        <v>6</v>
      </c>
      <c r="N31" s="10" t="s">
        <v>5</v>
      </c>
      <c r="O31" s="10" t="s">
        <v>6</v>
      </c>
      <c r="P31" s="10" t="s">
        <v>5</v>
      </c>
      <c r="Q31" s="10" t="s">
        <v>6</v>
      </c>
      <c r="R31" s="45"/>
      <c r="S31" s="45"/>
      <c r="T31" s="45"/>
      <c r="U31" s="45"/>
      <c r="V31" s="45"/>
      <c r="W31" s="45"/>
      <c r="X31" s="45"/>
      <c r="Y31" s="45"/>
      <c r="Z31" s="45"/>
      <c r="AA31" s="45"/>
    </row>
    <row r="32" spans="1:27" ht="15.75" customHeight="1">
      <c r="A32" s="83" t="s">
        <v>96</v>
      </c>
      <c r="B32" s="16" t="s">
        <v>58</v>
      </c>
      <c r="C32" s="17"/>
      <c r="D32" s="17"/>
      <c r="E32" s="38" t="s">
        <v>59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46"/>
      <c r="S32" s="46"/>
      <c r="T32" s="46"/>
      <c r="U32" s="46"/>
      <c r="V32" s="47"/>
      <c r="W32" s="47"/>
      <c r="X32" s="46"/>
      <c r="Y32" s="46"/>
      <c r="Z32" s="47"/>
      <c r="AA32" s="47"/>
    </row>
    <row r="33" spans="1:27" ht="15.75" customHeight="1">
      <c r="A33" s="83"/>
      <c r="B33" s="20"/>
      <c r="C33" s="16" t="s">
        <v>97</v>
      </c>
      <c r="D33" s="17"/>
      <c r="E33" s="3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46"/>
      <c r="S33" s="46"/>
      <c r="T33" s="46"/>
      <c r="U33" s="46"/>
      <c r="V33" s="47"/>
      <c r="W33" s="47"/>
      <c r="X33" s="46"/>
      <c r="Y33" s="46"/>
      <c r="Z33" s="47"/>
      <c r="AA33" s="47"/>
    </row>
    <row r="34" spans="1:27" ht="15.75" customHeight="1">
      <c r="A34" s="83"/>
      <c r="B34" s="20"/>
      <c r="C34" s="24"/>
      <c r="D34" s="17" t="s">
        <v>98</v>
      </c>
      <c r="E34" s="3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46"/>
      <c r="S34" s="46"/>
      <c r="T34" s="46"/>
      <c r="U34" s="46"/>
      <c r="V34" s="47"/>
      <c r="W34" s="47"/>
      <c r="X34" s="46"/>
      <c r="Y34" s="46"/>
      <c r="Z34" s="47"/>
      <c r="AA34" s="47"/>
    </row>
    <row r="35" spans="1:27" ht="15.75" customHeight="1">
      <c r="A35" s="83"/>
      <c r="B35" s="24"/>
      <c r="C35" s="17" t="s">
        <v>99</v>
      </c>
      <c r="D35" s="17"/>
      <c r="E35" s="38"/>
      <c r="F35" s="18"/>
      <c r="G35" s="18"/>
      <c r="H35" s="18"/>
      <c r="I35" s="18"/>
      <c r="J35" s="42"/>
      <c r="K35" s="42"/>
      <c r="L35" s="18"/>
      <c r="M35" s="18"/>
      <c r="N35" s="18"/>
      <c r="O35" s="18"/>
      <c r="P35" s="18"/>
      <c r="Q35" s="18"/>
      <c r="R35" s="46"/>
      <c r="S35" s="46"/>
      <c r="T35" s="46"/>
      <c r="U35" s="46"/>
      <c r="V35" s="47"/>
      <c r="W35" s="47"/>
      <c r="X35" s="46"/>
      <c r="Y35" s="46"/>
      <c r="Z35" s="47"/>
      <c r="AA35" s="47"/>
    </row>
    <row r="36" spans="1:27" ht="15.75" customHeight="1">
      <c r="A36" s="83"/>
      <c r="B36" s="16" t="s">
        <v>64</v>
      </c>
      <c r="C36" s="17"/>
      <c r="D36" s="17"/>
      <c r="E36" s="38" t="s">
        <v>61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46"/>
      <c r="S36" s="46"/>
      <c r="T36" s="46"/>
      <c r="U36" s="46"/>
      <c r="V36" s="46"/>
      <c r="W36" s="46"/>
      <c r="X36" s="46"/>
      <c r="Y36" s="46"/>
      <c r="Z36" s="47"/>
      <c r="AA36" s="47"/>
    </row>
    <row r="37" spans="1:27" ht="15.75" customHeight="1">
      <c r="A37" s="83"/>
      <c r="B37" s="20"/>
      <c r="C37" s="17" t="s">
        <v>100</v>
      </c>
      <c r="D37" s="17"/>
      <c r="E37" s="3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46"/>
      <c r="S37" s="46"/>
      <c r="T37" s="46"/>
      <c r="U37" s="46"/>
      <c r="V37" s="46"/>
      <c r="W37" s="46"/>
      <c r="X37" s="46"/>
      <c r="Y37" s="46"/>
      <c r="Z37" s="47"/>
      <c r="AA37" s="47"/>
    </row>
    <row r="38" spans="1:27" ht="15.75" customHeight="1">
      <c r="A38" s="83"/>
      <c r="B38" s="24"/>
      <c r="C38" s="17" t="s">
        <v>101</v>
      </c>
      <c r="D38" s="17"/>
      <c r="E38" s="38"/>
      <c r="F38" s="18"/>
      <c r="G38" s="18"/>
      <c r="H38" s="18"/>
      <c r="I38" s="18"/>
      <c r="J38" s="18"/>
      <c r="K38" s="42"/>
      <c r="L38" s="18"/>
      <c r="M38" s="18"/>
      <c r="N38" s="18"/>
      <c r="O38" s="18"/>
      <c r="P38" s="18"/>
      <c r="Q38" s="18"/>
      <c r="R38" s="46"/>
      <c r="S38" s="46"/>
      <c r="T38" s="47"/>
      <c r="U38" s="47"/>
      <c r="V38" s="46"/>
      <c r="W38" s="46"/>
      <c r="X38" s="46"/>
      <c r="Y38" s="46"/>
      <c r="Z38" s="47"/>
      <c r="AA38" s="47"/>
    </row>
    <row r="39" spans="1:27" ht="15.75" customHeight="1">
      <c r="A39" s="83"/>
      <c r="B39" s="22" t="s">
        <v>102</v>
      </c>
      <c r="C39" s="22"/>
      <c r="D39" s="22"/>
      <c r="E39" s="38" t="s">
        <v>103</v>
      </c>
      <c r="F39" s="18">
        <f t="shared" ref="F39:Q39" si="5">F32-F36</f>
        <v>0</v>
      </c>
      <c r="G39" s="18">
        <f t="shared" si="5"/>
        <v>0</v>
      </c>
      <c r="H39" s="18">
        <f t="shared" si="5"/>
        <v>0</v>
      </c>
      <c r="I39" s="18">
        <f t="shared" si="5"/>
        <v>0</v>
      </c>
      <c r="J39" s="18">
        <f t="shared" si="5"/>
        <v>0</v>
      </c>
      <c r="K39" s="18">
        <f t="shared" si="5"/>
        <v>0</v>
      </c>
      <c r="L39" s="18">
        <f t="shared" si="5"/>
        <v>0</v>
      </c>
      <c r="M39" s="18">
        <f t="shared" si="5"/>
        <v>0</v>
      </c>
      <c r="N39" s="18">
        <f t="shared" si="5"/>
        <v>0</v>
      </c>
      <c r="O39" s="18">
        <f t="shared" si="5"/>
        <v>0</v>
      </c>
      <c r="P39" s="18">
        <f t="shared" si="5"/>
        <v>0</v>
      </c>
      <c r="Q39" s="18">
        <f t="shared" si="5"/>
        <v>0</v>
      </c>
      <c r="R39" s="46"/>
      <c r="S39" s="46"/>
      <c r="T39" s="46"/>
      <c r="U39" s="46"/>
      <c r="V39" s="46"/>
      <c r="W39" s="46"/>
      <c r="X39" s="46"/>
      <c r="Y39" s="46"/>
      <c r="Z39" s="47"/>
      <c r="AA39" s="47"/>
    </row>
    <row r="40" spans="1:27" ht="15.75" customHeight="1">
      <c r="A40" s="83" t="s">
        <v>104</v>
      </c>
      <c r="B40" s="16" t="s">
        <v>105</v>
      </c>
      <c r="C40" s="17"/>
      <c r="D40" s="17"/>
      <c r="E40" s="38" t="s">
        <v>65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46"/>
      <c r="S40" s="46"/>
      <c r="T40" s="46"/>
      <c r="U40" s="46"/>
      <c r="V40" s="47"/>
      <c r="W40" s="47"/>
      <c r="X40" s="47"/>
      <c r="Y40" s="47"/>
      <c r="Z40" s="46"/>
      <c r="AA40" s="46"/>
    </row>
    <row r="41" spans="1:27" ht="15.75" customHeight="1">
      <c r="A41" s="83"/>
      <c r="B41" s="24"/>
      <c r="C41" s="17" t="s">
        <v>106</v>
      </c>
      <c r="D41" s="17"/>
      <c r="E41" s="38"/>
      <c r="F41" s="42"/>
      <c r="G41" s="42"/>
      <c r="H41" s="42"/>
      <c r="I41" s="42"/>
      <c r="J41" s="18"/>
      <c r="K41" s="18"/>
      <c r="L41" s="18"/>
      <c r="M41" s="18"/>
      <c r="N41" s="18"/>
      <c r="O41" s="18"/>
      <c r="P41" s="18"/>
      <c r="Q41" s="18"/>
      <c r="R41" s="47"/>
      <c r="S41" s="47"/>
      <c r="T41" s="47"/>
      <c r="U41" s="47"/>
      <c r="V41" s="47"/>
      <c r="W41" s="47"/>
      <c r="X41" s="47"/>
      <c r="Y41" s="47"/>
      <c r="Z41" s="46"/>
      <c r="AA41" s="46"/>
    </row>
    <row r="42" spans="1:27" ht="15.75" customHeight="1">
      <c r="A42" s="83"/>
      <c r="B42" s="16" t="s">
        <v>83</v>
      </c>
      <c r="C42" s="17"/>
      <c r="D42" s="17"/>
      <c r="E42" s="38" t="s">
        <v>67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46"/>
      <c r="S42" s="46"/>
      <c r="T42" s="46"/>
      <c r="U42" s="46"/>
      <c r="V42" s="47"/>
      <c r="W42" s="47"/>
      <c r="X42" s="46"/>
      <c r="Y42" s="46"/>
      <c r="Z42" s="46"/>
      <c r="AA42" s="46"/>
    </row>
    <row r="43" spans="1:27" ht="15.75" customHeight="1">
      <c r="A43" s="83"/>
      <c r="B43" s="24"/>
      <c r="C43" s="17" t="s">
        <v>107</v>
      </c>
      <c r="D43" s="17"/>
      <c r="E43" s="38"/>
      <c r="F43" s="18"/>
      <c r="G43" s="18"/>
      <c r="H43" s="18"/>
      <c r="I43" s="18"/>
      <c r="J43" s="42"/>
      <c r="K43" s="42"/>
      <c r="L43" s="18"/>
      <c r="M43" s="18"/>
      <c r="N43" s="18"/>
      <c r="O43" s="18"/>
      <c r="P43" s="18"/>
      <c r="Q43" s="18"/>
      <c r="R43" s="46"/>
      <c r="S43" s="46"/>
      <c r="T43" s="47"/>
      <c r="U43" s="46"/>
      <c r="V43" s="47"/>
      <c r="W43" s="47"/>
      <c r="X43" s="46"/>
      <c r="Y43" s="46"/>
      <c r="Z43" s="47"/>
      <c r="AA43" s="47"/>
    </row>
    <row r="44" spans="1:27" ht="15.75" customHeight="1">
      <c r="A44" s="83"/>
      <c r="B44" s="17" t="s">
        <v>102</v>
      </c>
      <c r="C44" s="17"/>
      <c r="D44" s="17"/>
      <c r="E44" s="38" t="s">
        <v>108</v>
      </c>
      <c r="F44" s="42">
        <f t="shared" ref="F44:Q44" si="6">F40-F42</f>
        <v>0</v>
      </c>
      <c r="G44" s="42">
        <f t="shared" si="6"/>
        <v>0</v>
      </c>
      <c r="H44" s="42">
        <f t="shared" si="6"/>
        <v>0</v>
      </c>
      <c r="I44" s="42">
        <f t="shared" si="6"/>
        <v>0</v>
      </c>
      <c r="J44" s="42">
        <f t="shared" si="6"/>
        <v>0</v>
      </c>
      <c r="K44" s="42">
        <f t="shared" si="6"/>
        <v>0</v>
      </c>
      <c r="L44" s="42">
        <f t="shared" si="6"/>
        <v>0</v>
      </c>
      <c r="M44" s="42">
        <f t="shared" si="6"/>
        <v>0</v>
      </c>
      <c r="N44" s="42">
        <f t="shared" si="6"/>
        <v>0</v>
      </c>
      <c r="O44" s="42">
        <f t="shared" si="6"/>
        <v>0</v>
      </c>
      <c r="P44" s="42">
        <f t="shared" si="6"/>
        <v>0</v>
      </c>
      <c r="Q44" s="42">
        <f t="shared" si="6"/>
        <v>0</v>
      </c>
      <c r="R44" s="47"/>
      <c r="S44" s="47"/>
      <c r="T44" s="46"/>
      <c r="U44" s="46"/>
      <c r="V44" s="47"/>
      <c r="W44" s="47"/>
      <c r="X44" s="46"/>
      <c r="Y44" s="46"/>
      <c r="Z44" s="46"/>
      <c r="AA44" s="46"/>
    </row>
    <row r="45" spans="1:27" ht="15.75" customHeight="1">
      <c r="A45" s="83" t="s">
        <v>109</v>
      </c>
      <c r="B45" s="22" t="s">
        <v>110</v>
      </c>
      <c r="C45" s="22"/>
      <c r="D45" s="22"/>
      <c r="E45" s="38" t="s">
        <v>111</v>
      </c>
      <c r="F45" s="18">
        <f t="shared" ref="F45:Q45" si="7">F39+F44</f>
        <v>0</v>
      </c>
      <c r="G45" s="18">
        <f t="shared" si="7"/>
        <v>0</v>
      </c>
      <c r="H45" s="18">
        <f t="shared" si="7"/>
        <v>0</v>
      </c>
      <c r="I45" s="18">
        <f t="shared" si="7"/>
        <v>0</v>
      </c>
      <c r="J45" s="18">
        <f t="shared" si="7"/>
        <v>0</v>
      </c>
      <c r="K45" s="18">
        <f t="shared" si="7"/>
        <v>0</v>
      </c>
      <c r="L45" s="18">
        <f t="shared" si="7"/>
        <v>0</v>
      </c>
      <c r="M45" s="18">
        <f t="shared" si="7"/>
        <v>0</v>
      </c>
      <c r="N45" s="18">
        <f t="shared" si="7"/>
        <v>0</v>
      </c>
      <c r="O45" s="18">
        <f t="shared" si="7"/>
        <v>0</v>
      </c>
      <c r="P45" s="18">
        <f t="shared" si="7"/>
        <v>0</v>
      </c>
      <c r="Q45" s="18">
        <f t="shared" si="7"/>
        <v>0</v>
      </c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1:27" ht="15.75" customHeight="1">
      <c r="A46" s="83"/>
      <c r="B46" s="17" t="s">
        <v>112</v>
      </c>
      <c r="C46" s="17"/>
      <c r="D46" s="17"/>
      <c r="E46" s="17"/>
      <c r="F46" s="42"/>
      <c r="G46" s="42"/>
      <c r="H46" s="42"/>
      <c r="I46" s="42"/>
      <c r="J46" s="42"/>
      <c r="K46" s="42"/>
      <c r="L46" s="18"/>
      <c r="M46" s="18"/>
      <c r="N46" s="18"/>
      <c r="O46" s="18"/>
      <c r="P46" s="42"/>
      <c r="Q46" s="42"/>
      <c r="R46" s="47"/>
      <c r="S46" s="47"/>
      <c r="T46" s="47"/>
      <c r="U46" s="47"/>
      <c r="V46" s="47"/>
      <c r="W46" s="47"/>
      <c r="X46" s="47"/>
      <c r="Y46" s="47"/>
      <c r="Z46" s="47"/>
      <c r="AA46" s="47"/>
    </row>
    <row r="47" spans="1:27" ht="15.75" customHeight="1">
      <c r="A47" s="83"/>
      <c r="B47" s="17" t="s">
        <v>113</v>
      </c>
      <c r="C47" s="17"/>
      <c r="D47" s="17"/>
      <c r="E47" s="17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1:27" ht="15.75" customHeight="1">
      <c r="A48" s="83"/>
      <c r="B48" s="17" t="s">
        <v>114</v>
      </c>
      <c r="C48" s="17"/>
      <c r="D48" s="17"/>
      <c r="E48" s="17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49" spans="1:1" ht="15.75" customHeight="1">
      <c r="A49" s="1" t="s">
        <v>115</v>
      </c>
    </row>
    <row r="50" spans="1:1" ht="15.75" customHeight="1"/>
  </sheetData>
  <mergeCells count="32">
    <mergeCell ref="A32:A39"/>
    <mergeCell ref="A40:A44"/>
    <mergeCell ref="A45:A48"/>
    <mergeCell ref="Q25:Q26"/>
    <mergeCell ref="A30:E31"/>
    <mergeCell ref="F30:G30"/>
    <mergeCell ref="H30:I30"/>
    <mergeCell ref="J30:K30"/>
    <mergeCell ref="L30:M30"/>
    <mergeCell ref="N30:O30"/>
    <mergeCell ref="P30:Q30"/>
    <mergeCell ref="N6:O6"/>
    <mergeCell ref="P6:Q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A6:E7"/>
    <mergeCell ref="F6:G6"/>
    <mergeCell ref="H6:I6"/>
    <mergeCell ref="J6:K6"/>
    <mergeCell ref="L6:M6"/>
  </mergeCells>
  <phoneticPr fontId="49"/>
  <printOptions horizontalCentered="1"/>
  <pageMargins left="0.78749999999999998" right="0.359722222222222" top="0.27986111111111101" bottom="0.22986111111111099" header="0.196527777777778" footer="0.511811023622047"/>
  <pageSetup paperSize="9" scale="66" firstPageNumber="3" orientation="landscape" useFirstPageNumber="1" horizontalDpi="300" verticalDpi="300" r:id="rId1"/>
  <headerFooter>
    <oddHeader>&amp;R&amp;9指定都市－2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view="pageBreakPreview" zoomScaleNormal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E2" sqref="E2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24" width="10.6328125" style="1" customWidth="1"/>
    <col min="25" max="16384" width="9" style="1"/>
  </cols>
  <sheetData>
    <row r="1" spans="1:24" ht="33.75" customHeight="1">
      <c r="A1" s="78" t="s">
        <v>0</v>
      </c>
      <c r="B1" s="78"/>
      <c r="C1" s="78"/>
      <c r="D1" s="78"/>
      <c r="E1" s="92" t="s">
        <v>229</v>
      </c>
      <c r="F1" s="3"/>
    </row>
    <row r="3" spans="1:24" ht="14">
      <c r="A3" s="4" t="s">
        <v>116</v>
      </c>
    </row>
    <row r="5" spans="1:24" ht="14">
      <c r="A5" s="5" t="s">
        <v>117</v>
      </c>
      <c r="E5" s="6"/>
    </row>
    <row r="6" spans="1:24" ht="14">
      <c r="A6" s="6"/>
      <c r="G6" s="79" t="s">
        <v>4</v>
      </c>
      <c r="H6" s="79"/>
      <c r="I6" s="79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1:24" ht="27" customHeight="1">
      <c r="A7" s="7"/>
      <c r="B7" s="8"/>
      <c r="C7" s="8"/>
      <c r="D7" s="8"/>
      <c r="E7" s="9"/>
      <c r="F7" s="80" t="s">
        <v>118</v>
      </c>
      <c r="G7" s="80"/>
      <c r="H7" s="10" t="s">
        <v>119</v>
      </c>
      <c r="I7" s="11" t="s">
        <v>7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4" ht="16.5" customHeight="1">
      <c r="A8" s="12"/>
      <c r="B8" s="13"/>
      <c r="C8" s="13"/>
      <c r="D8" s="13"/>
      <c r="E8" s="14"/>
      <c r="F8" s="10" t="s">
        <v>120</v>
      </c>
      <c r="G8" s="10" t="s">
        <v>9</v>
      </c>
      <c r="H8" s="10" t="s">
        <v>120</v>
      </c>
      <c r="I8" s="15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4" ht="18" customHeight="1">
      <c r="A9" s="81" t="s">
        <v>10</v>
      </c>
      <c r="B9" s="81" t="s">
        <v>11</v>
      </c>
      <c r="C9" s="16" t="s">
        <v>12</v>
      </c>
      <c r="D9" s="17"/>
      <c r="E9" s="17"/>
      <c r="F9" s="18">
        <v>356657.21500000003</v>
      </c>
      <c r="G9" s="19">
        <f t="shared" ref="G9:G22" si="0">F9/$F$22*100</f>
        <v>28.77547025380105</v>
      </c>
      <c r="H9" s="18">
        <v>347606.36099999998</v>
      </c>
      <c r="I9" s="19">
        <f t="shared" ref="I9:I40" si="1">(F9/H9-1)*100</f>
        <v>2.6037653551455042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</row>
    <row r="10" spans="1:24" ht="18" customHeight="1">
      <c r="A10" s="81"/>
      <c r="B10" s="81"/>
      <c r="C10" s="20"/>
      <c r="D10" s="16" t="s">
        <v>13</v>
      </c>
      <c r="E10" s="17"/>
      <c r="F10" s="18">
        <v>169310.41200000001</v>
      </c>
      <c r="G10" s="19">
        <f t="shared" si="0"/>
        <v>13.660137855797478</v>
      </c>
      <c r="H10" s="18">
        <v>171925.95800000001</v>
      </c>
      <c r="I10" s="19">
        <f t="shared" si="1"/>
        <v>-1.521321172454948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</row>
    <row r="11" spans="1:24" ht="18" customHeight="1">
      <c r="A11" s="81"/>
      <c r="B11" s="81"/>
      <c r="C11" s="21"/>
      <c r="D11" s="21"/>
      <c r="E11" s="22" t="s">
        <v>14</v>
      </c>
      <c r="F11" s="18">
        <v>138572.196</v>
      </c>
      <c r="G11" s="19">
        <f t="shared" si="0"/>
        <v>11.180147032780168</v>
      </c>
      <c r="H11" s="18">
        <v>141574.27499999999</v>
      </c>
      <c r="I11" s="19">
        <f t="shared" si="1"/>
        <v>-2.1204975268282356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</row>
    <row r="12" spans="1:24" ht="18" customHeight="1">
      <c r="A12" s="81"/>
      <c r="B12" s="81"/>
      <c r="C12" s="21"/>
      <c r="D12" s="23"/>
      <c r="E12" s="22" t="s">
        <v>15</v>
      </c>
      <c r="F12" s="18">
        <v>20291.103999999999</v>
      </c>
      <c r="G12" s="19">
        <f t="shared" si="0"/>
        <v>1.6371071017553462</v>
      </c>
      <c r="H12" s="18">
        <v>19707.530999999999</v>
      </c>
      <c r="I12" s="19">
        <f t="shared" si="1"/>
        <v>2.9611674846534486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 spans="1:24" ht="18" customHeight="1">
      <c r="A13" s="81"/>
      <c r="B13" s="81"/>
      <c r="C13" s="24"/>
      <c r="D13" s="17" t="s">
        <v>16</v>
      </c>
      <c r="E13" s="17"/>
      <c r="F13" s="18">
        <v>130467.196</v>
      </c>
      <c r="G13" s="19">
        <f t="shared" si="0"/>
        <v>10.526227312112082</v>
      </c>
      <c r="H13" s="18">
        <v>121376.06200000001</v>
      </c>
      <c r="I13" s="19">
        <f t="shared" si="1"/>
        <v>7.4900551642546942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</row>
    <row r="14" spans="1:24" ht="18" customHeight="1">
      <c r="A14" s="81"/>
      <c r="B14" s="81"/>
      <c r="C14" s="17" t="s">
        <v>17</v>
      </c>
      <c r="D14" s="17"/>
      <c r="E14" s="17"/>
      <c r="F14" s="18">
        <v>5454.8649999999998</v>
      </c>
      <c r="G14" s="19">
        <f t="shared" si="0"/>
        <v>0.44010410821494372</v>
      </c>
      <c r="H14" s="18">
        <v>5418.0839999999998</v>
      </c>
      <c r="I14" s="19">
        <f t="shared" si="1"/>
        <v>0.67885621559207188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 spans="1:24" ht="18" customHeight="1">
      <c r="A15" s="81"/>
      <c r="B15" s="81"/>
      <c r="C15" s="17" t="s">
        <v>18</v>
      </c>
      <c r="D15" s="17"/>
      <c r="E15" s="17"/>
      <c r="F15" s="18">
        <v>153237.38800000001</v>
      </c>
      <c r="G15" s="19">
        <f t="shared" si="0"/>
        <v>12.363349778762137</v>
      </c>
      <c r="H15" s="18">
        <v>124390.99800000001</v>
      </c>
      <c r="I15" s="19">
        <f t="shared" si="1"/>
        <v>23.190094511501535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 spans="1:24" ht="18" customHeight="1">
      <c r="A16" s="81"/>
      <c r="B16" s="81"/>
      <c r="C16" s="17" t="s">
        <v>19</v>
      </c>
      <c r="D16" s="17"/>
      <c r="E16" s="17"/>
      <c r="F16" s="18">
        <v>11057.383</v>
      </c>
      <c r="G16" s="19">
        <f t="shared" si="0"/>
        <v>0.89212101205182504</v>
      </c>
      <c r="H16" s="18">
        <f>11017.789+8948.639</f>
        <v>19966.428</v>
      </c>
      <c r="I16" s="19">
        <f t="shared" si="1"/>
        <v>-44.620124340718327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 spans="1:24" ht="18" customHeight="1">
      <c r="A17" s="81"/>
      <c r="B17" s="81"/>
      <c r="C17" s="17" t="s">
        <v>20</v>
      </c>
      <c r="D17" s="17"/>
      <c r="E17" s="17"/>
      <c r="F17" s="18">
        <v>313456.11300000001</v>
      </c>
      <c r="G17" s="19">
        <f t="shared" si="0"/>
        <v>25.289960993789514</v>
      </c>
      <c r="H17" s="18">
        <v>348870.19900000002</v>
      </c>
      <c r="I17" s="19">
        <f t="shared" si="1"/>
        <v>-10.151077994483559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 spans="1:24" ht="18" customHeight="1">
      <c r="A18" s="81"/>
      <c r="B18" s="81"/>
      <c r="C18" s="17" t="s">
        <v>21</v>
      </c>
      <c r="D18" s="17"/>
      <c r="E18" s="17"/>
      <c r="F18" s="18">
        <v>68336.547999999995</v>
      </c>
      <c r="G18" s="19">
        <f t="shared" si="0"/>
        <v>5.5134628475732566</v>
      </c>
      <c r="H18" s="18">
        <v>72714.080000000002</v>
      </c>
      <c r="I18" s="19">
        <f t="shared" si="1"/>
        <v>-6.0201985640195188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 spans="1:24" ht="18" customHeight="1">
      <c r="A19" s="81"/>
      <c r="B19" s="81"/>
      <c r="C19" s="17" t="s">
        <v>22</v>
      </c>
      <c r="D19" s="17"/>
      <c r="E19" s="17"/>
      <c r="F19" s="18">
        <v>12508.055</v>
      </c>
      <c r="G19" s="19">
        <f t="shared" si="0"/>
        <v>1.0091627182851397</v>
      </c>
      <c r="H19" s="18">
        <v>20219.87</v>
      </c>
      <c r="I19" s="19">
        <f t="shared" si="1"/>
        <v>-38.139785270627357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 spans="1:24" ht="18" customHeight="1">
      <c r="A20" s="81"/>
      <c r="B20" s="81"/>
      <c r="C20" s="17" t="s">
        <v>23</v>
      </c>
      <c r="D20" s="17"/>
      <c r="E20" s="17"/>
      <c r="F20" s="18">
        <v>95419</v>
      </c>
      <c r="G20" s="19">
        <f t="shared" si="0"/>
        <v>7.6985028780293767</v>
      </c>
      <c r="H20" s="18">
        <v>77721</v>
      </c>
      <c r="I20" s="19">
        <f t="shared" si="1"/>
        <v>22.771194400483786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 spans="1:24" ht="18" customHeight="1">
      <c r="A21" s="81"/>
      <c r="B21" s="81"/>
      <c r="C21" s="17" t="s">
        <v>24</v>
      </c>
      <c r="D21" s="17"/>
      <c r="E21" s="17"/>
      <c r="F21" s="18">
        <f>F22-SUM(F9,F14:F20)</f>
        <v>223322.21299999999</v>
      </c>
      <c r="G21" s="19">
        <f t="shared" si="0"/>
        <v>18.017865409492757</v>
      </c>
      <c r="H21" s="18">
        <v>210932.677</v>
      </c>
      <c r="I21" s="19">
        <f t="shared" si="1"/>
        <v>5.8736921069844517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spans="1:24" ht="18" customHeight="1">
      <c r="A22" s="81"/>
      <c r="B22" s="81"/>
      <c r="C22" s="17" t="s">
        <v>25</v>
      </c>
      <c r="D22" s="17"/>
      <c r="E22" s="17"/>
      <c r="F22" s="18">
        <v>1239448.78</v>
      </c>
      <c r="G22" s="19">
        <f t="shared" si="0"/>
        <v>100</v>
      </c>
      <c r="H22" s="18">
        <f>SUM(H9,H14:H21)</f>
        <v>1227839.6969999999</v>
      </c>
      <c r="I22" s="19">
        <f t="shared" si="1"/>
        <v>0.94548848912157091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spans="1:24" ht="18" customHeight="1">
      <c r="A23" s="81"/>
      <c r="B23" s="81" t="s">
        <v>26</v>
      </c>
      <c r="C23" s="25" t="s">
        <v>27</v>
      </c>
      <c r="D23" s="22"/>
      <c r="E23" s="22"/>
      <c r="F23" s="18">
        <f>SUM(F24:F26)</f>
        <v>685921.81799999997</v>
      </c>
      <c r="G23" s="19">
        <f t="shared" ref="G23:G40" si="2">F23/$F$40*100</f>
        <v>55.804140916947375</v>
      </c>
      <c r="H23" s="18">
        <f>+SUM(H24:H26)</f>
        <v>633862.69499999995</v>
      </c>
      <c r="I23" s="19">
        <f t="shared" si="1"/>
        <v>8.2129968226005268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 spans="1:24" ht="18" customHeight="1">
      <c r="A24" s="81"/>
      <c r="B24" s="81"/>
      <c r="C24" s="20"/>
      <c r="D24" s="22" t="s">
        <v>28</v>
      </c>
      <c r="E24" s="22"/>
      <c r="F24" s="18">
        <v>175040.04800000001</v>
      </c>
      <c r="G24" s="19">
        <f t="shared" si="2"/>
        <v>14.240630999583153</v>
      </c>
      <c r="H24" s="18">
        <v>166874.65400000001</v>
      </c>
      <c r="I24" s="19">
        <f t="shared" si="1"/>
        <v>4.8931301454563592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 spans="1:24" ht="18" customHeight="1">
      <c r="A25" s="81"/>
      <c r="B25" s="81"/>
      <c r="C25" s="20"/>
      <c r="D25" s="22" t="s">
        <v>29</v>
      </c>
      <c r="E25" s="22"/>
      <c r="F25" s="18">
        <v>415545.99900000001</v>
      </c>
      <c r="G25" s="19">
        <f t="shared" si="2"/>
        <v>33.807333251600511</v>
      </c>
      <c r="H25" s="18">
        <v>378374.33799999999</v>
      </c>
      <c r="I25" s="19">
        <f t="shared" si="1"/>
        <v>9.8240438811154398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  <row r="26" spans="1:24" ht="18" customHeight="1">
      <c r="A26" s="81"/>
      <c r="B26" s="81"/>
      <c r="C26" s="24"/>
      <c r="D26" s="22" t="s">
        <v>30</v>
      </c>
      <c r="E26" s="22"/>
      <c r="F26" s="18">
        <v>95335.770999999993</v>
      </c>
      <c r="G26" s="19">
        <f t="shared" si="2"/>
        <v>7.7561766657637143</v>
      </c>
      <c r="H26" s="18">
        <v>88613.702999999994</v>
      </c>
      <c r="I26" s="19">
        <f t="shared" si="1"/>
        <v>7.5858109665048135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 spans="1:24" ht="18" customHeight="1">
      <c r="A27" s="81"/>
      <c r="B27" s="81"/>
      <c r="C27" s="25" t="s">
        <v>31</v>
      </c>
      <c r="D27" s="22"/>
      <c r="E27" s="22"/>
      <c r="F27" s="18">
        <f>SUM(F28:F33)</f>
        <v>397800.73700000002</v>
      </c>
      <c r="G27" s="19">
        <f t="shared" si="2"/>
        <v>32.363642330463854</v>
      </c>
      <c r="H27" s="18">
        <f>+SUM(H28:H33)</f>
        <v>470169.93999999994</v>
      </c>
      <c r="I27" s="19">
        <f t="shared" si="1"/>
        <v>-15.392137362078051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 spans="1:24" ht="18" customHeight="1">
      <c r="A28" s="81"/>
      <c r="B28" s="81"/>
      <c r="C28" s="20"/>
      <c r="D28" s="22" t="s">
        <v>32</v>
      </c>
      <c r="E28" s="22"/>
      <c r="F28" s="18">
        <v>124916.696</v>
      </c>
      <c r="G28" s="19">
        <f t="shared" si="2"/>
        <v>10.162774712122479</v>
      </c>
      <c r="H28" s="18">
        <v>146820.99900000001</v>
      </c>
      <c r="I28" s="19">
        <f t="shared" si="1"/>
        <v>-14.91905323434014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</row>
    <row r="29" spans="1:24" ht="18" customHeight="1">
      <c r="A29" s="81"/>
      <c r="B29" s="81"/>
      <c r="C29" s="20"/>
      <c r="D29" s="22" t="s">
        <v>33</v>
      </c>
      <c r="E29" s="22"/>
      <c r="F29" s="18">
        <v>31609.376</v>
      </c>
      <c r="G29" s="19">
        <f t="shared" si="2"/>
        <v>2.5716255501888332</v>
      </c>
      <c r="H29" s="18">
        <v>33023.548000000003</v>
      </c>
      <c r="I29" s="19">
        <f t="shared" si="1"/>
        <v>-4.2823139415546834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 spans="1:24" ht="18" customHeight="1">
      <c r="A30" s="81"/>
      <c r="B30" s="81"/>
      <c r="C30" s="20"/>
      <c r="D30" s="22" t="s">
        <v>34</v>
      </c>
      <c r="E30" s="22"/>
      <c r="F30" s="18">
        <v>65863.111000000004</v>
      </c>
      <c r="G30" s="19">
        <f t="shared" si="2"/>
        <v>5.3583866718065929</v>
      </c>
      <c r="H30" s="18">
        <v>100927.242</v>
      </c>
      <c r="I30" s="19">
        <f t="shared" si="1"/>
        <v>-34.741988689238127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</row>
    <row r="31" spans="1:24" ht="18" customHeight="1">
      <c r="A31" s="81"/>
      <c r="B31" s="81"/>
      <c r="C31" s="20"/>
      <c r="D31" s="22" t="s">
        <v>35</v>
      </c>
      <c r="E31" s="22"/>
      <c r="F31" s="18">
        <v>79992.804999999993</v>
      </c>
      <c r="G31" s="19">
        <f t="shared" si="2"/>
        <v>6.5079279378774517</v>
      </c>
      <c r="H31" s="18">
        <v>75834.05</v>
      </c>
      <c r="I31" s="19">
        <f t="shared" si="1"/>
        <v>5.4840207004636987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</row>
    <row r="32" spans="1:24" ht="18" customHeight="1">
      <c r="A32" s="81"/>
      <c r="B32" s="81"/>
      <c r="C32" s="20"/>
      <c r="D32" s="22" t="s">
        <v>36</v>
      </c>
      <c r="E32" s="22"/>
      <c r="F32" s="18">
        <v>4290.5959999999995</v>
      </c>
      <c r="G32" s="19">
        <f t="shared" si="2"/>
        <v>0.34906751399135511</v>
      </c>
      <c r="H32" s="18">
        <v>18989.473999999998</v>
      </c>
      <c r="I32" s="19">
        <f t="shared" si="1"/>
        <v>-77.405398380176308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</row>
    <row r="33" spans="1:24" ht="18" customHeight="1">
      <c r="A33" s="81"/>
      <c r="B33" s="81"/>
      <c r="C33" s="24"/>
      <c r="D33" s="22" t="s">
        <v>37</v>
      </c>
      <c r="E33" s="22"/>
      <c r="F33" s="18">
        <v>91128.153000000006</v>
      </c>
      <c r="G33" s="19">
        <f t="shared" si="2"/>
        <v>7.413859944477144</v>
      </c>
      <c r="H33" s="18">
        <v>94574.626999999993</v>
      </c>
      <c r="I33" s="19">
        <f t="shared" si="1"/>
        <v>-3.6441846077806761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</row>
    <row r="34" spans="1:24" ht="18" customHeight="1">
      <c r="A34" s="81"/>
      <c r="B34" s="81"/>
      <c r="C34" s="25" t="s">
        <v>38</v>
      </c>
      <c r="D34" s="22"/>
      <c r="E34" s="22"/>
      <c r="F34" s="18">
        <f>F35+F38</f>
        <v>145436.799</v>
      </c>
      <c r="G34" s="19">
        <f t="shared" si="2"/>
        <v>11.83221675258878</v>
      </c>
      <c r="H34" s="18">
        <v>111806.103</v>
      </c>
      <c r="I34" s="19">
        <f t="shared" si="1"/>
        <v>30.079481439398691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</row>
    <row r="35" spans="1:24" ht="18" customHeight="1">
      <c r="A35" s="81"/>
      <c r="B35" s="81"/>
      <c r="C35" s="20"/>
      <c r="D35" s="25" t="s">
        <v>39</v>
      </c>
      <c r="E35" s="22"/>
      <c r="F35" s="18">
        <v>145261.10500000001</v>
      </c>
      <c r="G35" s="19">
        <f t="shared" si="2"/>
        <v>11.8179229183981</v>
      </c>
      <c r="H35" s="18">
        <v>110679.64599999999</v>
      </c>
      <c r="I35" s="19">
        <f t="shared" si="1"/>
        <v>31.244641855829581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</row>
    <row r="36" spans="1:24" ht="18" customHeight="1">
      <c r="A36" s="81"/>
      <c r="B36" s="81"/>
      <c r="C36" s="20"/>
      <c r="D36" s="20"/>
      <c r="E36" s="30" t="s">
        <v>40</v>
      </c>
      <c r="F36" s="18">
        <f>F35-F37</f>
        <v>56269.616000000009</v>
      </c>
      <c r="G36" s="19">
        <f t="shared" si="2"/>
        <v>4.5778942996190235</v>
      </c>
      <c r="H36" s="18">
        <f>+H35-H37</f>
        <v>39235.593999999997</v>
      </c>
      <c r="I36" s="19">
        <f t="shared" si="1"/>
        <v>43.414716749286406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</row>
    <row r="37" spans="1:24" ht="18" customHeight="1">
      <c r="A37" s="81"/>
      <c r="B37" s="81"/>
      <c r="C37" s="20"/>
      <c r="D37" s="24"/>
      <c r="E37" s="22" t="s">
        <v>41</v>
      </c>
      <c r="F37" s="18">
        <v>88991.489000000001</v>
      </c>
      <c r="G37" s="19">
        <f t="shared" si="2"/>
        <v>7.2400286187790766</v>
      </c>
      <c r="H37" s="18">
        <v>71444.051999999996</v>
      </c>
      <c r="I37" s="19">
        <f t="shared" si="1"/>
        <v>24.561088724362957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</row>
    <row r="38" spans="1:24" ht="18" customHeight="1">
      <c r="A38" s="81"/>
      <c r="B38" s="81"/>
      <c r="C38" s="20"/>
      <c r="D38" s="17" t="s">
        <v>42</v>
      </c>
      <c r="E38" s="17"/>
      <c r="F38" s="18">
        <v>175.69399999999999</v>
      </c>
      <c r="G38" s="19">
        <f t="shared" si="2"/>
        <v>1.4293834190680536E-2</v>
      </c>
      <c r="H38" s="18">
        <v>1126.4570000000001</v>
      </c>
      <c r="I38" s="19">
        <f t="shared" si="1"/>
        <v>-84.402955461238207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</row>
    <row r="39" spans="1:24" ht="18" customHeight="1">
      <c r="A39" s="81"/>
      <c r="B39" s="81"/>
      <c r="C39" s="24"/>
      <c r="D39" s="17" t="s">
        <v>43</v>
      </c>
      <c r="E39" s="17"/>
      <c r="F39" s="18">
        <v>0</v>
      </c>
      <c r="G39" s="19">
        <f t="shared" si="2"/>
        <v>0</v>
      </c>
      <c r="H39" s="18">
        <v>0</v>
      </c>
      <c r="I39" s="19" t="e">
        <f t="shared" si="1"/>
        <v>#DIV/0!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</row>
    <row r="40" spans="1:24" ht="18" customHeight="1">
      <c r="A40" s="81"/>
      <c r="B40" s="81"/>
      <c r="C40" s="22" t="s">
        <v>44</v>
      </c>
      <c r="D40" s="22"/>
      <c r="E40" s="22"/>
      <c r="F40" s="18">
        <f>SUM(F23,F27,F34)</f>
        <v>1229159.3539999998</v>
      </c>
      <c r="G40" s="19">
        <f t="shared" si="2"/>
        <v>100</v>
      </c>
      <c r="H40" s="18">
        <f>SUM(H23,H27,H34)</f>
        <v>1215838.7379999999</v>
      </c>
      <c r="I40" s="19">
        <f t="shared" si="1"/>
        <v>1.0955906884420941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</row>
    <row r="41" spans="1:24" ht="18" customHeight="1">
      <c r="A41" s="31" t="s">
        <v>45</v>
      </c>
    </row>
    <row r="42" spans="1:24" ht="18" customHeight="1">
      <c r="A42" s="32" t="s">
        <v>46</v>
      </c>
    </row>
  </sheetData>
  <mergeCells count="6">
    <mergeCell ref="A1:D1"/>
    <mergeCell ref="G6:I6"/>
    <mergeCell ref="F7:G7"/>
    <mergeCell ref="A9:A40"/>
    <mergeCell ref="B9:B22"/>
    <mergeCell ref="B23:B40"/>
  </mergeCells>
  <phoneticPr fontId="49"/>
  <printOptions horizontalCentered="1" verticalCentered="1"/>
  <pageMargins left="0" right="0" top="0.43263888888888902" bottom="0.196527777777778" header="0.196527777777778" footer="0.511811023622047"/>
  <pageSetup paperSize="9" orientation="portrait" useFirstPageNumber="1" horizontalDpi="300" verticalDpi="300" r:id="rId1"/>
  <headerFooter>
    <oddHeader>&amp;R&amp;9指定都市－3-1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Page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2" sqref="C2"/>
    </sheetView>
  </sheetViews>
  <sheetFormatPr defaultColWidth="9" defaultRowHeight="13"/>
  <cols>
    <col min="1" max="1" width="5.36328125" style="1" customWidth="1"/>
    <col min="2" max="2" width="3.08984375" style="1" customWidth="1"/>
    <col min="3" max="3" width="34.7265625" style="1" customWidth="1"/>
    <col min="4" max="9" width="11.90625" style="1" customWidth="1"/>
    <col min="10" max="16384" width="9" style="1"/>
  </cols>
  <sheetData>
    <row r="1" spans="1:9" ht="33.75" customHeight="1">
      <c r="A1" s="88" t="s">
        <v>0</v>
      </c>
      <c r="B1" s="88"/>
      <c r="C1" s="92" t="s">
        <v>229</v>
      </c>
      <c r="D1" s="52"/>
      <c r="E1" s="52"/>
    </row>
    <row r="4" spans="1:9">
      <c r="A4" s="5" t="s">
        <v>121</v>
      </c>
    </row>
    <row r="5" spans="1:9">
      <c r="I5" s="37" t="s">
        <v>122</v>
      </c>
    </row>
    <row r="6" spans="1:9" s="54" customFormat="1" ht="29.25" customHeight="1">
      <c r="A6" s="89" t="s">
        <v>123</v>
      </c>
      <c r="B6" s="89"/>
      <c r="C6" s="89"/>
      <c r="D6" s="89"/>
      <c r="E6" s="53" t="s">
        <v>124</v>
      </c>
      <c r="F6" s="53" t="s">
        <v>125</v>
      </c>
      <c r="G6" s="53" t="s">
        <v>126</v>
      </c>
      <c r="H6" s="53" t="s">
        <v>127</v>
      </c>
      <c r="I6" s="53" t="s">
        <v>128</v>
      </c>
    </row>
    <row r="7" spans="1:9" ht="27" customHeight="1">
      <c r="A7" s="81" t="s">
        <v>129</v>
      </c>
      <c r="B7" s="16" t="s">
        <v>130</v>
      </c>
      <c r="C7" s="17"/>
      <c r="D7" s="38" t="s">
        <v>59</v>
      </c>
      <c r="E7" s="53">
        <v>1002443.912</v>
      </c>
      <c r="F7" s="53">
        <v>1288833.5060000001</v>
      </c>
      <c r="G7" s="53">
        <v>1295698.111</v>
      </c>
      <c r="H7" s="53">
        <v>1227839.6769999999</v>
      </c>
      <c r="I7" s="53">
        <v>1209468.652</v>
      </c>
    </row>
    <row r="8" spans="1:9" ht="27" customHeight="1">
      <c r="A8" s="81"/>
      <c r="B8" s="43"/>
      <c r="C8" s="17" t="s">
        <v>131</v>
      </c>
      <c r="D8" s="38" t="s">
        <v>61</v>
      </c>
      <c r="E8" s="55">
        <v>474796.50799999997</v>
      </c>
      <c r="F8" s="55">
        <v>476184.16700000002</v>
      </c>
      <c r="G8" s="55">
        <v>508696.408</v>
      </c>
      <c r="H8" s="42">
        <v>511666.43199999997</v>
      </c>
      <c r="I8" s="42">
        <v>528500.92500000005</v>
      </c>
    </row>
    <row r="9" spans="1:9" ht="27" customHeight="1">
      <c r="A9" s="81"/>
      <c r="B9" s="17" t="s">
        <v>132</v>
      </c>
      <c r="C9" s="17"/>
      <c r="D9" s="38"/>
      <c r="E9" s="55">
        <v>991167.20200000005</v>
      </c>
      <c r="F9" s="55">
        <v>1272707.2479999999</v>
      </c>
      <c r="G9" s="55">
        <v>1281258.7379999999</v>
      </c>
      <c r="H9" s="42">
        <v>1215838.7379999999</v>
      </c>
      <c r="I9" s="42">
        <v>1200091.6529999999</v>
      </c>
    </row>
    <row r="10" spans="1:9" ht="27" customHeight="1">
      <c r="A10" s="81"/>
      <c r="B10" s="17" t="s">
        <v>133</v>
      </c>
      <c r="C10" s="17"/>
      <c r="D10" s="38"/>
      <c r="E10" s="55">
        <v>11276.71</v>
      </c>
      <c r="F10" s="55">
        <v>16126.258</v>
      </c>
      <c r="G10" s="55">
        <v>14439.373</v>
      </c>
      <c r="H10" s="42">
        <v>12000.939</v>
      </c>
      <c r="I10" s="42">
        <v>9376.9989999999998</v>
      </c>
    </row>
    <row r="11" spans="1:9" ht="27" customHeight="1">
      <c r="A11" s="81"/>
      <c r="B11" s="17" t="s">
        <v>134</v>
      </c>
      <c r="C11" s="17"/>
      <c r="D11" s="38"/>
      <c r="E11" s="55">
        <v>3743.26</v>
      </c>
      <c r="F11" s="55">
        <v>3897.0320000000002</v>
      </c>
      <c r="G11" s="55">
        <v>4477.7049999999999</v>
      </c>
      <c r="H11" s="42">
        <v>4179.5889999999999</v>
      </c>
      <c r="I11" s="42">
        <v>3125.7350000000001</v>
      </c>
    </row>
    <row r="12" spans="1:9" ht="27" customHeight="1">
      <c r="A12" s="81"/>
      <c r="B12" s="17" t="s">
        <v>114</v>
      </c>
      <c r="C12" s="17"/>
      <c r="D12" s="38"/>
      <c r="E12" s="55">
        <v>7533.45</v>
      </c>
      <c r="F12" s="55">
        <v>12229.226000000001</v>
      </c>
      <c r="G12" s="55">
        <v>9961.6679999999997</v>
      </c>
      <c r="H12" s="42">
        <v>7821.35</v>
      </c>
      <c r="I12" s="42">
        <v>6251.2640000000001</v>
      </c>
    </row>
    <row r="13" spans="1:9" ht="27" customHeight="1">
      <c r="A13" s="81"/>
      <c r="B13" s="17" t="s">
        <v>135</v>
      </c>
      <c r="C13" s="17"/>
      <c r="D13" s="38"/>
      <c r="E13" s="55">
        <v>2579.4580000000001</v>
      </c>
      <c r="F13" s="55">
        <v>4695.7759999999998</v>
      </c>
      <c r="G13" s="55">
        <v>-2267.558</v>
      </c>
      <c r="H13" s="42">
        <v>-2140.3180000000002</v>
      </c>
      <c r="I13" s="42">
        <v>-1570.086</v>
      </c>
    </row>
    <row r="14" spans="1:9" ht="27" customHeight="1">
      <c r="A14" s="81"/>
      <c r="B14" s="17" t="s">
        <v>136</v>
      </c>
      <c r="C14" s="17"/>
      <c r="D14" s="38"/>
      <c r="E14" s="55">
        <v>0</v>
      </c>
      <c r="F14" s="55">
        <v>0</v>
      </c>
      <c r="G14" s="55">
        <v>0</v>
      </c>
      <c r="H14" s="42">
        <v>0</v>
      </c>
      <c r="I14" s="42">
        <v>0</v>
      </c>
    </row>
    <row r="15" spans="1:9" ht="27" customHeight="1">
      <c r="A15" s="81"/>
      <c r="B15" s="17" t="s">
        <v>137</v>
      </c>
      <c r="C15" s="17"/>
      <c r="D15" s="38"/>
      <c r="E15" s="55">
        <v>2580.3530000000001</v>
      </c>
      <c r="F15" s="55">
        <v>4696.665</v>
      </c>
      <c r="G15" s="55">
        <v>-7966.9129999999996</v>
      </c>
      <c r="H15" s="42">
        <v>-5339.7839999999997</v>
      </c>
      <c r="I15" s="42">
        <v>-4069.4989999999998</v>
      </c>
    </row>
    <row r="16" spans="1:9" ht="27" customHeight="1">
      <c r="A16" s="81"/>
      <c r="B16" s="17" t="s">
        <v>138</v>
      </c>
      <c r="C16" s="17"/>
      <c r="D16" s="38" t="s">
        <v>63</v>
      </c>
      <c r="E16" s="55">
        <v>65180.165000000001</v>
      </c>
      <c r="F16" s="55">
        <v>68799.634000000005</v>
      </c>
      <c r="G16" s="55">
        <v>82265.967000000004</v>
      </c>
      <c r="H16" s="42">
        <v>99866.623000000007</v>
      </c>
      <c r="I16" s="42">
        <v>111603.11900000001</v>
      </c>
    </row>
    <row r="17" spans="1:9" ht="27" customHeight="1">
      <c r="A17" s="81"/>
      <c r="B17" s="17" t="s">
        <v>139</v>
      </c>
      <c r="C17" s="17"/>
      <c r="D17" s="38" t="s">
        <v>65</v>
      </c>
      <c r="E17" s="55">
        <v>224866.43900000001</v>
      </c>
      <c r="F17" s="55">
        <v>223733.48800000001</v>
      </c>
      <c r="G17" s="55">
        <v>195977.25700000001</v>
      </c>
      <c r="H17" s="42">
        <v>274888.22499999998</v>
      </c>
      <c r="I17" s="42">
        <v>302814.20400000003</v>
      </c>
    </row>
    <row r="18" spans="1:9" ht="27" customHeight="1">
      <c r="A18" s="81"/>
      <c r="B18" s="17" t="s">
        <v>140</v>
      </c>
      <c r="C18" s="17"/>
      <c r="D18" s="38" t="s">
        <v>67</v>
      </c>
      <c r="E18" s="55">
        <v>1083759.763</v>
      </c>
      <c r="F18" s="55">
        <v>1098668.483</v>
      </c>
      <c r="G18" s="55">
        <v>1100637.848</v>
      </c>
      <c r="H18" s="42">
        <v>1098123.121</v>
      </c>
      <c r="I18" s="42">
        <v>1103281.024</v>
      </c>
    </row>
    <row r="19" spans="1:9" ht="27" customHeight="1">
      <c r="A19" s="81"/>
      <c r="B19" s="17" t="s">
        <v>141</v>
      </c>
      <c r="C19" s="17"/>
      <c r="D19" s="38" t="s">
        <v>142</v>
      </c>
      <c r="E19" s="55">
        <f>E17+E18-E16</f>
        <v>1243446.037</v>
      </c>
      <c r="F19" s="55">
        <f>F17+F18-F16</f>
        <v>1253602.3369999998</v>
      </c>
      <c r="G19" s="55">
        <f>G17+G18-G16</f>
        <v>1214349.138</v>
      </c>
      <c r="H19" s="55">
        <f>H17+H18-H16</f>
        <v>1273144.723</v>
      </c>
      <c r="I19" s="55">
        <f>I17+I18-I16</f>
        <v>1294492.1090000002</v>
      </c>
    </row>
    <row r="20" spans="1:9" ht="27" customHeight="1">
      <c r="A20" s="81"/>
      <c r="B20" s="17" t="s">
        <v>143</v>
      </c>
      <c r="C20" s="17"/>
      <c r="D20" s="38" t="s">
        <v>144</v>
      </c>
      <c r="E20" s="56">
        <f>E18/E8</f>
        <v>2.2825773668074243</v>
      </c>
      <c r="F20" s="56">
        <f>F18/F8</f>
        <v>2.3072343835405178</v>
      </c>
      <c r="G20" s="56">
        <f>G18/G8</f>
        <v>2.1636438368560289</v>
      </c>
      <c r="H20" s="56">
        <f>H18/H8</f>
        <v>2.1461699504258278</v>
      </c>
      <c r="I20" s="56">
        <f>I18/I8</f>
        <v>2.0875668741733988</v>
      </c>
    </row>
    <row r="21" spans="1:9" ht="27" customHeight="1">
      <c r="A21" s="81"/>
      <c r="B21" s="17" t="s">
        <v>145</v>
      </c>
      <c r="C21" s="17"/>
      <c r="D21" s="38" t="s">
        <v>146</v>
      </c>
      <c r="E21" s="56">
        <f>E19/E8</f>
        <v>2.6189030796325907</v>
      </c>
      <c r="F21" s="56">
        <f>F19/F8</f>
        <v>2.6325997878043683</v>
      </c>
      <c r="G21" s="56">
        <f>G19/G8</f>
        <v>2.3871785192554378</v>
      </c>
      <c r="H21" s="56">
        <f>H19/H8</f>
        <v>2.4882318701727928</v>
      </c>
      <c r="I21" s="56">
        <f>I19/I8</f>
        <v>2.4493658341279159</v>
      </c>
    </row>
    <row r="22" spans="1:9" ht="27" customHeight="1">
      <c r="A22" s="81"/>
      <c r="B22" s="17" t="s">
        <v>147</v>
      </c>
      <c r="C22" s="17"/>
      <c r="D22" s="38" t="s">
        <v>148</v>
      </c>
      <c r="E22" s="55" t="e">
        <f>E18/E24*1000000</f>
        <v>#DIV/0!</v>
      </c>
      <c r="F22" s="55" t="e">
        <f>F18/F24*1000000</f>
        <v>#DIV/0!</v>
      </c>
      <c r="G22" s="55" t="e">
        <f>G18/G24*1000000</f>
        <v>#DIV/0!</v>
      </c>
      <c r="H22" s="55" t="e">
        <f>H18/H24*1000000</f>
        <v>#DIV/0!</v>
      </c>
      <c r="I22" s="55" t="e">
        <f>I18/I24*1000000</f>
        <v>#DIV/0!</v>
      </c>
    </row>
    <row r="23" spans="1:9" ht="27" customHeight="1">
      <c r="A23" s="81"/>
      <c r="B23" s="17" t="s">
        <v>149</v>
      </c>
      <c r="C23" s="17"/>
      <c r="D23" s="38" t="s">
        <v>150</v>
      </c>
      <c r="E23" s="55" t="e">
        <f>E19/E24*1000000</f>
        <v>#DIV/0!</v>
      </c>
      <c r="F23" s="55" t="e">
        <f>F19/F24*1000000</f>
        <v>#DIV/0!</v>
      </c>
      <c r="G23" s="55" t="e">
        <f>G19/G24*1000000</f>
        <v>#DIV/0!</v>
      </c>
      <c r="H23" s="55" t="e">
        <f>H19/H24*1000000</f>
        <v>#DIV/0!</v>
      </c>
      <c r="I23" s="55" t="e">
        <f>I19/I24*1000000</f>
        <v>#DIV/0!</v>
      </c>
    </row>
    <row r="24" spans="1:9" ht="27" customHeight="1">
      <c r="A24" s="81"/>
      <c r="B24" s="17" t="s">
        <v>151</v>
      </c>
      <c r="C24" s="57"/>
      <c r="D24" s="38" t="s">
        <v>152</v>
      </c>
      <c r="E24" s="55"/>
      <c r="F24" s="55">
        <f>E24</f>
        <v>0</v>
      </c>
      <c r="G24" s="55">
        <f>F24</f>
        <v>0</v>
      </c>
      <c r="H24" s="55">
        <f>G24</f>
        <v>0</v>
      </c>
      <c r="I24" s="42"/>
    </row>
    <row r="25" spans="1:9" ht="27" customHeight="1">
      <c r="A25" s="81"/>
      <c r="B25" s="22" t="s">
        <v>153</v>
      </c>
      <c r="C25" s="22"/>
      <c r="D25" s="22"/>
      <c r="E25" s="55">
        <v>516149.47700000001</v>
      </c>
      <c r="F25" s="55">
        <v>526342.15700000001</v>
      </c>
      <c r="G25" s="55">
        <v>556234.73199999996</v>
      </c>
      <c r="H25" s="18">
        <v>541516.22600000002</v>
      </c>
      <c r="I25" s="18">
        <v>553530.27399999998</v>
      </c>
    </row>
    <row r="26" spans="1:9" ht="27" customHeight="1">
      <c r="A26" s="81"/>
      <c r="B26" s="22" t="s">
        <v>154</v>
      </c>
      <c r="C26" s="22"/>
      <c r="D26" s="22"/>
      <c r="E26" s="58">
        <v>0.73299999999999998</v>
      </c>
      <c r="F26" s="58">
        <v>0.73799999999999999</v>
      </c>
      <c r="G26" s="58">
        <v>0.72399999999999998</v>
      </c>
      <c r="H26" s="59">
        <v>0.72299999999999998</v>
      </c>
      <c r="I26" s="59">
        <v>0.71099999999999997</v>
      </c>
    </row>
    <row r="27" spans="1:9" ht="27" customHeight="1">
      <c r="A27" s="81"/>
      <c r="B27" s="22" t="s">
        <v>155</v>
      </c>
      <c r="C27" s="22"/>
      <c r="D27" s="22"/>
      <c r="E27" s="60">
        <v>1.5</v>
      </c>
      <c r="F27" s="60">
        <v>2.2999999999999998</v>
      </c>
      <c r="G27" s="60">
        <v>2.7</v>
      </c>
      <c r="H27" s="19">
        <v>1.4</v>
      </c>
      <c r="I27" s="19">
        <v>1.1000000000000001</v>
      </c>
    </row>
    <row r="28" spans="1:9" ht="27" customHeight="1">
      <c r="A28" s="81"/>
      <c r="B28" s="22" t="s">
        <v>156</v>
      </c>
      <c r="C28" s="22"/>
      <c r="D28" s="22"/>
      <c r="E28" s="60">
        <v>95.3</v>
      </c>
      <c r="F28" s="60">
        <v>97.1</v>
      </c>
      <c r="G28" s="60">
        <v>93</v>
      </c>
      <c r="H28" s="19">
        <v>94.9</v>
      </c>
      <c r="I28" s="19">
        <v>95.4</v>
      </c>
    </row>
    <row r="29" spans="1:9" ht="27" customHeight="1">
      <c r="A29" s="81"/>
      <c r="B29" s="22" t="s">
        <v>157</v>
      </c>
      <c r="C29" s="22"/>
      <c r="D29" s="22"/>
      <c r="E29" s="60">
        <v>45.6</v>
      </c>
      <c r="F29" s="60">
        <v>37.4</v>
      </c>
      <c r="G29" s="60">
        <v>38.799999999999997</v>
      </c>
      <c r="H29" s="19">
        <v>43</v>
      </c>
      <c r="I29" s="19">
        <v>43.4</v>
      </c>
    </row>
    <row r="30" spans="1:9" ht="27" customHeight="1">
      <c r="A30" s="81"/>
      <c r="B30" s="81" t="s">
        <v>158</v>
      </c>
      <c r="C30" s="22" t="s">
        <v>159</v>
      </c>
      <c r="D30" s="22"/>
      <c r="E30" s="60">
        <v>0</v>
      </c>
      <c r="F30" s="60">
        <v>0</v>
      </c>
      <c r="G30" s="60">
        <v>0</v>
      </c>
      <c r="H30" s="60">
        <v>0</v>
      </c>
      <c r="I30" s="60">
        <v>0</v>
      </c>
    </row>
    <row r="31" spans="1:9" ht="27" customHeight="1">
      <c r="A31" s="81"/>
      <c r="B31" s="81"/>
      <c r="C31" s="22" t="s">
        <v>160</v>
      </c>
      <c r="D31" s="22"/>
      <c r="E31" s="60">
        <v>0</v>
      </c>
      <c r="F31" s="60">
        <v>0</v>
      </c>
      <c r="G31" s="60">
        <v>0</v>
      </c>
      <c r="H31" s="60">
        <v>0</v>
      </c>
      <c r="I31" s="60">
        <v>0</v>
      </c>
    </row>
    <row r="32" spans="1:9" ht="27" customHeight="1">
      <c r="A32" s="81"/>
      <c r="B32" s="81"/>
      <c r="C32" s="22" t="s">
        <v>161</v>
      </c>
      <c r="D32" s="22"/>
      <c r="E32" s="60">
        <v>2.1</v>
      </c>
      <c r="F32" s="60">
        <v>2.6</v>
      </c>
      <c r="G32" s="60">
        <v>2.7</v>
      </c>
      <c r="H32" s="19">
        <v>2.9</v>
      </c>
      <c r="I32" s="19">
        <v>2.9</v>
      </c>
    </row>
    <row r="33" spans="1:9" ht="27" customHeight="1">
      <c r="A33" s="81"/>
      <c r="B33" s="81"/>
      <c r="C33" s="22" t="s">
        <v>162</v>
      </c>
      <c r="D33" s="22"/>
      <c r="E33" s="60">
        <v>49.7</v>
      </c>
      <c r="F33" s="60">
        <v>43</v>
      </c>
      <c r="G33" s="60">
        <v>29.3</v>
      </c>
      <c r="H33" s="19">
        <v>21.8</v>
      </c>
      <c r="I33" s="19">
        <v>18.2</v>
      </c>
    </row>
    <row r="34" spans="1:9" ht="27" customHeight="1">
      <c r="A34" s="1" t="s">
        <v>163</v>
      </c>
      <c r="E34" s="61"/>
      <c r="F34" s="61"/>
      <c r="G34" s="61"/>
      <c r="H34" s="61"/>
      <c r="I34" s="51"/>
    </row>
    <row r="35" spans="1:9" ht="27" customHeight="1">
      <c r="A35" s="1" t="s">
        <v>115</v>
      </c>
    </row>
    <row r="36" spans="1:9">
      <c r="A36" s="62"/>
    </row>
  </sheetData>
  <mergeCells count="4">
    <mergeCell ref="A1:B1"/>
    <mergeCell ref="A6:D6"/>
    <mergeCell ref="A7:A33"/>
    <mergeCell ref="B30:B33"/>
  </mergeCells>
  <phoneticPr fontId="49"/>
  <pageMargins left="0.31527777777777799" right="0.196527777777778" top="0.98333333333333295" bottom="0.98402777777777795" header="0.51180555555555596" footer="0.511811023622047"/>
  <pageSetup paperSize="9" scale="82" firstPageNumber="2" orientation="portrait" useFirstPageNumber="1" horizontalDpi="300" verticalDpi="300" r:id="rId1"/>
  <headerFooter>
    <oddHeader>&amp;R&amp;9指定都市－3-2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0"/>
  <sheetViews>
    <sheetView view="pageBreakPreview"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D2" sqref="D2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3" width="13.6328125" style="1" customWidth="1"/>
    <col min="24" max="27" width="12" style="1" customWidth="1"/>
    <col min="28" max="16384" width="9" style="1"/>
  </cols>
  <sheetData>
    <row r="1" spans="1:27" ht="33.75" customHeight="1">
      <c r="A1" s="33" t="s">
        <v>0</v>
      </c>
      <c r="B1" s="2"/>
      <c r="C1" s="2"/>
      <c r="D1" s="91" t="s">
        <v>229</v>
      </c>
      <c r="E1" s="34"/>
      <c r="F1" s="34"/>
      <c r="G1" s="34"/>
    </row>
    <row r="2" spans="1:27" ht="15" customHeight="1"/>
    <row r="3" spans="1:27" ht="15" customHeight="1">
      <c r="A3" s="35" t="s">
        <v>164</v>
      </c>
      <c r="B3" s="35"/>
      <c r="C3" s="35"/>
      <c r="D3" s="35"/>
    </row>
    <row r="4" spans="1:27" ht="15" customHeight="1">
      <c r="A4" s="35"/>
      <c r="B4" s="35"/>
      <c r="C4" s="35"/>
      <c r="D4" s="35"/>
    </row>
    <row r="5" spans="1:27" ht="15.75" customHeight="1">
      <c r="A5" s="36" t="s">
        <v>165</v>
      </c>
      <c r="B5" s="36"/>
      <c r="C5" s="36"/>
      <c r="D5" s="36"/>
      <c r="K5" s="37"/>
      <c r="M5" s="37"/>
      <c r="Q5" s="37" t="s">
        <v>49</v>
      </c>
    </row>
    <row r="6" spans="1:27" ht="15.75" customHeight="1">
      <c r="A6" s="82" t="s">
        <v>50</v>
      </c>
      <c r="B6" s="82"/>
      <c r="C6" s="82"/>
      <c r="D6" s="82"/>
      <c r="E6" s="82"/>
      <c r="F6" s="80" t="s">
        <v>51</v>
      </c>
      <c r="G6" s="80"/>
      <c r="H6" s="80" t="s">
        <v>52</v>
      </c>
      <c r="I6" s="80"/>
      <c r="J6" s="80" t="s">
        <v>166</v>
      </c>
      <c r="K6" s="80"/>
      <c r="L6" s="80" t="s">
        <v>54</v>
      </c>
      <c r="M6" s="80"/>
      <c r="N6" s="80" t="s">
        <v>55</v>
      </c>
      <c r="O6" s="80"/>
      <c r="P6" s="80" t="s">
        <v>56</v>
      </c>
      <c r="Q6" s="80"/>
    </row>
    <row r="7" spans="1:27" ht="15.75" customHeight="1">
      <c r="A7" s="82"/>
      <c r="B7" s="82"/>
      <c r="C7" s="82"/>
      <c r="D7" s="82"/>
      <c r="E7" s="82"/>
      <c r="F7" s="10" t="s">
        <v>118</v>
      </c>
      <c r="G7" s="10" t="s">
        <v>119</v>
      </c>
      <c r="H7" s="10" t="s">
        <v>118</v>
      </c>
      <c r="I7" s="10" t="s">
        <v>119</v>
      </c>
      <c r="J7" s="10" t="s">
        <v>118</v>
      </c>
      <c r="K7" s="10" t="s">
        <v>119</v>
      </c>
      <c r="L7" s="10" t="s">
        <v>118</v>
      </c>
      <c r="M7" s="10" t="s">
        <v>119</v>
      </c>
      <c r="N7" s="10" t="s">
        <v>118</v>
      </c>
      <c r="O7" s="10" t="s">
        <v>119</v>
      </c>
      <c r="P7" s="10" t="s">
        <v>118</v>
      </c>
      <c r="Q7" s="10" t="s">
        <v>119</v>
      </c>
    </row>
    <row r="8" spans="1:27" ht="15.75" customHeight="1">
      <c r="A8" s="83" t="s">
        <v>57</v>
      </c>
      <c r="B8" s="16" t="s">
        <v>58</v>
      </c>
      <c r="C8" s="17"/>
      <c r="D8" s="17"/>
      <c r="E8" s="38" t="s">
        <v>59</v>
      </c>
      <c r="F8" s="18">
        <v>24280</v>
      </c>
      <c r="G8" s="18">
        <v>25124</v>
      </c>
      <c r="H8" s="18">
        <v>2049</v>
      </c>
      <c r="I8" s="18">
        <v>2327</v>
      </c>
      <c r="J8" s="18">
        <v>1484</v>
      </c>
      <c r="K8" s="18">
        <v>1384</v>
      </c>
      <c r="L8" s="18">
        <f>41345+6622</f>
        <v>47967</v>
      </c>
      <c r="M8" s="18">
        <v>43271</v>
      </c>
      <c r="N8" s="18">
        <v>42439</v>
      </c>
      <c r="O8" s="18">
        <v>42280</v>
      </c>
      <c r="P8" s="18">
        <v>48608</v>
      </c>
      <c r="Q8" s="18">
        <v>47612</v>
      </c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15.75" customHeight="1">
      <c r="A9" s="83"/>
      <c r="B9" s="20"/>
      <c r="C9" s="17" t="s">
        <v>60</v>
      </c>
      <c r="D9" s="17"/>
      <c r="E9" s="38" t="s">
        <v>61</v>
      </c>
      <c r="F9" s="18">
        <v>24280</v>
      </c>
      <c r="G9" s="18">
        <v>25124</v>
      </c>
      <c r="H9" s="18">
        <v>2047</v>
      </c>
      <c r="I9" s="18">
        <v>2115</v>
      </c>
      <c r="J9" s="18">
        <v>1484</v>
      </c>
      <c r="K9" s="18">
        <v>1363</v>
      </c>
      <c r="L9" s="18">
        <f>41345+6622</f>
        <v>47967</v>
      </c>
      <c r="M9" s="18">
        <v>43221</v>
      </c>
      <c r="N9" s="18">
        <v>42415</v>
      </c>
      <c r="O9" s="18">
        <v>41962</v>
      </c>
      <c r="P9" s="18">
        <v>48607</v>
      </c>
      <c r="Q9" s="18">
        <v>47609</v>
      </c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15.75" customHeight="1">
      <c r="A10" s="83"/>
      <c r="B10" s="24"/>
      <c r="C10" s="17" t="s">
        <v>62</v>
      </c>
      <c r="D10" s="17"/>
      <c r="E10" s="38" t="s">
        <v>63</v>
      </c>
      <c r="F10" s="18">
        <v>0</v>
      </c>
      <c r="G10" s="18">
        <v>0</v>
      </c>
      <c r="H10" s="18">
        <v>2</v>
      </c>
      <c r="I10" s="18">
        <v>212</v>
      </c>
      <c r="J10" s="41">
        <v>0</v>
      </c>
      <c r="K10" s="41">
        <v>21</v>
      </c>
      <c r="L10" s="41">
        <v>0</v>
      </c>
      <c r="M10" s="18">
        <v>50</v>
      </c>
      <c r="N10" s="18">
        <v>24</v>
      </c>
      <c r="O10" s="18">
        <v>318</v>
      </c>
      <c r="P10" s="18">
        <v>1</v>
      </c>
      <c r="Q10" s="18">
        <v>3</v>
      </c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1:27" ht="15.75" customHeight="1">
      <c r="A11" s="83"/>
      <c r="B11" s="16" t="s">
        <v>64</v>
      </c>
      <c r="C11" s="17"/>
      <c r="D11" s="17"/>
      <c r="E11" s="38" t="s">
        <v>65</v>
      </c>
      <c r="F11" s="18">
        <v>25714</v>
      </c>
      <c r="G11" s="18">
        <v>24966</v>
      </c>
      <c r="H11" s="18">
        <v>2040</v>
      </c>
      <c r="I11" s="18">
        <v>2252</v>
      </c>
      <c r="J11" s="18">
        <v>1638</v>
      </c>
      <c r="K11" s="18">
        <v>1410</v>
      </c>
      <c r="L11" s="18">
        <f>34793+2810+278</f>
        <v>37881</v>
      </c>
      <c r="M11" s="18">
        <v>37517</v>
      </c>
      <c r="N11" s="18">
        <v>33140</v>
      </c>
      <c r="O11" s="18">
        <v>33386</v>
      </c>
      <c r="P11" s="18">
        <v>48663</v>
      </c>
      <c r="Q11" s="18">
        <v>47461</v>
      </c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1:27" ht="15.75" customHeight="1">
      <c r="A12" s="83"/>
      <c r="B12" s="20"/>
      <c r="C12" s="17" t="s">
        <v>66</v>
      </c>
      <c r="D12" s="17"/>
      <c r="E12" s="38" t="s">
        <v>67</v>
      </c>
      <c r="F12" s="18">
        <v>25714</v>
      </c>
      <c r="G12" s="18">
        <v>24966</v>
      </c>
      <c r="H12" s="18">
        <v>2032</v>
      </c>
      <c r="I12" s="18">
        <v>2132</v>
      </c>
      <c r="J12" s="18">
        <v>1638</v>
      </c>
      <c r="K12" s="18">
        <v>1410</v>
      </c>
      <c r="L12" s="18">
        <f>34793+2810</f>
        <v>37603</v>
      </c>
      <c r="M12" s="18">
        <v>37169</v>
      </c>
      <c r="N12" s="18">
        <v>33092</v>
      </c>
      <c r="O12" s="18">
        <v>33330</v>
      </c>
      <c r="P12" s="18">
        <v>48648</v>
      </c>
      <c r="Q12" s="18">
        <v>47452</v>
      </c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1:27" ht="15.75" customHeight="1">
      <c r="A13" s="83"/>
      <c r="B13" s="24"/>
      <c r="C13" s="17" t="s">
        <v>68</v>
      </c>
      <c r="D13" s="17"/>
      <c r="E13" s="38" t="s">
        <v>69</v>
      </c>
      <c r="F13" s="18">
        <v>0</v>
      </c>
      <c r="G13" s="18">
        <v>0</v>
      </c>
      <c r="H13" s="41">
        <v>8</v>
      </c>
      <c r="I13" s="41">
        <v>120</v>
      </c>
      <c r="J13" s="41">
        <v>0</v>
      </c>
      <c r="K13" s="41">
        <v>0</v>
      </c>
      <c r="L13" s="41">
        <v>278</v>
      </c>
      <c r="M13" s="18">
        <v>348</v>
      </c>
      <c r="N13" s="18">
        <v>47</v>
      </c>
      <c r="O13" s="18">
        <v>56</v>
      </c>
      <c r="P13" s="18">
        <v>15</v>
      </c>
      <c r="Q13" s="18">
        <v>9</v>
      </c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1:27" ht="15.75" customHeight="1">
      <c r="A14" s="83"/>
      <c r="B14" s="17" t="s">
        <v>70</v>
      </c>
      <c r="C14" s="17"/>
      <c r="D14" s="17"/>
      <c r="E14" s="38" t="s">
        <v>71</v>
      </c>
      <c r="F14" s="18">
        <f t="shared" ref="F14:Q14" si="0">F9-F12</f>
        <v>-1434</v>
      </c>
      <c r="G14" s="18">
        <f t="shared" si="0"/>
        <v>158</v>
      </c>
      <c r="H14" s="18">
        <f t="shared" si="0"/>
        <v>15</v>
      </c>
      <c r="I14" s="18">
        <f t="shared" si="0"/>
        <v>-17</v>
      </c>
      <c r="J14" s="18">
        <f t="shared" si="0"/>
        <v>-154</v>
      </c>
      <c r="K14" s="18">
        <f t="shared" si="0"/>
        <v>-47</v>
      </c>
      <c r="L14" s="18">
        <f t="shared" si="0"/>
        <v>10364</v>
      </c>
      <c r="M14" s="18">
        <f t="shared" si="0"/>
        <v>6052</v>
      </c>
      <c r="N14" s="18">
        <f t="shared" si="0"/>
        <v>9323</v>
      </c>
      <c r="O14" s="18">
        <f t="shared" si="0"/>
        <v>8632</v>
      </c>
      <c r="P14" s="18">
        <f t="shared" si="0"/>
        <v>-41</v>
      </c>
      <c r="Q14" s="18">
        <f t="shared" si="0"/>
        <v>157</v>
      </c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spans="1:27" ht="15.75" customHeight="1">
      <c r="A15" s="83"/>
      <c r="B15" s="17" t="s">
        <v>72</v>
      </c>
      <c r="C15" s="17"/>
      <c r="D15" s="17"/>
      <c r="E15" s="38" t="s">
        <v>73</v>
      </c>
      <c r="F15" s="18">
        <f t="shared" ref="F15:Q15" si="1">F10-F13</f>
        <v>0</v>
      </c>
      <c r="G15" s="18">
        <f t="shared" si="1"/>
        <v>0</v>
      </c>
      <c r="H15" s="18">
        <f t="shared" si="1"/>
        <v>-6</v>
      </c>
      <c r="I15" s="18">
        <f t="shared" si="1"/>
        <v>92</v>
      </c>
      <c r="J15" s="18">
        <f t="shared" si="1"/>
        <v>0</v>
      </c>
      <c r="K15" s="18">
        <f t="shared" si="1"/>
        <v>21</v>
      </c>
      <c r="L15" s="18">
        <f t="shared" si="1"/>
        <v>-278</v>
      </c>
      <c r="M15" s="18">
        <f t="shared" si="1"/>
        <v>-298</v>
      </c>
      <c r="N15" s="18">
        <f t="shared" si="1"/>
        <v>-23</v>
      </c>
      <c r="O15" s="18">
        <f t="shared" si="1"/>
        <v>262</v>
      </c>
      <c r="P15" s="18">
        <f t="shared" si="1"/>
        <v>-14</v>
      </c>
      <c r="Q15" s="18">
        <f t="shared" si="1"/>
        <v>-6</v>
      </c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1:27" ht="15.75" customHeight="1">
      <c r="A16" s="83"/>
      <c r="B16" s="17" t="s">
        <v>74</v>
      </c>
      <c r="C16" s="17"/>
      <c r="D16" s="17"/>
      <c r="E16" s="38" t="s">
        <v>75</v>
      </c>
      <c r="F16" s="18">
        <f t="shared" ref="F16:Q16" si="2">F8-F11</f>
        <v>-1434</v>
      </c>
      <c r="G16" s="18">
        <f t="shared" si="2"/>
        <v>158</v>
      </c>
      <c r="H16" s="18">
        <f t="shared" si="2"/>
        <v>9</v>
      </c>
      <c r="I16" s="18">
        <f t="shared" si="2"/>
        <v>75</v>
      </c>
      <c r="J16" s="18">
        <f t="shared" si="2"/>
        <v>-154</v>
      </c>
      <c r="K16" s="18">
        <f t="shared" si="2"/>
        <v>-26</v>
      </c>
      <c r="L16" s="18">
        <f t="shared" si="2"/>
        <v>10086</v>
      </c>
      <c r="M16" s="18">
        <f t="shared" si="2"/>
        <v>5754</v>
      </c>
      <c r="N16" s="18">
        <f t="shared" si="2"/>
        <v>9299</v>
      </c>
      <c r="O16" s="18">
        <f t="shared" si="2"/>
        <v>8894</v>
      </c>
      <c r="P16" s="18">
        <f t="shared" si="2"/>
        <v>-55</v>
      </c>
      <c r="Q16" s="18">
        <f t="shared" si="2"/>
        <v>151</v>
      </c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1:27" ht="15.75" customHeight="1">
      <c r="A17" s="83"/>
      <c r="B17" s="17" t="s">
        <v>76</v>
      </c>
      <c r="C17" s="17"/>
      <c r="D17" s="17"/>
      <c r="E17" s="10"/>
      <c r="F17" s="41">
        <v>5022</v>
      </c>
      <c r="G17" s="41">
        <v>3587</v>
      </c>
      <c r="H17" s="41">
        <v>4548</v>
      </c>
      <c r="I17" s="41">
        <v>4557</v>
      </c>
      <c r="J17" s="18">
        <v>1033</v>
      </c>
      <c r="K17" s="18">
        <v>880</v>
      </c>
      <c r="L17" s="18">
        <v>192517</v>
      </c>
      <c r="M17" s="18">
        <v>202603</v>
      </c>
      <c r="N17" s="18">
        <v>0</v>
      </c>
      <c r="O17" s="18">
        <v>0</v>
      </c>
      <c r="P17" s="41">
        <v>0</v>
      </c>
      <c r="Q17" s="41">
        <v>0</v>
      </c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1:27" ht="15.75" customHeight="1">
      <c r="A18" s="83"/>
      <c r="B18" s="17" t="s">
        <v>77</v>
      </c>
      <c r="C18" s="17"/>
      <c r="D18" s="17"/>
      <c r="E18" s="10"/>
      <c r="F18" s="42">
        <v>0</v>
      </c>
      <c r="G18" s="42">
        <v>0</v>
      </c>
      <c r="H18" s="63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7" ht="15.75" customHeight="1">
      <c r="A19" s="83" t="s">
        <v>78</v>
      </c>
      <c r="B19" s="16" t="s">
        <v>79</v>
      </c>
      <c r="C19" s="17"/>
      <c r="D19" s="17"/>
      <c r="E19" s="38"/>
      <c r="F19" s="18">
        <v>4075</v>
      </c>
      <c r="G19" s="18">
        <v>2981</v>
      </c>
      <c r="H19" s="18">
        <v>1729</v>
      </c>
      <c r="I19" s="18">
        <v>1355</v>
      </c>
      <c r="J19" s="18">
        <v>1340</v>
      </c>
      <c r="K19" s="18">
        <v>2240</v>
      </c>
      <c r="L19" s="18">
        <v>11166</v>
      </c>
      <c r="M19" s="18">
        <v>10787</v>
      </c>
      <c r="N19" s="18">
        <v>6304</v>
      </c>
      <c r="O19" s="18">
        <v>4936</v>
      </c>
      <c r="P19" s="18">
        <v>21713</v>
      </c>
      <c r="Q19" s="18">
        <v>20833</v>
      </c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1:27" ht="15.75" customHeight="1">
      <c r="A20" s="83"/>
      <c r="B20" s="24"/>
      <c r="C20" s="17" t="s">
        <v>80</v>
      </c>
      <c r="D20" s="17"/>
      <c r="E20" s="38"/>
      <c r="F20" s="18">
        <v>2153</v>
      </c>
      <c r="G20" s="18">
        <v>771</v>
      </c>
      <c r="H20" s="18">
        <v>1203</v>
      </c>
      <c r="I20" s="18">
        <v>765</v>
      </c>
      <c r="J20" s="18">
        <v>589</v>
      </c>
      <c r="K20" s="18">
        <v>1070</v>
      </c>
      <c r="L20" s="18">
        <v>7886</v>
      </c>
      <c r="M20" s="18">
        <v>9054</v>
      </c>
      <c r="N20" s="18">
        <v>3700</v>
      </c>
      <c r="O20" s="18">
        <v>3000</v>
      </c>
      <c r="P20" s="18">
        <v>16280</v>
      </c>
      <c r="Q20" s="18">
        <v>15873</v>
      </c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1:27" ht="15.75" customHeight="1">
      <c r="A21" s="83"/>
      <c r="B21" s="17" t="s">
        <v>81</v>
      </c>
      <c r="C21" s="17"/>
      <c r="D21" s="17"/>
      <c r="E21" s="38" t="s">
        <v>82</v>
      </c>
      <c r="F21" s="18">
        <v>4075</v>
      </c>
      <c r="G21" s="18">
        <v>2981</v>
      </c>
      <c r="H21" s="18">
        <v>1729</v>
      </c>
      <c r="I21" s="18">
        <v>1355</v>
      </c>
      <c r="J21" s="18">
        <v>1340</v>
      </c>
      <c r="K21" s="18">
        <v>2240</v>
      </c>
      <c r="L21" s="18">
        <v>11166</v>
      </c>
      <c r="M21" s="18">
        <v>10787</v>
      </c>
      <c r="N21" s="18">
        <v>6304</v>
      </c>
      <c r="O21" s="18">
        <v>4936</v>
      </c>
      <c r="P21" s="18">
        <v>21713</v>
      </c>
      <c r="Q21" s="18">
        <v>20833</v>
      </c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1:27" ht="15.75" customHeight="1">
      <c r="A22" s="83"/>
      <c r="B22" s="16" t="s">
        <v>83</v>
      </c>
      <c r="C22" s="17"/>
      <c r="D22" s="17"/>
      <c r="E22" s="38" t="s">
        <v>84</v>
      </c>
      <c r="F22" s="18">
        <v>7463</v>
      </c>
      <c r="G22" s="18">
        <v>4018</v>
      </c>
      <c r="H22" s="18">
        <v>2257</v>
      </c>
      <c r="I22" s="18">
        <v>1952</v>
      </c>
      <c r="J22" s="18">
        <v>1491</v>
      </c>
      <c r="K22" s="18">
        <v>2469</v>
      </c>
      <c r="L22" s="18">
        <v>31473</v>
      </c>
      <c r="M22" s="18">
        <v>29920</v>
      </c>
      <c r="N22" s="18">
        <v>31416</v>
      </c>
      <c r="O22" s="18">
        <v>26851</v>
      </c>
      <c r="P22" s="18">
        <v>38309</v>
      </c>
      <c r="Q22" s="18">
        <v>37749</v>
      </c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spans="1:27" ht="15.75" customHeight="1">
      <c r="A23" s="83"/>
      <c r="B23" s="24" t="s">
        <v>85</v>
      </c>
      <c r="C23" s="17" t="s">
        <v>86</v>
      </c>
      <c r="D23" s="17"/>
      <c r="E23" s="38"/>
      <c r="F23" s="18">
        <v>2731</v>
      </c>
      <c r="G23" s="18">
        <v>2798</v>
      </c>
      <c r="H23" s="18">
        <v>1053</v>
      </c>
      <c r="I23" s="18">
        <v>1181</v>
      </c>
      <c r="J23" s="18">
        <v>214</v>
      </c>
      <c r="K23" s="18">
        <v>218</v>
      </c>
      <c r="L23" s="18">
        <v>18624</v>
      </c>
      <c r="M23" s="18">
        <v>18814</v>
      </c>
      <c r="N23" s="18">
        <v>5793</v>
      </c>
      <c r="O23" s="18">
        <v>6150</v>
      </c>
      <c r="P23" s="18">
        <v>16389</v>
      </c>
      <c r="Q23" s="18">
        <v>16592</v>
      </c>
      <c r="R23" s="39"/>
      <c r="S23" s="39"/>
      <c r="T23" s="39"/>
      <c r="U23" s="39"/>
      <c r="V23" s="39"/>
      <c r="W23" s="39"/>
      <c r="X23" s="39"/>
      <c r="Y23" s="39"/>
      <c r="Z23" s="39"/>
      <c r="AA23" s="39"/>
    </row>
    <row r="24" spans="1:27" ht="15.75" customHeight="1">
      <c r="A24" s="83"/>
      <c r="B24" s="17" t="s">
        <v>87</v>
      </c>
      <c r="C24" s="17"/>
      <c r="D24" s="17"/>
      <c r="E24" s="38" t="s">
        <v>88</v>
      </c>
      <c r="F24" s="18">
        <f>F21-F22</f>
        <v>-3388</v>
      </c>
      <c r="G24" s="18">
        <f>G21-G22</f>
        <v>-1037</v>
      </c>
      <c r="H24" s="18">
        <f>H21-H22</f>
        <v>-528</v>
      </c>
      <c r="I24" s="18">
        <f>I21-I22</f>
        <v>-597</v>
      </c>
      <c r="J24" s="18">
        <f>J21-J22</f>
        <v>-151</v>
      </c>
      <c r="K24" s="18">
        <f>K21-K22+1</f>
        <v>-228</v>
      </c>
      <c r="L24" s="18">
        <f t="shared" ref="L24:Q24" si="3">L21-L22</f>
        <v>-20307</v>
      </c>
      <c r="M24" s="18">
        <f t="shared" si="3"/>
        <v>-19133</v>
      </c>
      <c r="N24" s="18">
        <f t="shared" si="3"/>
        <v>-25112</v>
      </c>
      <c r="O24" s="18">
        <f t="shared" si="3"/>
        <v>-21915</v>
      </c>
      <c r="P24" s="18">
        <f t="shared" si="3"/>
        <v>-16596</v>
      </c>
      <c r="Q24" s="18">
        <f t="shared" si="3"/>
        <v>-16916</v>
      </c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1:27" ht="15.75" customHeight="1">
      <c r="A25" s="83"/>
      <c r="B25" s="16" t="s">
        <v>89</v>
      </c>
      <c r="C25" s="16"/>
      <c r="D25" s="16"/>
      <c r="E25" s="84" t="s">
        <v>90</v>
      </c>
      <c r="F25" s="85">
        <v>3</v>
      </c>
      <c r="G25" s="85">
        <v>2</v>
      </c>
      <c r="H25" s="85">
        <v>528</v>
      </c>
      <c r="I25" s="85">
        <v>597</v>
      </c>
      <c r="J25" s="85">
        <v>151</v>
      </c>
      <c r="K25" s="85">
        <v>228</v>
      </c>
      <c r="L25" s="85">
        <f>1002+8+19297</f>
        <v>20307</v>
      </c>
      <c r="M25" s="85">
        <v>19133</v>
      </c>
      <c r="N25" s="85">
        <v>25112</v>
      </c>
      <c r="O25" s="85">
        <v>21915</v>
      </c>
      <c r="P25" s="85">
        <v>16596</v>
      </c>
      <c r="Q25" s="85">
        <v>16916</v>
      </c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1:27" ht="15.75" customHeight="1">
      <c r="A26" s="83"/>
      <c r="B26" s="43" t="s">
        <v>91</v>
      </c>
      <c r="C26" s="43"/>
      <c r="D26" s="43"/>
      <c r="E26" s="84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1:27" ht="15.75" customHeight="1">
      <c r="A27" s="83"/>
      <c r="B27" s="17" t="s">
        <v>92</v>
      </c>
      <c r="C27" s="17"/>
      <c r="D27" s="17"/>
      <c r="E27" s="38" t="s">
        <v>93</v>
      </c>
      <c r="F27" s="18">
        <f t="shared" ref="F27:Q27" si="4">F24+F25</f>
        <v>-3385</v>
      </c>
      <c r="G27" s="18">
        <f t="shared" si="4"/>
        <v>-1035</v>
      </c>
      <c r="H27" s="18">
        <f t="shared" si="4"/>
        <v>0</v>
      </c>
      <c r="I27" s="18">
        <f t="shared" si="4"/>
        <v>0</v>
      </c>
      <c r="J27" s="18">
        <f t="shared" si="4"/>
        <v>0</v>
      </c>
      <c r="K27" s="18">
        <f t="shared" si="4"/>
        <v>0</v>
      </c>
      <c r="L27" s="18">
        <f t="shared" si="4"/>
        <v>0</v>
      </c>
      <c r="M27" s="18">
        <f t="shared" si="4"/>
        <v>0</v>
      </c>
      <c r="N27" s="18">
        <f t="shared" si="4"/>
        <v>0</v>
      </c>
      <c r="O27" s="18">
        <f t="shared" si="4"/>
        <v>0</v>
      </c>
      <c r="P27" s="18">
        <f t="shared" si="4"/>
        <v>0</v>
      </c>
      <c r="Q27" s="18">
        <f t="shared" si="4"/>
        <v>0</v>
      </c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1:27" ht="15.75" customHeight="1"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7" ht="15.75" customHeight="1">
      <c r="A29" s="36"/>
      <c r="F29" s="39"/>
      <c r="G29" s="39"/>
      <c r="H29" s="39"/>
      <c r="I29" s="39"/>
      <c r="J29" s="44"/>
      <c r="K29" s="44"/>
      <c r="L29" s="44"/>
      <c r="M29" s="44"/>
      <c r="N29" s="39"/>
      <c r="O29" s="39"/>
      <c r="P29" s="39"/>
      <c r="Q29" s="44" t="s">
        <v>94</v>
      </c>
      <c r="R29" s="39"/>
      <c r="S29" s="39"/>
      <c r="T29" s="39"/>
      <c r="U29" s="39"/>
      <c r="V29" s="39"/>
      <c r="W29" s="39"/>
      <c r="X29" s="39"/>
      <c r="Y29" s="39"/>
      <c r="Z29" s="39"/>
      <c r="AA29" s="44"/>
    </row>
    <row r="30" spans="1:27" ht="15.75" customHeight="1">
      <c r="A30" s="86" t="s">
        <v>95</v>
      </c>
      <c r="B30" s="86"/>
      <c r="C30" s="86"/>
      <c r="D30" s="86"/>
      <c r="E30" s="86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ht="15.75" customHeight="1">
      <c r="A31" s="86"/>
      <c r="B31" s="86"/>
      <c r="C31" s="86"/>
      <c r="D31" s="86"/>
      <c r="E31" s="86"/>
      <c r="F31" s="10" t="s">
        <v>118</v>
      </c>
      <c r="G31" s="10" t="s">
        <v>119</v>
      </c>
      <c r="H31" s="10" t="s">
        <v>118</v>
      </c>
      <c r="I31" s="10" t="s">
        <v>119</v>
      </c>
      <c r="J31" s="10" t="s">
        <v>118</v>
      </c>
      <c r="K31" s="10" t="s">
        <v>119</v>
      </c>
      <c r="L31" s="10" t="s">
        <v>118</v>
      </c>
      <c r="M31" s="10" t="s">
        <v>119</v>
      </c>
      <c r="N31" s="10" t="s">
        <v>118</v>
      </c>
      <c r="O31" s="10" t="s">
        <v>119</v>
      </c>
      <c r="P31" s="10" t="s">
        <v>118</v>
      </c>
      <c r="Q31" s="10" t="s">
        <v>119</v>
      </c>
      <c r="R31" s="45"/>
      <c r="S31" s="45"/>
      <c r="T31" s="45"/>
      <c r="U31" s="45"/>
      <c r="V31" s="45"/>
      <c r="W31" s="45"/>
      <c r="X31" s="45"/>
      <c r="Y31" s="45"/>
      <c r="Z31" s="45"/>
      <c r="AA31" s="45"/>
    </row>
    <row r="32" spans="1:27" ht="15.75" customHeight="1">
      <c r="A32" s="83" t="s">
        <v>96</v>
      </c>
      <c r="B32" s="16" t="s">
        <v>58</v>
      </c>
      <c r="C32" s="17"/>
      <c r="D32" s="17"/>
      <c r="E32" s="38" t="s">
        <v>59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46"/>
      <c r="S32" s="46"/>
      <c r="T32" s="46"/>
      <c r="U32" s="46"/>
      <c r="V32" s="47"/>
      <c r="W32" s="47"/>
      <c r="X32" s="46"/>
      <c r="Y32" s="46"/>
      <c r="Z32" s="47"/>
      <c r="AA32" s="47"/>
    </row>
    <row r="33" spans="1:27" ht="15.75" customHeight="1">
      <c r="A33" s="83"/>
      <c r="B33" s="20"/>
      <c r="C33" s="16" t="s">
        <v>97</v>
      </c>
      <c r="D33" s="17"/>
      <c r="E33" s="3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46"/>
      <c r="S33" s="46"/>
      <c r="T33" s="46"/>
      <c r="U33" s="46"/>
      <c r="V33" s="47"/>
      <c r="W33" s="47"/>
      <c r="X33" s="46"/>
      <c r="Y33" s="46"/>
      <c r="Z33" s="47"/>
      <c r="AA33" s="47"/>
    </row>
    <row r="34" spans="1:27" ht="15.75" customHeight="1">
      <c r="A34" s="83"/>
      <c r="B34" s="20"/>
      <c r="C34" s="24"/>
      <c r="D34" s="17" t="s">
        <v>98</v>
      </c>
      <c r="E34" s="3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46"/>
      <c r="S34" s="46"/>
      <c r="T34" s="46"/>
      <c r="U34" s="46"/>
      <c r="V34" s="47"/>
      <c r="W34" s="47"/>
      <c r="X34" s="46"/>
      <c r="Y34" s="46"/>
      <c r="Z34" s="47"/>
      <c r="AA34" s="47"/>
    </row>
    <row r="35" spans="1:27" ht="15.75" customHeight="1">
      <c r="A35" s="83"/>
      <c r="B35" s="24"/>
      <c r="C35" s="17" t="s">
        <v>99</v>
      </c>
      <c r="D35" s="17"/>
      <c r="E35" s="38"/>
      <c r="F35" s="18"/>
      <c r="G35" s="18"/>
      <c r="H35" s="18"/>
      <c r="I35" s="18"/>
      <c r="J35" s="42"/>
      <c r="K35" s="42"/>
      <c r="L35" s="42"/>
      <c r="M35" s="42"/>
      <c r="N35" s="18"/>
      <c r="O35" s="18"/>
      <c r="P35" s="18"/>
      <c r="Q35" s="18"/>
      <c r="R35" s="46"/>
      <c r="S35" s="46"/>
      <c r="T35" s="46"/>
      <c r="U35" s="46"/>
      <c r="V35" s="47"/>
      <c r="W35" s="47"/>
      <c r="X35" s="46"/>
      <c r="Y35" s="46"/>
      <c r="Z35" s="47"/>
      <c r="AA35" s="47"/>
    </row>
    <row r="36" spans="1:27" ht="15.75" customHeight="1">
      <c r="A36" s="83"/>
      <c r="B36" s="16" t="s">
        <v>64</v>
      </c>
      <c r="C36" s="17"/>
      <c r="D36" s="17"/>
      <c r="E36" s="38" t="s">
        <v>61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46"/>
      <c r="S36" s="46"/>
      <c r="T36" s="46"/>
      <c r="U36" s="46"/>
      <c r="V36" s="46"/>
      <c r="W36" s="46"/>
      <c r="X36" s="46"/>
      <c r="Y36" s="46"/>
      <c r="Z36" s="47"/>
      <c r="AA36" s="47"/>
    </row>
    <row r="37" spans="1:27" ht="15.75" customHeight="1">
      <c r="A37" s="83"/>
      <c r="B37" s="20"/>
      <c r="C37" s="17" t="s">
        <v>100</v>
      </c>
      <c r="D37" s="17"/>
      <c r="E37" s="3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46"/>
      <c r="S37" s="46"/>
      <c r="T37" s="46"/>
      <c r="U37" s="46"/>
      <c r="V37" s="46"/>
      <c r="W37" s="46"/>
      <c r="X37" s="46"/>
      <c r="Y37" s="46"/>
      <c r="Z37" s="47"/>
      <c r="AA37" s="47"/>
    </row>
    <row r="38" spans="1:27" ht="15.75" customHeight="1">
      <c r="A38" s="83"/>
      <c r="B38" s="24"/>
      <c r="C38" s="17" t="s">
        <v>101</v>
      </c>
      <c r="D38" s="17"/>
      <c r="E38" s="38"/>
      <c r="F38" s="18"/>
      <c r="G38" s="18"/>
      <c r="H38" s="18"/>
      <c r="I38" s="18"/>
      <c r="J38" s="18"/>
      <c r="K38" s="42"/>
      <c r="L38" s="18"/>
      <c r="M38" s="42"/>
      <c r="N38" s="18"/>
      <c r="O38" s="18"/>
      <c r="P38" s="18"/>
      <c r="Q38" s="18"/>
      <c r="R38" s="46"/>
      <c r="S38" s="46"/>
      <c r="T38" s="47"/>
      <c r="U38" s="47"/>
      <c r="V38" s="46"/>
      <c r="W38" s="46"/>
      <c r="X38" s="46"/>
      <c r="Y38" s="46"/>
      <c r="Z38" s="47"/>
      <c r="AA38" s="47"/>
    </row>
    <row r="39" spans="1:27" ht="15.75" customHeight="1">
      <c r="A39" s="83"/>
      <c r="B39" s="22" t="s">
        <v>102</v>
      </c>
      <c r="C39" s="22"/>
      <c r="D39" s="22"/>
      <c r="E39" s="38" t="s">
        <v>103</v>
      </c>
      <c r="F39" s="18">
        <f t="shared" ref="F39:Q39" si="5">F32-F36</f>
        <v>0</v>
      </c>
      <c r="G39" s="18">
        <f t="shared" si="5"/>
        <v>0</v>
      </c>
      <c r="H39" s="18">
        <f t="shared" si="5"/>
        <v>0</v>
      </c>
      <c r="I39" s="18">
        <f t="shared" si="5"/>
        <v>0</v>
      </c>
      <c r="J39" s="18">
        <f t="shared" si="5"/>
        <v>0</v>
      </c>
      <c r="K39" s="18">
        <f t="shared" si="5"/>
        <v>0</v>
      </c>
      <c r="L39" s="18">
        <f t="shared" si="5"/>
        <v>0</v>
      </c>
      <c r="M39" s="18">
        <f t="shared" si="5"/>
        <v>0</v>
      </c>
      <c r="N39" s="18">
        <f t="shared" si="5"/>
        <v>0</v>
      </c>
      <c r="O39" s="18">
        <f t="shared" si="5"/>
        <v>0</v>
      </c>
      <c r="P39" s="18">
        <f t="shared" si="5"/>
        <v>0</v>
      </c>
      <c r="Q39" s="18">
        <f t="shared" si="5"/>
        <v>0</v>
      </c>
      <c r="R39" s="46"/>
      <c r="S39" s="46"/>
      <c r="T39" s="46"/>
      <c r="U39" s="46"/>
      <c r="V39" s="46"/>
      <c r="W39" s="46"/>
      <c r="X39" s="46"/>
      <c r="Y39" s="46"/>
      <c r="Z39" s="47"/>
      <c r="AA39" s="47"/>
    </row>
    <row r="40" spans="1:27" ht="15.75" customHeight="1">
      <c r="A40" s="83" t="s">
        <v>104</v>
      </c>
      <c r="B40" s="16" t="s">
        <v>105</v>
      </c>
      <c r="C40" s="17"/>
      <c r="D40" s="17"/>
      <c r="E40" s="38" t="s">
        <v>65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46"/>
      <c r="S40" s="46"/>
      <c r="T40" s="46"/>
      <c r="U40" s="46"/>
      <c r="V40" s="47"/>
      <c r="W40" s="47"/>
      <c r="X40" s="47"/>
      <c r="Y40" s="47"/>
      <c r="Z40" s="46"/>
      <c r="AA40" s="46"/>
    </row>
    <row r="41" spans="1:27" ht="15.75" customHeight="1">
      <c r="A41" s="83"/>
      <c r="B41" s="24"/>
      <c r="C41" s="17" t="s">
        <v>106</v>
      </c>
      <c r="D41" s="17"/>
      <c r="E41" s="38"/>
      <c r="F41" s="42"/>
      <c r="G41" s="42"/>
      <c r="H41" s="42"/>
      <c r="I41" s="42"/>
      <c r="J41" s="18"/>
      <c r="K41" s="18"/>
      <c r="L41" s="18"/>
      <c r="M41" s="18"/>
      <c r="N41" s="18"/>
      <c r="O41" s="18"/>
      <c r="P41" s="18"/>
      <c r="Q41" s="18"/>
      <c r="R41" s="47"/>
      <c r="S41" s="47"/>
      <c r="T41" s="47"/>
      <c r="U41" s="47"/>
      <c r="V41" s="47"/>
      <c r="W41" s="47"/>
      <c r="X41" s="47"/>
      <c r="Y41" s="47"/>
      <c r="Z41" s="46"/>
      <c r="AA41" s="46"/>
    </row>
    <row r="42" spans="1:27" ht="15.75" customHeight="1">
      <c r="A42" s="83"/>
      <c r="B42" s="16" t="s">
        <v>83</v>
      </c>
      <c r="C42" s="17"/>
      <c r="D42" s="17"/>
      <c r="E42" s="38" t="s">
        <v>67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46"/>
      <c r="S42" s="46"/>
      <c r="T42" s="46"/>
      <c r="U42" s="46"/>
      <c r="V42" s="47"/>
      <c r="W42" s="47"/>
      <c r="X42" s="46"/>
      <c r="Y42" s="46"/>
      <c r="Z42" s="46"/>
      <c r="AA42" s="46"/>
    </row>
    <row r="43" spans="1:27" ht="15.75" customHeight="1">
      <c r="A43" s="83"/>
      <c r="B43" s="24"/>
      <c r="C43" s="17" t="s">
        <v>107</v>
      </c>
      <c r="D43" s="17"/>
      <c r="E43" s="38"/>
      <c r="F43" s="18"/>
      <c r="G43" s="18"/>
      <c r="H43" s="18"/>
      <c r="I43" s="18"/>
      <c r="J43" s="42"/>
      <c r="K43" s="42"/>
      <c r="L43" s="42"/>
      <c r="M43" s="42"/>
      <c r="N43" s="18"/>
      <c r="O43" s="18"/>
      <c r="P43" s="18"/>
      <c r="Q43" s="18"/>
      <c r="R43" s="46"/>
      <c r="S43" s="46"/>
      <c r="T43" s="47"/>
      <c r="U43" s="46"/>
      <c r="V43" s="47"/>
      <c r="W43" s="47"/>
      <c r="X43" s="46"/>
      <c r="Y43" s="46"/>
      <c r="Z43" s="47"/>
      <c r="AA43" s="47"/>
    </row>
    <row r="44" spans="1:27" ht="15.75" customHeight="1">
      <c r="A44" s="83"/>
      <c r="B44" s="17" t="s">
        <v>102</v>
      </c>
      <c r="C44" s="17"/>
      <c r="D44" s="17"/>
      <c r="E44" s="38" t="s">
        <v>108</v>
      </c>
      <c r="F44" s="42">
        <f t="shared" ref="F44:Q44" si="6">F40-F42</f>
        <v>0</v>
      </c>
      <c r="G44" s="42">
        <f t="shared" si="6"/>
        <v>0</v>
      </c>
      <c r="H44" s="42">
        <f t="shared" si="6"/>
        <v>0</v>
      </c>
      <c r="I44" s="42">
        <f t="shared" si="6"/>
        <v>0</v>
      </c>
      <c r="J44" s="42">
        <f t="shared" si="6"/>
        <v>0</v>
      </c>
      <c r="K44" s="42">
        <f t="shared" si="6"/>
        <v>0</v>
      </c>
      <c r="L44" s="42">
        <f t="shared" si="6"/>
        <v>0</v>
      </c>
      <c r="M44" s="42">
        <f t="shared" si="6"/>
        <v>0</v>
      </c>
      <c r="N44" s="42">
        <f t="shared" si="6"/>
        <v>0</v>
      </c>
      <c r="O44" s="42">
        <f t="shared" si="6"/>
        <v>0</v>
      </c>
      <c r="P44" s="42">
        <f t="shared" si="6"/>
        <v>0</v>
      </c>
      <c r="Q44" s="42">
        <f t="shared" si="6"/>
        <v>0</v>
      </c>
      <c r="R44" s="47"/>
      <c r="S44" s="47"/>
      <c r="T44" s="46"/>
      <c r="U44" s="46"/>
      <c r="V44" s="47"/>
      <c r="W44" s="47"/>
      <c r="X44" s="46"/>
      <c r="Y44" s="46"/>
      <c r="Z44" s="46"/>
      <c r="AA44" s="46"/>
    </row>
    <row r="45" spans="1:27" ht="15.75" customHeight="1">
      <c r="A45" s="83" t="s">
        <v>109</v>
      </c>
      <c r="B45" s="22" t="s">
        <v>110</v>
      </c>
      <c r="C45" s="22"/>
      <c r="D45" s="22"/>
      <c r="E45" s="38" t="s">
        <v>111</v>
      </c>
      <c r="F45" s="18">
        <f t="shared" ref="F45:Q45" si="7">F39+F44</f>
        <v>0</v>
      </c>
      <c r="G45" s="18">
        <f t="shared" si="7"/>
        <v>0</v>
      </c>
      <c r="H45" s="18">
        <f t="shared" si="7"/>
        <v>0</v>
      </c>
      <c r="I45" s="18">
        <f t="shared" si="7"/>
        <v>0</v>
      </c>
      <c r="J45" s="18">
        <f t="shared" si="7"/>
        <v>0</v>
      </c>
      <c r="K45" s="18">
        <f t="shared" si="7"/>
        <v>0</v>
      </c>
      <c r="L45" s="18">
        <f t="shared" si="7"/>
        <v>0</v>
      </c>
      <c r="M45" s="18">
        <f t="shared" si="7"/>
        <v>0</v>
      </c>
      <c r="N45" s="18">
        <f t="shared" si="7"/>
        <v>0</v>
      </c>
      <c r="O45" s="18">
        <f t="shared" si="7"/>
        <v>0</v>
      </c>
      <c r="P45" s="18">
        <f t="shared" si="7"/>
        <v>0</v>
      </c>
      <c r="Q45" s="18">
        <f t="shared" si="7"/>
        <v>0</v>
      </c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1:27" ht="15.75" customHeight="1">
      <c r="A46" s="83"/>
      <c r="B46" s="17" t="s">
        <v>112</v>
      </c>
      <c r="C46" s="17"/>
      <c r="D46" s="17"/>
      <c r="E46" s="17"/>
      <c r="F46" s="42"/>
      <c r="G46" s="42"/>
      <c r="H46" s="42"/>
      <c r="I46" s="42"/>
      <c r="J46" s="42"/>
      <c r="K46" s="42"/>
      <c r="L46" s="42"/>
      <c r="M46" s="42"/>
      <c r="N46" s="18"/>
      <c r="O46" s="18"/>
      <c r="P46" s="42"/>
      <c r="Q46" s="42"/>
      <c r="R46" s="47"/>
      <c r="S46" s="47"/>
      <c r="T46" s="47"/>
      <c r="U46" s="47"/>
      <c r="V46" s="47"/>
      <c r="W46" s="47"/>
      <c r="X46" s="47"/>
      <c r="Y46" s="47"/>
      <c r="Z46" s="47"/>
      <c r="AA46" s="47"/>
    </row>
    <row r="47" spans="1:27" ht="15.75" customHeight="1">
      <c r="A47" s="83"/>
      <c r="B47" s="17" t="s">
        <v>113</v>
      </c>
      <c r="C47" s="17"/>
      <c r="D47" s="17"/>
      <c r="E47" s="17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1:27" ht="15.75" customHeight="1">
      <c r="A48" s="83"/>
      <c r="B48" s="17" t="s">
        <v>114</v>
      </c>
      <c r="C48" s="17"/>
      <c r="D48" s="17"/>
      <c r="E48" s="17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49" spans="1:17" ht="15.75" customHeight="1">
      <c r="A49" s="1" t="s">
        <v>115</v>
      </c>
      <c r="Q49" s="8"/>
    </row>
    <row r="50" spans="1:17" ht="15.75" customHeight="1"/>
  </sheetData>
  <mergeCells count="32">
    <mergeCell ref="A32:A39"/>
    <mergeCell ref="A40:A44"/>
    <mergeCell ref="A45:A48"/>
    <mergeCell ref="Q25:Q26"/>
    <mergeCell ref="A30:E31"/>
    <mergeCell ref="F30:G30"/>
    <mergeCell ref="H30:I30"/>
    <mergeCell ref="J30:K30"/>
    <mergeCell ref="L30:M30"/>
    <mergeCell ref="N30:O30"/>
    <mergeCell ref="P30:Q30"/>
    <mergeCell ref="N6:O6"/>
    <mergeCell ref="P6:Q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A6:E7"/>
    <mergeCell ref="F6:G6"/>
    <mergeCell ref="H6:I6"/>
    <mergeCell ref="J6:K6"/>
    <mergeCell ref="L6:M6"/>
  </mergeCells>
  <phoneticPr fontId="49"/>
  <printOptions horizontalCentered="1"/>
  <pageMargins left="0.78749999999999998" right="0.35416666666666702" top="0.27500000000000002" bottom="0.23611111111111099" header="0.196527777777778" footer="0.511811023622047"/>
  <pageSetup paperSize="9" scale="67" firstPageNumber="3" orientation="landscape" useFirstPageNumber="1" horizontalDpi="300" verticalDpi="300" r:id="rId1"/>
  <headerFooter>
    <oddHeader>&amp;R&amp;9指定都市－4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7"/>
  <sheetViews>
    <sheetView view="pageBreakPreview" zoomScaleNormal="100" zoomScaleSheetLayoutView="100" zoomScalePageLayoutView="85" workbookViewId="0">
      <pane xSplit="4" ySplit="7" topLeftCell="E8" activePane="bottomRight" state="frozen"/>
      <selection pane="topRight" activeCell="I1" sqref="I1"/>
      <selection pane="bottomLeft" activeCell="A23" sqref="A23"/>
      <selection pane="bottomRight" activeCell="C2" sqref="C2"/>
    </sheetView>
  </sheetViews>
  <sheetFormatPr defaultColWidth="9" defaultRowHeight="13"/>
  <cols>
    <col min="1" max="2" width="3.6328125" style="1" customWidth="1"/>
    <col min="3" max="3" width="21.36328125" style="1" customWidth="1"/>
    <col min="4" max="4" width="20" style="1" customWidth="1"/>
    <col min="5" max="10" width="12.6328125" style="1" customWidth="1"/>
    <col min="11" max="16384" width="9" style="1"/>
  </cols>
  <sheetData>
    <row r="1" spans="1:10" ht="33.75" customHeight="1">
      <c r="A1" s="88" t="s">
        <v>0</v>
      </c>
      <c r="B1" s="88"/>
      <c r="C1" s="93" t="s">
        <v>229</v>
      </c>
      <c r="D1" s="64"/>
    </row>
    <row r="3" spans="1:10" ht="15" customHeight="1">
      <c r="A3" s="35" t="s">
        <v>167</v>
      </c>
      <c r="B3" s="35"/>
      <c r="C3" s="35"/>
      <c r="D3" s="35"/>
      <c r="E3" s="35"/>
      <c r="F3" s="35"/>
    </row>
    <row r="4" spans="1:10" ht="15" customHeight="1">
      <c r="A4" s="35"/>
      <c r="B4" s="35"/>
      <c r="C4" s="35"/>
      <c r="D4" s="35"/>
      <c r="E4" s="35"/>
      <c r="F4" s="35"/>
    </row>
    <row r="5" spans="1:10" ht="15" customHeight="1">
      <c r="A5" s="65"/>
      <c r="B5" s="65" t="s">
        <v>168</v>
      </c>
      <c r="C5" s="65"/>
      <c r="D5" s="65"/>
      <c r="H5" s="37"/>
      <c r="J5" s="37" t="s">
        <v>169</v>
      </c>
    </row>
    <row r="6" spans="1:10" ht="15" customHeight="1">
      <c r="A6" s="66"/>
      <c r="B6" s="67"/>
      <c r="C6" s="67"/>
      <c r="D6" s="68"/>
      <c r="E6" s="89" t="s">
        <v>170</v>
      </c>
      <c r="F6" s="89"/>
      <c r="G6" s="89" t="s">
        <v>171</v>
      </c>
      <c r="H6" s="89"/>
      <c r="I6" s="89" t="s">
        <v>172</v>
      </c>
      <c r="J6" s="89"/>
    </row>
    <row r="7" spans="1:10" ht="15" customHeight="1">
      <c r="A7" s="69"/>
      <c r="B7" s="70"/>
      <c r="C7" s="70"/>
      <c r="D7" s="71"/>
      <c r="E7" s="53" t="s">
        <v>118</v>
      </c>
      <c r="F7" s="53" t="s">
        <v>119</v>
      </c>
      <c r="G7" s="53" t="s">
        <v>118</v>
      </c>
      <c r="H7" s="53" t="s">
        <v>119</v>
      </c>
      <c r="I7" s="53" t="s">
        <v>118</v>
      </c>
      <c r="J7" s="53" t="s">
        <v>119</v>
      </c>
    </row>
    <row r="8" spans="1:10" ht="18" customHeight="1">
      <c r="A8" s="81" t="s">
        <v>173</v>
      </c>
      <c r="B8" s="22" t="s">
        <v>174</v>
      </c>
      <c r="C8" s="72"/>
      <c r="D8" s="72"/>
      <c r="E8" s="73">
        <v>5</v>
      </c>
      <c r="F8" s="73">
        <v>5</v>
      </c>
      <c r="G8" s="73">
        <v>6</v>
      </c>
      <c r="H8" s="73">
        <v>6</v>
      </c>
      <c r="I8" s="73">
        <v>27</v>
      </c>
      <c r="J8" s="73">
        <v>27</v>
      </c>
    </row>
    <row r="9" spans="1:10" ht="18" customHeight="1">
      <c r="A9" s="81"/>
      <c r="B9" s="81" t="s">
        <v>175</v>
      </c>
      <c r="C9" s="17" t="s">
        <v>176</v>
      </c>
      <c r="D9" s="17"/>
      <c r="E9" s="73">
        <v>470</v>
      </c>
      <c r="F9" s="73">
        <v>470</v>
      </c>
      <c r="G9" s="73">
        <v>562.6</v>
      </c>
      <c r="H9" s="73">
        <v>562.6</v>
      </c>
      <c r="I9" s="73">
        <v>1000</v>
      </c>
      <c r="J9" s="73">
        <v>1000</v>
      </c>
    </row>
    <row r="10" spans="1:10" ht="18" customHeight="1">
      <c r="A10" s="81"/>
      <c r="B10" s="81"/>
      <c r="C10" s="17" t="s">
        <v>177</v>
      </c>
      <c r="D10" s="17"/>
      <c r="E10" s="73">
        <v>236</v>
      </c>
      <c r="F10" s="73">
        <v>236</v>
      </c>
      <c r="G10" s="73">
        <v>477.6</v>
      </c>
      <c r="H10" s="73">
        <v>477.6</v>
      </c>
      <c r="I10" s="73">
        <v>550</v>
      </c>
      <c r="J10" s="73">
        <v>550</v>
      </c>
    </row>
    <row r="11" spans="1:10" ht="18" customHeight="1">
      <c r="A11" s="81"/>
      <c r="B11" s="81"/>
      <c r="C11" s="17" t="s">
        <v>178</v>
      </c>
      <c r="D11" s="17"/>
      <c r="E11" s="73">
        <v>0</v>
      </c>
      <c r="F11" s="73">
        <v>0</v>
      </c>
      <c r="G11" s="74">
        <v>0</v>
      </c>
      <c r="H11" s="73">
        <v>0</v>
      </c>
      <c r="I11" s="74">
        <v>0</v>
      </c>
      <c r="J11" s="73">
        <v>0</v>
      </c>
    </row>
    <row r="12" spans="1:10" ht="18" customHeight="1">
      <c r="A12" s="81"/>
      <c r="B12" s="81"/>
      <c r="C12" s="17" t="s">
        <v>179</v>
      </c>
      <c r="D12" s="17"/>
      <c r="E12" s="73">
        <v>234</v>
      </c>
      <c r="F12" s="73">
        <v>234</v>
      </c>
      <c r="G12" s="73">
        <v>79</v>
      </c>
      <c r="H12" s="73">
        <v>79</v>
      </c>
      <c r="I12" s="73">
        <v>400</v>
      </c>
      <c r="J12" s="73">
        <v>400</v>
      </c>
    </row>
    <row r="13" spans="1:10" ht="18" customHeight="1">
      <c r="A13" s="81"/>
      <c r="B13" s="81"/>
      <c r="C13" s="17" t="s">
        <v>180</v>
      </c>
      <c r="D13" s="17"/>
      <c r="E13" s="73">
        <v>0</v>
      </c>
      <c r="F13" s="73">
        <v>0</v>
      </c>
      <c r="G13" s="73"/>
      <c r="H13" s="73">
        <v>0</v>
      </c>
      <c r="I13" s="73">
        <v>0</v>
      </c>
      <c r="J13" s="73">
        <v>0</v>
      </c>
    </row>
    <row r="14" spans="1:10" ht="18" customHeight="1">
      <c r="A14" s="81"/>
      <c r="B14" s="81"/>
      <c r="C14" s="17" t="s">
        <v>109</v>
      </c>
      <c r="D14" s="17"/>
      <c r="E14" s="73">
        <v>0</v>
      </c>
      <c r="F14" s="73">
        <v>0</v>
      </c>
      <c r="G14" s="73">
        <v>6.1886000000000001</v>
      </c>
      <c r="H14" s="73">
        <v>6.1886000000000001</v>
      </c>
      <c r="I14" s="73">
        <v>50</v>
      </c>
      <c r="J14" s="73">
        <v>50</v>
      </c>
    </row>
    <row r="15" spans="1:10" ht="18" customHeight="1">
      <c r="A15" s="81" t="s">
        <v>181</v>
      </c>
      <c r="B15" s="81" t="s">
        <v>182</v>
      </c>
      <c r="C15" s="17" t="s">
        <v>183</v>
      </c>
      <c r="D15" s="17"/>
      <c r="E15" s="75">
        <v>347.45667700000001</v>
      </c>
      <c r="F15" s="18">
        <v>220.62848500000001</v>
      </c>
      <c r="G15" s="18">
        <v>1187.2697049999999</v>
      </c>
      <c r="H15" s="18">
        <v>1097.0093859999999</v>
      </c>
      <c r="I15" s="18">
        <v>2850.131136</v>
      </c>
      <c r="J15" s="18">
        <v>3702.3004999999998</v>
      </c>
    </row>
    <row r="16" spans="1:10" ht="18" customHeight="1">
      <c r="A16" s="81"/>
      <c r="B16" s="81"/>
      <c r="C16" s="17" t="s">
        <v>184</v>
      </c>
      <c r="D16" s="17"/>
      <c r="E16" s="18">
        <v>463.61415299999999</v>
      </c>
      <c r="F16" s="18">
        <v>475.98259400000001</v>
      </c>
      <c r="G16" s="18">
        <v>11683.661682</v>
      </c>
      <c r="H16" s="18">
        <v>11666.800923000001</v>
      </c>
      <c r="I16" s="18">
        <v>277.51119299999999</v>
      </c>
      <c r="J16" s="18">
        <v>307.79458699999998</v>
      </c>
    </row>
    <row r="17" spans="1:11" ht="18" customHeight="1">
      <c r="A17" s="81"/>
      <c r="B17" s="81"/>
      <c r="C17" s="17" t="s">
        <v>185</v>
      </c>
      <c r="D17" s="17"/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1" ht="18" customHeight="1">
      <c r="A18" s="81"/>
      <c r="B18" s="81"/>
      <c r="C18" s="17" t="s">
        <v>186</v>
      </c>
      <c r="D18" s="17"/>
      <c r="E18" s="18">
        <v>811.07083</v>
      </c>
      <c r="F18" s="18">
        <v>696.61107900000002</v>
      </c>
      <c r="G18" s="18">
        <v>12870.931387000001</v>
      </c>
      <c r="H18" s="18">
        <v>12763.810309</v>
      </c>
      <c r="I18" s="18">
        <v>3127.6423289999998</v>
      </c>
      <c r="J18" s="18">
        <v>4010.0950870000001</v>
      </c>
    </row>
    <row r="19" spans="1:11" ht="18" customHeight="1">
      <c r="A19" s="81"/>
      <c r="B19" s="81" t="s">
        <v>187</v>
      </c>
      <c r="C19" s="17" t="s">
        <v>188</v>
      </c>
      <c r="D19" s="17"/>
      <c r="E19" s="18">
        <v>129.58225200000001</v>
      </c>
      <c r="F19" s="18">
        <v>26.626743999999999</v>
      </c>
      <c r="G19" s="18">
        <v>1468.8972309999999</v>
      </c>
      <c r="H19" s="18">
        <v>2138.57926</v>
      </c>
      <c r="I19" s="18">
        <v>503.68697900000001</v>
      </c>
      <c r="J19" s="18">
        <v>715.77307800000005</v>
      </c>
    </row>
    <row r="20" spans="1:11" ht="18" customHeight="1">
      <c r="A20" s="81"/>
      <c r="B20" s="81"/>
      <c r="C20" s="17" t="s">
        <v>189</v>
      </c>
      <c r="D20" s="17"/>
      <c r="E20" s="18">
        <v>81.983310000000003</v>
      </c>
      <c r="F20" s="18">
        <v>82.755989999999997</v>
      </c>
      <c r="G20" s="18">
        <v>9018.3641150000003</v>
      </c>
      <c r="H20" s="18">
        <v>8304.0462690000004</v>
      </c>
      <c r="I20" s="18">
        <v>76.472793999999993</v>
      </c>
      <c r="J20" s="18">
        <v>75.686766000000006</v>
      </c>
    </row>
    <row r="21" spans="1:11" ht="18" customHeight="1">
      <c r="A21" s="81"/>
      <c r="B21" s="81"/>
      <c r="C21" s="17" t="s">
        <v>190</v>
      </c>
      <c r="D21" s="17"/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1" ht="18" customHeight="1">
      <c r="A22" s="81"/>
      <c r="B22" s="81"/>
      <c r="C22" s="22" t="s">
        <v>191</v>
      </c>
      <c r="D22" s="22"/>
      <c r="E22" s="18">
        <v>211.565562</v>
      </c>
      <c r="F22" s="18">
        <v>109.382734</v>
      </c>
      <c r="G22" s="18">
        <v>10487.261345999999</v>
      </c>
      <c r="H22" s="18">
        <v>10442.625529000001</v>
      </c>
      <c r="I22" s="18">
        <v>580.15977299999997</v>
      </c>
      <c r="J22" s="18">
        <v>791.45984399999998</v>
      </c>
    </row>
    <row r="23" spans="1:11" ht="18" customHeight="1">
      <c r="A23" s="81"/>
      <c r="B23" s="81" t="s">
        <v>192</v>
      </c>
      <c r="C23" s="17" t="s">
        <v>193</v>
      </c>
      <c r="D23" s="17"/>
      <c r="E23" s="18">
        <v>470</v>
      </c>
      <c r="F23" s="18">
        <v>470</v>
      </c>
      <c r="G23" s="18">
        <v>100</v>
      </c>
      <c r="H23" s="18">
        <v>100</v>
      </c>
      <c r="I23" s="18">
        <v>1000</v>
      </c>
      <c r="J23" s="18">
        <v>1000</v>
      </c>
    </row>
    <row r="24" spans="1:11" ht="18" customHeight="1">
      <c r="A24" s="81"/>
      <c r="B24" s="81"/>
      <c r="C24" s="17" t="s">
        <v>194</v>
      </c>
      <c r="D24" s="17"/>
      <c r="E24" s="18">
        <v>129.505268</v>
      </c>
      <c r="F24" s="18">
        <v>117.228345</v>
      </c>
      <c r="G24" s="18">
        <v>1778.740041</v>
      </c>
      <c r="H24" s="18">
        <v>1716.25478</v>
      </c>
      <c r="I24" s="18">
        <v>1511.4825559999999</v>
      </c>
      <c r="J24" s="18">
        <v>2184.6352430000002</v>
      </c>
    </row>
    <row r="25" spans="1:11" ht="18" customHeight="1">
      <c r="A25" s="81"/>
      <c r="B25" s="81"/>
      <c r="C25" s="17" t="s">
        <v>195</v>
      </c>
      <c r="D25" s="17"/>
      <c r="E25" s="18">
        <v>0</v>
      </c>
      <c r="F25" s="18">
        <v>0</v>
      </c>
      <c r="G25" s="18">
        <v>504.93</v>
      </c>
      <c r="H25" s="18">
        <v>504.93</v>
      </c>
      <c r="I25" s="18">
        <v>36</v>
      </c>
      <c r="J25" s="18">
        <v>34</v>
      </c>
    </row>
    <row r="26" spans="1:11" ht="18" customHeight="1">
      <c r="A26" s="81"/>
      <c r="B26" s="81"/>
      <c r="C26" s="17" t="s">
        <v>196</v>
      </c>
      <c r="D26" s="17"/>
      <c r="E26" s="18">
        <v>599.505268</v>
      </c>
      <c r="F26" s="18">
        <v>587.22834499999999</v>
      </c>
      <c r="G26" s="18">
        <v>2383.6700409999999</v>
      </c>
      <c r="H26" s="18">
        <v>2321.18478</v>
      </c>
      <c r="I26" s="18">
        <v>2547.4825559999999</v>
      </c>
      <c r="J26" s="18">
        <v>3218.6352430000002</v>
      </c>
    </row>
    <row r="27" spans="1:11" ht="18" customHeight="1">
      <c r="A27" s="81"/>
      <c r="B27" s="17" t="s">
        <v>197</v>
      </c>
      <c r="C27" s="17"/>
      <c r="D27" s="17"/>
      <c r="E27" s="18">
        <v>811.07083</v>
      </c>
      <c r="F27" s="18">
        <v>696.61107900000002</v>
      </c>
      <c r="G27" s="18">
        <v>12870.931387000001</v>
      </c>
      <c r="H27" s="18">
        <v>12763.810309</v>
      </c>
      <c r="I27" s="18">
        <v>3127.6423289999998</v>
      </c>
      <c r="J27" s="18">
        <v>4010.0950870000001</v>
      </c>
    </row>
    <row r="28" spans="1:11" ht="18" customHeight="1">
      <c r="A28" s="81" t="s">
        <v>198</v>
      </c>
      <c r="B28" s="81" t="s">
        <v>199</v>
      </c>
      <c r="C28" s="17" t="s">
        <v>200</v>
      </c>
      <c r="D28" s="38" t="s">
        <v>59</v>
      </c>
      <c r="E28" s="18">
        <v>125.79886399999999</v>
      </c>
      <c r="F28" s="18">
        <v>126.39318</v>
      </c>
      <c r="G28" s="18">
        <v>3166.9038620000001</v>
      </c>
      <c r="H28" s="18">
        <v>2780.8356650000001</v>
      </c>
      <c r="I28" s="18">
        <v>1271.7706149999999</v>
      </c>
      <c r="J28" s="18">
        <v>2976.343942</v>
      </c>
    </row>
    <row r="29" spans="1:11" ht="18" customHeight="1">
      <c r="A29" s="81"/>
      <c r="B29" s="81"/>
      <c r="C29" s="17" t="s">
        <v>201</v>
      </c>
      <c r="D29" s="38" t="s">
        <v>61</v>
      </c>
      <c r="E29" s="18">
        <v>0</v>
      </c>
      <c r="F29" s="18">
        <v>0</v>
      </c>
      <c r="G29" s="18">
        <v>213.16302999999999</v>
      </c>
      <c r="H29" s="18">
        <v>108.044523</v>
      </c>
      <c r="I29" s="18">
        <v>1466.3138630000001</v>
      </c>
      <c r="J29" s="18">
        <v>2431.217302</v>
      </c>
    </row>
    <row r="30" spans="1:11" ht="18" customHeight="1">
      <c r="A30" s="81"/>
      <c r="B30" s="81"/>
      <c r="C30" s="17" t="s">
        <v>202</v>
      </c>
      <c r="D30" s="38" t="s">
        <v>63</v>
      </c>
      <c r="E30" s="18">
        <v>112.522335</v>
      </c>
      <c r="F30" s="18">
        <v>124.302451</v>
      </c>
      <c r="G30" s="18">
        <v>2846.3109319999999</v>
      </c>
      <c r="H30" s="18">
        <v>2657.7492470000002</v>
      </c>
      <c r="I30" s="18">
        <v>477.974559</v>
      </c>
      <c r="J30" s="18">
        <v>474.75161700000001</v>
      </c>
    </row>
    <row r="31" spans="1:11" ht="18" customHeight="1">
      <c r="A31" s="81"/>
      <c r="B31" s="81"/>
      <c r="C31" s="22" t="s">
        <v>203</v>
      </c>
      <c r="D31" s="38" t="s">
        <v>204</v>
      </c>
      <c r="E31" s="18">
        <f>E28-E29-E30</f>
        <v>13.276528999999996</v>
      </c>
      <c r="F31" s="18">
        <v>2.0907290000000001</v>
      </c>
      <c r="G31" s="18">
        <f>G28-G29-G30</f>
        <v>107.42990000000009</v>
      </c>
      <c r="H31" s="18">
        <v>15.0418949999998</v>
      </c>
      <c r="I31" s="18">
        <f>I28-I29-I30</f>
        <v>-672.51780700000018</v>
      </c>
      <c r="J31" s="18">
        <v>70.375022999999899</v>
      </c>
      <c r="K31" s="76"/>
    </row>
    <row r="32" spans="1:11" ht="18" customHeight="1">
      <c r="A32" s="81"/>
      <c r="B32" s="81"/>
      <c r="C32" s="17" t="s">
        <v>205</v>
      </c>
      <c r="D32" s="38" t="s">
        <v>67</v>
      </c>
      <c r="E32" s="18">
        <v>1.7053450000000001</v>
      </c>
      <c r="F32" s="18">
        <v>1.672199</v>
      </c>
      <c r="G32" s="18">
        <v>47.547505000000001</v>
      </c>
      <c r="H32" s="18">
        <v>91.976978000000003</v>
      </c>
      <c r="I32" s="18">
        <v>113.728109</v>
      </c>
      <c r="J32" s="18">
        <v>123.64718999999999</v>
      </c>
    </row>
    <row r="33" spans="1:10" ht="18" customHeight="1">
      <c r="A33" s="81"/>
      <c r="B33" s="81"/>
      <c r="C33" s="17" t="s">
        <v>206</v>
      </c>
      <c r="D33" s="38" t="s">
        <v>69</v>
      </c>
      <c r="E33" s="18">
        <v>0</v>
      </c>
      <c r="F33" s="18">
        <v>0</v>
      </c>
      <c r="G33" s="18">
        <v>79.322024999999996</v>
      </c>
      <c r="H33" s="18">
        <v>71.203247000000005</v>
      </c>
      <c r="I33" s="18">
        <v>1.992</v>
      </c>
      <c r="J33" s="18">
        <v>2.7924999999999998E-2</v>
      </c>
    </row>
    <row r="34" spans="1:10" ht="18" customHeight="1">
      <c r="A34" s="81"/>
      <c r="B34" s="81"/>
      <c r="C34" s="22" t="s">
        <v>207</v>
      </c>
      <c r="D34" s="38" t="s">
        <v>208</v>
      </c>
      <c r="E34" s="18">
        <f>E31+E32-E33</f>
        <v>14.981873999999996</v>
      </c>
      <c r="F34" s="18">
        <v>3.7629280000000001</v>
      </c>
      <c r="G34" s="18">
        <f>G31+G32-G33</f>
        <v>75.655380000000093</v>
      </c>
      <c r="H34" s="18">
        <v>35.815625999999803</v>
      </c>
      <c r="I34" s="18">
        <f>I31+I32-I33</f>
        <v>-560.78169800000012</v>
      </c>
      <c r="J34" s="18">
        <v>193.99428800000001</v>
      </c>
    </row>
    <row r="35" spans="1:10" ht="18" customHeight="1">
      <c r="A35" s="81"/>
      <c r="B35" s="81" t="s">
        <v>209</v>
      </c>
      <c r="C35" s="17" t="s">
        <v>210</v>
      </c>
      <c r="D35" s="38" t="s">
        <v>84</v>
      </c>
      <c r="E35" s="18">
        <v>0</v>
      </c>
      <c r="F35" s="18">
        <v>0</v>
      </c>
      <c r="G35" s="18">
        <v>9.0899999999999998E-4</v>
      </c>
      <c r="H35" s="18">
        <v>18.287071000000001</v>
      </c>
      <c r="I35" s="18">
        <v>0</v>
      </c>
      <c r="J35" s="18">
        <v>0</v>
      </c>
    </row>
    <row r="36" spans="1:10" ht="18" customHeight="1">
      <c r="A36" s="81"/>
      <c r="B36" s="81"/>
      <c r="C36" s="17" t="s">
        <v>209</v>
      </c>
      <c r="D36" s="38" t="s">
        <v>211</v>
      </c>
      <c r="E36" s="18">
        <v>0</v>
      </c>
      <c r="F36" s="18">
        <v>0</v>
      </c>
      <c r="G36" s="18">
        <v>11.761028</v>
      </c>
      <c r="H36" s="18">
        <v>20.244077000000001</v>
      </c>
      <c r="I36" s="18">
        <v>89.840988999999993</v>
      </c>
      <c r="J36" s="18">
        <v>2.7924999999999998E-2</v>
      </c>
    </row>
    <row r="37" spans="1:10" ht="18" customHeight="1">
      <c r="A37" s="81"/>
      <c r="B37" s="81"/>
      <c r="C37" s="17" t="s">
        <v>212</v>
      </c>
      <c r="D37" s="38" t="s">
        <v>213</v>
      </c>
      <c r="E37" s="18">
        <f>E34+E35-E36</f>
        <v>14.981873999999996</v>
      </c>
      <c r="F37" s="18">
        <v>3.7629280000000001</v>
      </c>
      <c r="G37" s="18">
        <f>G34+G35-G36</f>
        <v>63.89526100000009</v>
      </c>
      <c r="H37" s="18">
        <v>33.858619999999803</v>
      </c>
      <c r="I37" s="18">
        <f>I34+I35-I36</f>
        <v>-650.62268700000016</v>
      </c>
      <c r="J37" s="18">
        <v>193.966363</v>
      </c>
    </row>
    <row r="38" spans="1:10" ht="18" customHeight="1">
      <c r="A38" s="81"/>
      <c r="B38" s="81"/>
      <c r="C38" s="17" t="s">
        <v>214</v>
      </c>
      <c r="D38" s="38" t="s">
        <v>215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</row>
    <row r="39" spans="1:10" ht="18" customHeight="1">
      <c r="A39" s="81"/>
      <c r="B39" s="81"/>
      <c r="C39" s="17" t="s">
        <v>216</v>
      </c>
      <c r="D39" s="38" t="s">
        <v>217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</row>
    <row r="40" spans="1:10" ht="18" customHeight="1">
      <c r="A40" s="81"/>
      <c r="B40" s="81"/>
      <c r="C40" s="17" t="s">
        <v>218</v>
      </c>
      <c r="D40" s="38" t="s">
        <v>219</v>
      </c>
      <c r="E40" s="18">
        <v>2.7049509999999999</v>
      </c>
      <c r="F40" s="18">
        <v>0.91997300000000004</v>
      </c>
      <c r="G40" s="18">
        <v>1.41</v>
      </c>
      <c r="H40" s="18">
        <v>1.41</v>
      </c>
      <c r="I40" s="18">
        <v>5.2999999999999998E-4</v>
      </c>
      <c r="J40" s="18">
        <v>73.498131000000001</v>
      </c>
    </row>
    <row r="41" spans="1:10" ht="18" customHeight="1">
      <c r="A41" s="81"/>
      <c r="B41" s="81"/>
      <c r="C41" s="22" t="s">
        <v>220</v>
      </c>
      <c r="D41" s="38" t="s">
        <v>221</v>
      </c>
      <c r="E41" s="18">
        <f>E34+E35-E36-E40</f>
        <v>12.276922999999996</v>
      </c>
      <c r="F41" s="18">
        <v>2.8429549999999999</v>
      </c>
      <c r="G41" s="18">
        <f>G34+G35-G36-G40</f>
        <v>62.485261000000094</v>
      </c>
      <c r="H41" s="18">
        <v>32.448619999999799</v>
      </c>
      <c r="I41" s="18">
        <f>I34+I35-I36-I40</f>
        <v>-650.62321700000018</v>
      </c>
      <c r="J41" s="18">
        <v>120.468232</v>
      </c>
    </row>
    <row r="42" spans="1:10" ht="18" customHeight="1">
      <c r="A42" s="81"/>
      <c r="B42" s="81"/>
      <c r="C42" s="90" t="s">
        <v>222</v>
      </c>
      <c r="D42" s="90"/>
      <c r="E42" s="18">
        <f>E37+E38-E39-E40</f>
        <v>12.276922999999996</v>
      </c>
      <c r="F42" s="18">
        <v>2.8429549999999999</v>
      </c>
      <c r="G42" s="18">
        <f>G37+G38-G39-G40</f>
        <v>62.485261000000094</v>
      </c>
      <c r="H42" s="18">
        <v>32.448619999999799</v>
      </c>
      <c r="I42" s="18">
        <f>I37+I38-I39-I40</f>
        <v>-650.62321700000018</v>
      </c>
      <c r="J42" s="18">
        <v>120.468232</v>
      </c>
    </row>
    <row r="43" spans="1:10" ht="18" customHeight="1">
      <c r="A43" s="81"/>
      <c r="B43" s="81"/>
      <c r="C43" s="17" t="s">
        <v>223</v>
      </c>
      <c r="D43" s="38" t="s">
        <v>224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</row>
    <row r="44" spans="1:10" ht="18" customHeight="1">
      <c r="A44" s="81"/>
      <c r="B44" s="81"/>
      <c r="C44" s="22" t="s">
        <v>225</v>
      </c>
      <c r="D44" s="38" t="s">
        <v>226</v>
      </c>
      <c r="E44" s="18">
        <f>E41+E43</f>
        <v>12.276922999999996</v>
      </c>
      <c r="F44" s="18">
        <v>2.8429549999999999</v>
      </c>
      <c r="G44" s="18">
        <f>G41+G43</f>
        <v>62.485261000000094</v>
      </c>
      <c r="H44" s="18">
        <v>32.448619999999799</v>
      </c>
      <c r="I44" s="18">
        <f>I41+I43</f>
        <v>-650.62321700000018</v>
      </c>
      <c r="J44" s="18">
        <v>120.468232</v>
      </c>
    </row>
    <row r="45" spans="1:10" ht="13.5" customHeight="1">
      <c r="A45" s="1" t="s">
        <v>227</v>
      </c>
    </row>
    <row r="46" spans="1:10" ht="13.5" customHeight="1">
      <c r="A46" s="1" t="s">
        <v>228</v>
      </c>
    </row>
    <row r="47" spans="1:10">
      <c r="A47" s="77"/>
    </row>
  </sheetData>
  <mergeCells count="14">
    <mergeCell ref="C42:D42"/>
    <mergeCell ref="A15:A27"/>
    <mergeCell ref="B15:B18"/>
    <mergeCell ref="B19:B22"/>
    <mergeCell ref="B23:B26"/>
    <mergeCell ref="A28:A44"/>
    <mergeCell ref="B28:B34"/>
    <mergeCell ref="B35:B44"/>
    <mergeCell ref="A1:B1"/>
    <mergeCell ref="E6:F6"/>
    <mergeCell ref="G6:H6"/>
    <mergeCell ref="I6:J6"/>
    <mergeCell ref="A8:A14"/>
    <mergeCell ref="B9:B14"/>
  </mergeCells>
  <phoneticPr fontId="49"/>
  <printOptions horizontalCentered="1"/>
  <pageMargins left="0.39374999999999999" right="0.39374999999999999" top="0.19722222222222199" bottom="0.196527777777778" header="0.27569444444444402" footer="0.511811023622047"/>
  <pageSetup paperSize="9" scale="72" firstPageNumber="5" orientation="landscape" useFirstPageNumber="1" horizontalDpi="300" verticalDpi="300" r:id="rId1"/>
  <headerFooter>
    <oddHeader>&amp;R&amp;9指定都市－5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1.普通会計予算（R6-7年度）</vt:lpstr>
      <vt:lpstr>2.公営企業会計予算（R6-7年度）</vt:lpstr>
      <vt:lpstr>3.(1)普通会計決算（R4-5年度）</vt:lpstr>
      <vt:lpstr>3.(2)財政指標等（R元‐R5年度）</vt:lpstr>
      <vt:lpstr>4.公営企業会計決算（R4-5年度）</vt:lpstr>
      <vt:lpstr>5.三セク決算（R4-5年度）</vt:lpstr>
      <vt:lpstr>'1.普通会計予算（R6-7年度）'!Print_Area</vt:lpstr>
      <vt:lpstr>'2.公営企業会計予算（R6-7年度）'!Print_Area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'5.三セク決算（R4-5年度）'!Print_Area</vt:lpstr>
      <vt:lpstr>'2.公営企業会計予算（R6-7年度）'!Print_Titles</vt:lpstr>
      <vt:lpstr>'4.公営企業会計決算（R4-5年度）'!Print_Titles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調査統計係</dc:creator>
  <dc:description/>
  <cp:lastModifiedBy>chihousai09</cp:lastModifiedBy>
  <cp:revision>3</cp:revision>
  <cp:lastPrinted>2025-07-07T01:40:40Z</cp:lastPrinted>
  <dcterms:created xsi:type="dcterms:W3CDTF">1999-07-06T05:17:05Z</dcterms:created>
  <dcterms:modified xsi:type="dcterms:W3CDTF">2025-09-18T01:28:45Z</dcterms:modified>
  <dc:language>ja-JP</dc:language>
</cp:coreProperties>
</file>