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filesv-honcho.intra.city.sendai.jp\個別用\財政企画課・財政課共有\財政企画課\002共通（庶務）\01 通知・照会回答\01 庁外への照会回答\R7照会回答\その他\250708_【地方債協会】都道府県及び指定都市の財政状況について（照会）（829〆）\04_回答\"/>
    </mc:Choice>
  </mc:AlternateContent>
  <xr:revisionPtr revIDLastSave="0" documentId="13_ncr:1_{5698AC6D-7F74-4FC6-9F04-A11A68233A56}" xr6:coauthVersionLast="47" xr6:coauthVersionMax="47" xr10:uidLastSave="{00000000-0000-0000-0000-000000000000}"/>
  <bookViews>
    <workbookView xWindow="28680" yWindow="-120" windowWidth="29040" windowHeight="15720" tabRatio="774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'2.公営企業会計予算（R6-7年度）'!$A$1:$Q$50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'4.公営企業会計決算（R4-5年度）'!$A$1:$Q$49</definedName>
    <definedName name="_xlnm.Print_Area" localSheetId="5">'5.三セク決算（R4-5年度）'!$A$1:$N$46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9" l="1"/>
  <c r="H27" i="9"/>
  <c r="K27" i="9"/>
  <c r="J24" i="9"/>
  <c r="J25" i="9" s="1"/>
  <c r="I24" i="9"/>
  <c r="H24" i="9"/>
  <c r="J16" i="9"/>
  <c r="I16" i="9"/>
  <c r="H16" i="9"/>
  <c r="J15" i="9"/>
  <c r="I15" i="9"/>
  <c r="H15" i="9"/>
  <c r="J14" i="9"/>
  <c r="I14" i="9"/>
  <c r="H14" i="9"/>
  <c r="K27" i="6"/>
  <c r="I27" i="6"/>
  <c r="H27" i="6"/>
  <c r="J24" i="6"/>
  <c r="I24" i="6"/>
  <c r="H24" i="6"/>
  <c r="I16" i="6"/>
  <c r="H16" i="6"/>
  <c r="J15" i="6"/>
  <c r="I15" i="6"/>
  <c r="H15" i="6"/>
  <c r="J14" i="6"/>
  <c r="I14" i="6"/>
  <c r="H14" i="6"/>
  <c r="F27" i="9" l="1"/>
  <c r="G24" i="9"/>
  <c r="G27" i="9" s="1"/>
  <c r="F24" i="9"/>
  <c r="G16" i="9"/>
  <c r="F16" i="9"/>
  <c r="G15" i="9"/>
  <c r="F15" i="9"/>
  <c r="G14" i="9"/>
  <c r="F14" i="9"/>
  <c r="G27" i="6"/>
  <c r="F27" i="6"/>
  <c r="G24" i="6"/>
  <c r="F24" i="6"/>
  <c r="G16" i="6"/>
  <c r="F16" i="6"/>
  <c r="G15" i="6"/>
  <c r="F15" i="6"/>
  <c r="G14" i="6"/>
  <c r="F14" i="6"/>
  <c r="K40" i="10" l="1"/>
  <c r="E40" i="10"/>
  <c r="K31" i="10"/>
  <c r="K34" i="10" s="1"/>
  <c r="I31" i="10"/>
  <c r="I34" i="10" s="1"/>
  <c r="G31" i="10"/>
  <c r="G34" i="10" s="1"/>
  <c r="E31" i="10"/>
  <c r="E34" i="10" s="1"/>
  <c r="K24" i="10"/>
  <c r="I24" i="10"/>
  <c r="E24" i="10"/>
  <c r="E37" i="10" l="1"/>
  <c r="E42" i="10" s="1"/>
  <c r="E41" i="10"/>
  <c r="E44" i="10" s="1"/>
  <c r="G37" i="10"/>
  <c r="G42" i="10" s="1"/>
  <c r="G41" i="10"/>
  <c r="G44" i="10" s="1"/>
  <c r="K41" i="10"/>
  <c r="K44" i="10" s="1"/>
  <c r="K37" i="10"/>
  <c r="K42" i="10" s="1"/>
  <c r="I37" i="10"/>
  <c r="I42" i="10" s="1"/>
  <c r="I41" i="10"/>
  <c r="I44" i="10" s="1"/>
  <c r="O27" i="9" l="1"/>
  <c r="O24" i="9"/>
  <c r="N24" i="9"/>
  <c r="N27" i="9" s="1"/>
  <c r="O16" i="9"/>
  <c r="N16" i="9"/>
  <c r="O15" i="9"/>
  <c r="N15" i="9"/>
  <c r="O14" i="9"/>
  <c r="N14" i="9"/>
  <c r="O24" i="6"/>
  <c r="O27" i="6" s="1"/>
  <c r="N24" i="6"/>
  <c r="N27" i="6" s="1"/>
  <c r="O16" i="6"/>
  <c r="N16" i="6"/>
  <c r="O15" i="6"/>
  <c r="N15" i="6"/>
  <c r="O14" i="6"/>
  <c r="N14" i="6"/>
  <c r="Q24" i="9" l="1"/>
  <c r="Q27" i="9" s="1"/>
  <c r="P24" i="9"/>
  <c r="P27" i="9" s="1"/>
  <c r="Q16" i="9"/>
  <c r="P16" i="9"/>
  <c r="Q15" i="9"/>
  <c r="P15" i="9"/>
  <c r="Q14" i="9"/>
  <c r="P14" i="9"/>
  <c r="Q24" i="6"/>
  <c r="Q27" i="6" s="1"/>
  <c r="P24" i="6"/>
  <c r="P27" i="6" s="1"/>
  <c r="P17" i="6"/>
  <c r="Q16" i="6"/>
  <c r="P16" i="6"/>
  <c r="Q15" i="6"/>
  <c r="P15" i="6"/>
  <c r="Q14" i="6"/>
  <c r="P14" i="6"/>
  <c r="L27" i="9" l="1"/>
  <c r="M24" i="9"/>
  <c r="M27" i="9" s="1"/>
  <c r="L24" i="9"/>
  <c r="M16" i="9"/>
  <c r="L16" i="9"/>
  <c r="M15" i="9"/>
  <c r="L15" i="9"/>
  <c r="M14" i="9"/>
  <c r="L14" i="9"/>
  <c r="I45" i="9"/>
  <c r="I44" i="9"/>
  <c r="H44" i="9"/>
  <c r="I39" i="9"/>
  <c r="H39" i="9"/>
  <c r="H45" i="9" s="1"/>
  <c r="M24" i="6"/>
  <c r="M27" i="6" s="1"/>
  <c r="L24" i="6"/>
  <c r="L27" i="6" s="1"/>
  <c r="M16" i="6"/>
  <c r="L16" i="6"/>
  <c r="M15" i="6"/>
  <c r="L15" i="6"/>
  <c r="M14" i="6"/>
  <c r="L14" i="6"/>
  <c r="K45" i="6"/>
  <c r="J45" i="6"/>
  <c r="K44" i="6"/>
  <c r="J44" i="6"/>
  <c r="I44" i="6"/>
  <c r="H44" i="6"/>
  <c r="K39" i="6"/>
  <c r="J39" i="6"/>
  <c r="I39" i="6"/>
  <c r="I45" i="6" s="1"/>
  <c r="H39" i="6"/>
  <c r="H45" i="6" s="1"/>
  <c r="I10" i="8" l="1"/>
  <c r="G31" i="7"/>
  <c r="F29" i="7"/>
  <c r="F40" i="2" l="1"/>
  <c r="G24" i="2" s="1"/>
  <c r="I24" i="2"/>
  <c r="H23" i="8" l="1"/>
  <c r="H22" i="8"/>
  <c r="G22" i="8"/>
  <c r="F22" i="8"/>
  <c r="E22" i="8"/>
  <c r="H21" i="8"/>
  <c r="G21" i="8"/>
  <c r="F21" i="8"/>
  <c r="E21" i="8"/>
  <c r="H20" i="8"/>
  <c r="G20" i="8"/>
  <c r="F20" i="8"/>
  <c r="E20" i="8"/>
  <c r="H19" i="8"/>
  <c r="G19" i="8"/>
  <c r="G23" i="8" s="1"/>
  <c r="F19" i="8"/>
  <c r="F23" i="8" s="1"/>
  <c r="E19" i="8"/>
  <c r="E23" i="8" s="1"/>
  <c r="H10" i="8"/>
  <c r="H40" i="7"/>
  <c r="H22" i="7"/>
  <c r="H40" i="2"/>
  <c r="H22" i="2"/>
  <c r="I22" i="8"/>
  <c r="I20" i="8"/>
  <c r="I16" i="2"/>
  <c r="F40" i="7"/>
  <c r="F22" i="7"/>
  <c r="G9" i="7" s="1"/>
  <c r="G38" i="2"/>
  <c r="F22" i="2"/>
  <c r="G20" i="2" s="1"/>
  <c r="I36" i="2"/>
  <c r="N31" i="10"/>
  <c r="N34" i="10" s="1"/>
  <c r="M31" i="10"/>
  <c r="M34" i="10" s="1"/>
  <c r="Q44" i="9"/>
  <c r="P44" i="9"/>
  <c r="O44" i="9"/>
  <c r="N44" i="9"/>
  <c r="M44" i="9"/>
  <c r="L44" i="9"/>
  <c r="K44" i="9"/>
  <c r="J44" i="9"/>
  <c r="G44" i="9"/>
  <c r="G45" i="9" s="1"/>
  <c r="F44" i="9"/>
  <c r="Q39" i="9"/>
  <c r="P39" i="9"/>
  <c r="O39" i="9"/>
  <c r="N39" i="9"/>
  <c r="M39" i="9"/>
  <c r="L39" i="9"/>
  <c r="K39" i="9"/>
  <c r="J39" i="9"/>
  <c r="G39" i="9"/>
  <c r="F39" i="9"/>
  <c r="I19" i="8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Q44" i="6"/>
  <c r="P44" i="6"/>
  <c r="O44" i="6"/>
  <c r="N44" i="6"/>
  <c r="M44" i="6"/>
  <c r="L44" i="6"/>
  <c r="G44" i="6"/>
  <c r="F44" i="6"/>
  <c r="Q39" i="6"/>
  <c r="P39" i="6"/>
  <c r="O39" i="6"/>
  <c r="N39" i="6"/>
  <c r="M39" i="6"/>
  <c r="L39" i="6"/>
  <c r="G39" i="6"/>
  <c r="F39" i="6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Q45" i="6" l="1"/>
  <c r="L45" i="6"/>
  <c r="M45" i="9"/>
  <c r="K45" i="9"/>
  <c r="O45" i="9"/>
  <c r="G31" i="2"/>
  <c r="G34" i="2"/>
  <c r="Q45" i="9"/>
  <c r="I23" i="8"/>
  <c r="I21" i="8"/>
  <c r="G40" i="2"/>
  <c r="G21" i="2"/>
  <c r="F45" i="6"/>
  <c r="P45" i="6"/>
  <c r="I40" i="7"/>
  <c r="G13" i="2"/>
  <c r="M45" i="6"/>
  <c r="L45" i="9"/>
  <c r="O45" i="6"/>
  <c r="G39" i="7"/>
  <c r="P45" i="9"/>
  <c r="G20" i="7"/>
  <c r="G10" i="7"/>
  <c r="G24" i="7"/>
  <c r="G28" i="7"/>
  <c r="G32" i="7"/>
  <c r="G36" i="7"/>
  <c r="G40" i="7"/>
  <c r="J45" i="9"/>
  <c r="G21" i="7"/>
  <c r="G25" i="7"/>
  <c r="G29" i="7"/>
  <c r="G33" i="7"/>
  <c r="G37" i="7"/>
  <c r="G26" i="2"/>
  <c r="G26" i="7"/>
  <c r="G30" i="7"/>
  <c r="G34" i="7"/>
  <c r="G38" i="7"/>
  <c r="G17" i="7"/>
  <c r="G19" i="7"/>
  <c r="G23" i="7"/>
  <c r="G14" i="7"/>
  <c r="G12" i="7"/>
  <c r="G27" i="7"/>
  <c r="G35" i="7"/>
  <c r="F45" i="9"/>
  <c r="G9" i="2"/>
  <c r="I22" i="2"/>
  <c r="G22" i="2"/>
  <c r="G10" i="2"/>
  <c r="N45" i="9"/>
  <c r="G16" i="2"/>
  <c r="G14" i="2"/>
  <c r="G45" i="6"/>
  <c r="N45" i="6"/>
  <c r="G19" i="2"/>
  <c r="M37" i="10"/>
  <c r="M42" i="10" s="1"/>
  <c r="M41" i="10"/>
  <c r="M44" i="10" s="1"/>
  <c r="N41" i="10"/>
  <c r="N44" i="10" s="1"/>
  <c r="N37" i="10"/>
  <c r="N42" i="10" s="1"/>
  <c r="G29" i="2"/>
  <c r="G30" i="2"/>
  <c r="I40" i="2"/>
  <c r="G17" i="2"/>
  <c r="G35" i="2"/>
  <c r="G37" i="2"/>
  <c r="G39" i="2"/>
  <c r="G11" i="7"/>
  <c r="G28" i="2"/>
  <c r="G16" i="7"/>
  <c r="G18" i="7"/>
  <c r="I22" i="7"/>
  <c r="G15" i="2"/>
  <c r="G32" i="2"/>
  <c r="G27" i="2"/>
  <c r="G12" i="2"/>
  <c r="G13" i="7"/>
  <c r="G18" i="2"/>
  <c r="G15" i="7"/>
  <c r="G22" i="7"/>
  <c r="G11" i="2"/>
  <c r="G33" i="2"/>
  <c r="G23" i="2"/>
  <c r="G25" i="2"/>
  <c r="G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仙台市</author>
  </authors>
  <commentList>
    <comment ref="F27" authorId="0" shapeId="0" xr:uid="{07A58E8B-B3D4-429A-B426-AF246013F0D1}">
      <text>
        <r>
          <rPr>
            <b/>
            <sz val="9"/>
            <color indexed="81"/>
            <rFont val="MS P ゴシック"/>
            <family val="3"/>
            <charset val="128"/>
          </rPr>
          <t>仙台市:</t>
        </r>
        <r>
          <rPr>
            <sz val="9"/>
            <color indexed="81"/>
            <rFont val="MS P ゴシック"/>
            <family val="3"/>
            <charset val="128"/>
          </rPr>
          <t xml:space="preserve">
予備費300百万円含む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1130287</author>
    <author>佐藤</author>
    <author>菅原</author>
    <author>財務課</author>
  </authors>
  <commentList>
    <comment ref="F12" authorId="0" shapeId="0" xr:uid="{3EE12A80-861F-40FA-9E1D-4094005E1BEA}">
      <text>
        <r>
          <rPr>
            <b/>
            <sz val="9"/>
            <color indexed="81"/>
            <rFont val="MS P ゴシック"/>
            <family val="3"/>
            <charset val="128"/>
          </rPr>
          <t>総費用との差は予備費
50百万円</t>
        </r>
      </text>
    </comment>
    <comment ref="G12" authorId="0" shapeId="0" xr:uid="{2467487E-C98D-4F10-9B97-014F60B359F9}">
      <text>
        <r>
          <rPr>
            <b/>
            <sz val="9"/>
            <color indexed="81"/>
            <rFont val="MS P ゴシック"/>
            <family val="3"/>
            <charset val="128"/>
          </rPr>
          <t>総費用との差は予備費
50百万円</t>
        </r>
      </text>
    </comment>
    <comment ref="H12" authorId="1" shapeId="0" xr:uid="{F3870107-0A42-4712-A94B-2AA5DC371021}">
      <text>
        <r>
          <rPr>
            <b/>
            <sz val="9"/>
            <color indexed="81"/>
            <rFont val="MS P ゴシック"/>
            <family val="3"/>
            <charset val="128"/>
          </rPr>
          <t>総費用との差は予備費
50百万円</t>
        </r>
      </text>
    </comment>
    <comment ref="I12" authorId="2" shapeId="0" xr:uid="{D39866D0-B7E4-4EAD-87CC-B1ABC033C35B}">
      <text>
        <r>
          <rPr>
            <b/>
            <sz val="9"/>
            <color indexed="81"/>
            <rFont val="ＭＳ Ｐゴシック"/>
            <family val="3"/>
            <charset val="128"/>
          </rPr>
          <t>総費用との差は予備費
50百万円</t>
        </r>
      </text>
    </comment>
    <comment ref="H27" authorId="1" shapeId="0" xr:uid="{E44F1EB6-0948-4C48-BE6D-F8E9B9240273}">
      <text>
        <r>
          <rPr>
            <b/>
            <sz val="9"/>
            <color indexed="81"/>
            <rFont val="MS P ゴシック"/>
            <family val="3"/>
            <charset val="128"/>
          </rPr>
          <t>不良債務との差額は経営改善推進事業債(1,200百万円)によるもの。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7" authorId="2" shapeId="0" xr:uid="{18134AA5-BEE8-4CF7-854F-63B9EBD9EB56}">
      <text>
        <r>
          <rPr>
            <b/>
            <sz val="9"/>
            <color indexed="81"/>
            <rFont val="ＭＳ Ｐゴシック"/>
            <family val="3"/>
            <charset val="128"/>
          </rPr>
          <t>不良債務との差額は経営改善推進事業債(1,000百万円)によるもの。</t>
        </r>
      </text>
    </comment>
    <comment ref="J27" authorId="3" shapeId="0" xr:uid="{17469495-DF8E-4F02-A674-6EA856DACE92}">
      <text>
        <r>
          <rPr>
            <b/>
            <sz val="9"/>
            <color indexed="81"/>
            <rFont val="MS P ゴシック"/>
            <family val="3"/>
            <charset val="128"/>
          </rPr>
          <t>財務課:</t>
        </r>
        <r>
          <rPr>
            <sz val="9"/>
            <color indexed="81"/>
            <rFont val="MS P ゴシック"/>
            <family val="3"/>
            <charset val="128"/>
          </rPr>
          <t xml:space="preserve">
不良債務との差額は緩和債(630百万)
2696+630＝3326</t>
        </r>
      </text>
    </comment>
    <comment ref="K27" authorId="3" shapeId="0" xr:uid="{A15367CF-5A5B-446D-A0EB-370F90E0ACE6}">
      <text>
        <r>
          <rPr>
            <b/>
            <sz val="9"/>
            <color indexed="81"/>
            <rFont val="MS P ゴシック"/>
            <family val="3"/>
            <charset val="128"/>
          </rPr>
          <t>財務課:
不良債務との差額は緩和債(560百万)によるもの</t>
        </r>
        <r>
          <rPr>
            <sz val="9"/>
            <color indexed="81"/>
            <rFont val="MS P ゴシック"/>
            <family val="3"/>
            <charset val="128"/>
          </rPr>
          <t xml:space="preserve">
3297＋560＝3857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</author>
    <author>菅原</author>
    <author>財務課</author>
  </authors>
  <commentList>
    <comment ref="H27" authorId="0" shapeId="0" xr:uid="{C0BD2D9D-631D-44D6-B58B-346BC1C73C56}">
      <text>
        <r>
          <rPr>
            <b/>
            <sz val="9"/>
            <color indexed="81"/>
            <rFont val="MS P ゴシック"/>
            <family val="3"/>
            <charset val="128"/>
          </rPr>
          <t>不良債務との差額は特別減収対策企業債（200百万円）によるもの。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7" authorId="1" shapeId="0" xr:uid="{3DA10758-BAFE-4D11-A2E8-98AFDD2E12C9}">
      <text>
        <r>
          <rPr>
            <b/>
            <sz val="9"/>
            <color indexed="81"/>
            <rFont val="ＭＳ Ｐゴシック"/>
            <family val="3"/>
            <charset val="128"/>
          </rPr>
          <t>不良債務との差額は特別減収対策企業債（100百万円）によるもの。</t>
        </r>
      </text>
    </comment>
    <comment ref="J27" authorId="2" shapeId="0" xr:uid="{B6D93307-25C9-476B-A0F9-49D344AFD718}">
      <text>
        <r>
          <rPr>
            <b/>
            <sz val="9"/>
            <color indexed="81"/>
            <rFont val="MS P ゴシック"/>
            <family val="3"/>
            <charset val="128"/>
          </rPr>
          <t>財務課:</t>
        </r>
        <r>
          <rPr>
            <sz val="9"/>
            <color indexed="81"/>
            <rFont val="MS P ゴシック"/>
            <family val="3"/>
            <charset val="128"/>
          </rPr>
          <t xml:space="preserve">
不良債務との差額は緩和債(523)及び特別減収対策企業債(2200)によるもの
794+523+2200＝3517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1130287</author>
    <author>仙台市</author>
  </authors>
  <commentList>
    <comment ref="E40" authorId="0" shapeId="0" xr:uid="{40AA71A5-9E9E-49F9-88DB-76B08B8AEDC8}">
      <text>
        <r>
          <rPr>
            <b/>
            <sz val="9"/>
            <color indexed="81"/>
            <rFont val="MS P ゴシック"/>
            <family val="3"/>
            <charset val="128"/>
          </rPr>
          <t>剰余金の配当と、別途積立金の積み立ても含む</t>
        </r>
      </text>
    </comment>
    <comment ref="F40" authorId="1" shapeId="0" xr:uid="{24104E4C-EFCD-40B6-988A-AB936FF768A4}">
      <text>
        <r>
          <rPr>
            <b/>
            <sz val="9"/>
            <color indexed="81"/>
            <rFont val="MS P ゴシック"/>
            <family val="3"/>
            <charset val="128"/>
          </rPr>
          <t>剰余金の配当と、別途積立金の積み立ても含む</t>
        </r>
      </text>
    </comment>
    <comment ref="K40" authorId="0" shapeId="0" xr:uid="{D1C3C671-5DB2-4565-9652-D2F9E31B7DA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利益剰余金の配当を含む
</t>
        </r>
      </text>
    </comment>
    <comment ref="L40" authorId="1" shapeId="0" xr:uid="{12274D58-7E1A-4E1D-9A79-78478792813A}">
      <text>
        <r>
          <rPr>
            <b/>
            <sz val="9"/>
            <color indexed="81"/>
            <rFont val="MS P ゴシック"/>
            <family val="3"/>
            <charset val="128"/>
          </rPr>
          <t>利益剰余金の配当を含む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<sst xmlns="http://schemas.openxmlformats.org/spreadsheetml/2006/main" count="445" uniqueCount="263">
  <si>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</si>
  <si>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</si>
  <si>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</si>
  <si>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</si>
  <si>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</si>
  <si>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</si>
  <si>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</si>
  <si>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</si>
  <si>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</si>
  <si>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</si>
  <si>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</si>
  <si>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</si>
  <si>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</si>
  <si>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</si>
  <si>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</si>
  <si>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</si>
  <si>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</si>
  <si>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</si>
  <si>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</si>
  <si>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</si>
  <si>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</si>
  <si>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</si>
  <si>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</si>
  <si>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</si>
  <si>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</si>
  <si>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</si>
  <si>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</si>
  <si>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</si>
  <si>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</si>
  <si>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</si>
  <si>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</si>
  <si>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</si>
  <si>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</si>
  <si>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</si>
  <si>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</si>
  <si>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</si>
  <si>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</si>
  <si>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</si>
  <si>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</si>
  <si>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</si>
  <si>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</si>
  <si>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</si>
  <si>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</si>
  <si>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</si>
  <si>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</si>
  <si>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</si>
  <si>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</si>
  <si>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</si>
  <si>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</si>
  <si>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</si>
  <si>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</si>
  <si>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</si>
  <si>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</si>
  <si>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</si>
  <si>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</si>
  <si>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</si>
  <si>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</si>
  <si>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</si>
  <si>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</si>
  <si>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</si>
  <si>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</si>
  <si>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</si>
  <si>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</si>
  <si>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</si>
  <si>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</si>
  <si>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</si>
  <si>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</si>
  <si>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</si>
  <si>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</si>
  <si>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</si>
  <si>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</si>
  <si>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</si>
  <si>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</si>
  <si>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</si>
  <si>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</si>
  <si>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</si>
  <si>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</si>
  <si>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</si>
  <si>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</si>
  <si>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</si>
  <si>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</si>
  <si>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</si>
  <si>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</si>
  <si>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</si>
  <si>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</si>
  <si>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</si>
  <si>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</si>
  <si>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</si>
  <si>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</si>
  <si>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</si>
  <si>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</si>
  <si>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</si>
  <si>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</si>
  <si>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</si>
  <si>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</si>
  <si>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</si>
  <si>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</si>
  <si>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</si>
  <si>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</si>
  <si>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</si>
  <si>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</si>
  <si>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</si>
  <si>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</si>
  <si>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</si>
  <si>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</si>
  <si>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</si>
  <si>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</si>
  <si>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</si>
  <si>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</si>
  <si>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</si>
  <si>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</si>
  <si>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</si>
  <si>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</si>
  <si>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</si>
  <si>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</si>
  <si>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</si>
  <si>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</si>
  <si>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</si>
  <si>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</si>
  <si>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</si>
  <si>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</si>
  <si>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</si>
  <si>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</si>
  <si>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</si>
  <si>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</si>
  <si>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</si>
  <si>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</si>
  <si>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</si>
  <si>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</si>
  <si>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</si>
  <si>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</si>
  <si>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</si>
  <si>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</si>
  <si>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</si>
  <si>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</si>
  <si>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</si>
  <si>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</si>
  <si>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</si>
  <si>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</si>
  <si>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</si>
  <si>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</si>
  <si>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</si>
  <si>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</si>
  <si>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</si>
  <si>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</si>
  <si>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</si>
  <si>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</si>
  <si>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</si>
  <si>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</si>
  <si>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</si>
  <si>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</si>
  <si>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</si>
  <si>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</si>
  <si>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</si>
  <si>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</si>
  <si>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</si>
  <si>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</si>
  <si>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</si>
  <si>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</si>
  <si>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</si>
  <si>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</si>
  <si>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</si>
  <si>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</si>
  <si>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</si>
  <si>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</si>
  <si>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</si>
  <si>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</si>
  <si>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</si>
  <si>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</si>
  <si>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</si>
  <si>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</si>
  <si>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</si>
  <si>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</si>
  <si>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</si>
  <si>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</si>
  <si>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</si>
  <si>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</si>
  <si>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</si>
  <si>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</si>
  <si>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</si>
  <si>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</si>
  <si>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</si>
  <si>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</si>
  <si>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</si>
  <si>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</si>
  <si>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</si>
  <si>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</si>
  <si>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</si>
  <si>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</si>
  <si>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</si>
  <si>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</si>
  <si>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</si>
  <si>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</si>
  <si>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</si>
  <si>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</si>
  <si>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</si>
  <si>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</si>
  <si>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</si>
  <si>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</si>
  <si>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</si>
  <si>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</si>
  <si>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</si>
  <si>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</si>
  <si>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</si>
  <si>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</si>
  <si>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</si>
  <si>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</si>
  <si>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</si>
  <si>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</si>
  <si>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</si>
  <si>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</si>
  <si>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</si>
  <si>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</si>
  <si>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</si>
  <si>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</si>
  <si>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</si>
  <si>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</si>
  <si>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</si>
  <si>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</si>
  <si>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</si>
  <si>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</si>
  <si>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</si>
  <si>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</si>
  <si>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</si>
  <si>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</si>
  <si>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</si>
  <si>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</si>
  <si>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</si>
  <si>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</si>
  <si>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</si>
  <si>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</si>
  <si>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</si>
  <si>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</si>
  <si>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</si>
  <si>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</si>
  <si>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</si>
  <si>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</si>
  <si>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</si>
  <si>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</si>
  <si>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</si>
  <si>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</si>
  <si>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</si>
  <si>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</si>
  <si>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</si>
  <si>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仙台市</t>
    <rPh sb="0" eb="3">
      <t>センダイシ</t>
    </rPh>
    <phoneticPr fontId="7"/>
  </si>
  <si>
    <t>仙台市</t>
    <rPh sb="0" eb="3">
      <t>センダイシ</t>
    </rPh>
    <phoneticPr fontId="15"/>
  </si>
  <si>
    <t>株式会社仙台市環境整備公社</t>
    <rPh sb="0" eb="2">
      <t>カブシキ</t>
    </rPh>
    <rPh sb="2" eb="4">
      <t>カイシャ</t>
    </rPh>
    <rPh sb="4" eb="7">
      <t>センダイシ</t>
    </rPh>
    <rPh sb="7" eb="9">
      <t>カンキョウ</t>
    </rPh>
    <rPh sb="9" eb="11">
      <t>セイビ</t>
    </rPh>
    <rPh sb="11" eb="13">
      <t>コウシャ</t>
    </rPh>
    <phoneticPr fontId="7"/>
  </si>
  <si>
    <t>仙台交通株式会社</t>
    <rPh sb="0" eb="2">
      <t>センダイ</t>
    </rPh>
    <rPh sb="2" eb="4">
      <t>コウツウ</t>
    </rPh>
    <rPh sb="4" eb="6">
      <t>カブシキ</t>
    </rPh>
    <rPh sb="6" eb="8">
      <t>カイシャ</t>
    </rPh>
    <phoneticPr fontId="7"/>
  </si>
  <si>
    <t>仙台ガスサービス株式会社</t>
    <rPh sb="0" eb="2">
      <t>センダイ</t>
    </rPh>
    <rPh sb="8" eb="10">
      <t>カブシキ</t>
    </rPh>
    <rPh sb="10" eb="12">
      <t>カイシャ</t>
    </rPh>
    <phoneticPr fontId="7"/>
  </si>
  <si>
    <t>仙台ガスエンジニアリング株式会社</t>
    <rPh sb="0" eb="2">
      <t>センダイ</t>
    </rPh>
    <rPh sb="12" eb="14">
      <t>カブシキ</t>
    </rPh>
    <rPh sb="14" eb="16">
      <t>カイシャ</t>
    </rPh>
    <phoneticPr fontId="7"/>
  </si>
  <si>
    <t>下水道事業</t>
    <rPh sb="0" eb="3">
      <t>ゲスイドウ</t>
    </rPh>
    <rPh sb="3" eb="5">
      <t>ジギョウ</t>
    </rPh>
    <phoneticPr fontId="7"/>
  </si>
  <si>
    <t>自動車運送事業</t>
    <rPh sb="0" eb="3">
      <t>ジドウシャ</t>
    </rPh>
    <rPh sb="3" eb="5">
      <t>ウンソウ</t>
    </rPh>
    <rPh sb="5" eb="7">
      <t>ジギョウ</t>
    </rPh>
    <phoneticPr fontId="7"/>
  </si>
  <si>
    <t>高速鉄道事業</t>
    <rPh sb="0" eb="2">
      <t>コウソク</t>
    </rPh>
    <rPh sb="2" eb="4">
      <t>テツドウ</t>
    </rPh>
    <rPh sb="4" eb="6">
      <t>ジギョウ</t>
    </rPh>
    <phoneticPr fontId="7"/>
  </si>
  <si>
    <t>水道事業</t>
    <rPh sb="0" eb="2">
      <t>スイドウ</t>
    </rPh>
    <rPh sb="2" eb="4">
      <t>ジギョウ</t>
    </rPh>
    <phoneticPr fontId="7"/>
  </si>
  <si>
    <t>ガス事業</t>
    <rPh sb="2" eb="4">
      <t>ジギョウ</t>
    </rPh>
    <phoneticPr fontId="7"/>
  </si>
  <si>
    <t>病院事業</t>
    <rPh sb="0" eb="2">
      <t>ビョウイン</t>
    </rPh>
    <rPh sb="2" eb="4">
      <t>ジギョウ</t>
    </rPh>
    <phoneticPr fontId="7"/>
  </si>
  <si>
    <t>病院事業</t>
  </si>
  <si>
    <t>下水道事業</t>
  </si>
  <si>
    <t>自動車運送事業</t>
  </si>
  <si>
    <t>高速鉄道事業</t>
  </si>
  <si>
    <t>水道事業</t>
  </si>
  <si>
    <t>ガス事業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</si>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</sst>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12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8" xfId="0" applyNumberForma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0" fontId="18" fillId="0" borderId="4" xfId="0" applyFont="1" applyBorder="1" applyAlignment="1">
      <alignment horizontal="distributed" vertical="center" justifyLastLine="1"/>
    </xf>
    <xf numFmtId="0" fontId="19" fillId="0" borderId="4" xfId="0" applyFont="1" applyBorder="1" applyAlignment="1">
      <alignment horizontal="distributed" vertical="center" justifyLastLine="1"/>
    </xf>
    <xf numFmtId="41" fontId="18" fillId="0" borderId="4" xfId="0" applyNumberFormat="1" applyFont="1" applyBorder="1" applyAlignment="1">
      <alignment horizontal="distributed" vertical="center" justifyLastLine="1"/>
    </xf>
    <xf numFmtId="177" fontId="0" fillId="0" borderId="8" xfId="1" applyNumberFormat="1" applyFont="1" applyFill="1" applyBorder="1" applyAlignment="1">
      <alignment vertical="center"/>
    </xf>
    <xf numFmtId="178" fontId="0" fillId="0" borderId="8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16" fillId="0" borderId="8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="90" zoomScaleNormal="100" zoomScaleSheetLayoutView="9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K16" sqref="K16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94" t="s">
        <v>0</v>
      </c>
      <c r="B1" s="94"/>
      <c r="C1" s="94"/>
      <c r="D1" s="94"/>
      <c r="E1" s="88" t="s">
        <v>244</v>
      </c>
      <c r="F1" s="2"/>
    </row>
    <row r="3" spans="1:9" ht="14">
      <c r="A3" s="10" t="s">
        <v>103</v>
      </c>
    </row>
    <row r="5" spans="1:9">
      <c r="A5" s="9" t="s">
        <v>233</v>
      </c>
    </row>
    <row r="6" spans="1:9" ht="14">
      <c r="A6" s="3"/>
      <c r="G6" s="96" t="s">
        <v>104</v>
      </c>
      <c r="H6" s="97"/>
      <c r="I6" s="97"/>
    </row>
    <row r="7" spans="1:9" ht="27" customHeight="1">
      <c r="A7" s="8"/>
      <c r="B7" s="4"/>
      <c r="C7" s="4"/>
      <c r="D7" s="4"/>
      <c r="E7" s="57"/>
      <c r="F7" s="49" t="s">
        <v>234</v>
      </c>
      <c r="G7" s="49"/>
      <c r="H7" s="49" t="s">
        <v>231</v>
      </c>
      <c r="I7" s="50" t="s">
        <v>20</v>
      </c>
    </row>
    <row r="8" spans="1:9" ht="17.149999999999999" customHeight="1">
      <c r="A8" s="5"/>
      <c r="B8" s="6"/>
      <c r="C8" s="6"/>
      <c r="D8" s="6"/>
      <c r="E8" s="58"/>
      <c r="F8" s="51" t="s">
        <v>101</v>
      </c>
      <c r="G8" s="51" t="s">
        <v>1</v>
      </c>
      <c r="H8" s="51" t="s">
        <v>228</v>
      </c>
      <c r="I8" s="52"/>
    </row>
    <row r="9" spans="1:9" ht="18" customHeight="1">
      <c r="A9" s="95" t="s">
        <v>79</v>
      </c>
      <c r="B9" s="95" t="s">
        <v>80</v>
      </c>
      <c r="C9" s="59" t="s">
        <v>2</v>
      </c>
      <c r="D9" s="53"/>
      <c r="E9" s="53"/>
      <c r="F9" s="54">
        <v>245186</v>
      </c>
      <c r="G9" s="55">
        <f t="shared" ref="G9:G22" si="0">F9/$F$22*100</f>
        <v>36.400913934833895</v>
      </c>
      <c r="H9" s="54">
        <v>228472</v>
      </c>
      <c r="I9" s="55">
        <f t="shared" ref="I9:I21" si="1">(F9/H9-1)*100</f>
        <v>7.3155572674113323</v>
      </c>
    </row>
    <row r="10" spans="1:9" ht="18" customHeight="1">
      <c r="A10" s="95"/>
      <c r="B10" s="95"/>
      <c r="C10" s="61"/>
      <c r="D10" s="59" t="s">
        <v>21</v>
      </c>
      <c r="E10" s="53"/>
      <c r="F10" s="54">
        <v>120357</v>
      </c>
      <c r="G10" s="55">
        <f t="shared" si="0"/>
        <v>17.868494932234317</v>
      </c>
      <c r="H10" s="54">
        <v>108899</v>
      </c>
      <c r="I10" s="55">
        <f t="shared" si="1"/>
        <v>10.521676048448558</v>
      </c>
    </row>
    <row r="11" spans="1:9" ht="18" customHeight="1">
      <c r="A11" s="95"/>
      <c r="B11" s="95"/>
      <c r="C11" s="48"/>
      <c r="D11" s="48"/>
      <c r="E11" s="28" t="s">
        <v>22</v>
      </c>
      <c r="F11" s="54">
        <v>96609</v>
      </c>
      <c r="G11" s="55">
        <f t="shared" si="0"/>
        <v>14.34280870168104</v>
      </c>
      <c r="H11" s="54">
        <v>87103</v>
      </c>
      <c r="I11" s="55">
        <f t="shared" si="1"/>
        <v>10.913516181991433</v>
      </c>
    </row>
    <row r="12" spans="1:9" ht="18" customHeight="1">
      <c r="A12" s="95"/>
      <c r="B12" s="95"/>
      <c r="C12" s="48"/>
      <c r="D12" s="27"/>
      <c r="E12" s="28" t="s">
        <v>23</v>
      </c>
      <c r="F12" s="54">
        <v>16647</v>
      </c>
      <c r="G12" s="55">
        <f>F12/$F$22*100</f>
        <v>2.4714543826857156</v>
      </c>
      <c r="H12" s="54">
        <v>14760</v>
      </c>
      <c r="I12" s="55">
        <f t="shared" si="1"/>
        <v>12.784552845528463</v>
      </c>
    </row>
    <row r="13" spans="1:9" ht="18" customHeight="1">
      <c r="A13" s="95"/>
      <c r="B13" s="95"/>
      <c r="C13" s="60"/>
      <c r="D13" s="53" t="s">
        <v>24</v>
      </c>
      <c r="E13" s="53"/>
      <c r="F13" s="54">
        <v>89782</v>
      </c>
      <c r="G13" s="55">
        <f t="shared" si="0"/>
        <v>13.329255564743731</v>
      </c>
      <c r="H13" s="54">
        <v>85480</v>
      </c>
      <c r="I13" s="55">
        <f t="shared" si="1"/>
        <v>5.0327562002807635</v>
      </c>
    </row>
    <row r="14" spans="1:9" ht="18" customHeight="1">
      <c r="A14" s="95"/>
      <c r="B14" s="95"/>
      <c r="C14" s="53" t="s">
        <v>3</v>
      </c>
      <c r="D14" s="53"/>
      <c r="E14" s="53"/>
      <c r="F14" s="54">
        <v>3173</v>
      </c>
      <c r="G14" s="55">
        <f t="shared" si="0"/>
        <v>0.47107134956819696</v>
      </c>
      <c r="H14" s="54">
        <v>3118</v>
      </c>
      <c r="I14" s="55">
        <f t="shared" si="1"/>
        <v>1.7639512508017985</v>
      </c>
    </row>
    <row r="15" spans="1:9" ht="18" customHeight="1">
      <c r="A15" s="95"/>
      <c r="B15" s="95"/>
      <c r="C15" s="53" t="s">
        <v>4</v>
      </c>
      <c r="D15" s="53"/>
      <c r="E15" s="53"/>
      <c r="F15" s="54">
        <v>34512</v>
      </c>
      <c r="G15" s="55">
        <f t="shared" si="0"/>
        <v>5.1237360278278015</v>
      </c>
      <c r="H15" s="54">
        <v>29762</v>
      </c>
      <c r="I15" s="55">
        <f t="shared" si="1"/>
        <v>15.959948928163437</v>
      </c>
    </row>
    <row r="16" spans="1:9" ht="18" customHeight="1">
      <c r="A16" s="95"/>
      <c r="B16" s="95"/>
      <c r="C16" s="53" t="s">
        <v>25</v>
      </c>
      <c r="D16" s="53"/>
      <c r="E16" s="53"/>
      <c r="F16" s="54">
        <v>13550</v>
      </c>
      <c r="G16" s="55">
        <f t="shared" si="0"/>
        <v>2.0116661792149602</v>
      </c>
      <c r="H16" s="54">
        <v>13707</v>
      </c>
      <c r="I16" s="55">
        <f>(F16/H16-1)*100</f>
        <v>-1.1454001605019304</v>
      </c>
    </row>
    <row r="17" spans="1:9" ht="18" customHeight="1">
      <c r="A17" s="95"/>
      <c r="B17" s="95"/>
      <c r="C17" s="53" t="s">
        <v>5</v>
      </c>
      <c r="D17" s="53"/>
      <c r="E17" s="53"/>
      <c r="F17" s="54">
        <v>123968</v>
      </c>
      <c r="G17" s="55">
        <f t="shared" si="0"/>
        <v>18.404592834311455</v>
      </c>
      <c r="H17" s="54">
        <v>123248</v>
      </c>
      <c r="I17" s="55">
        <f t="shared" si="1"/>
        <v>0.58418797870958272</v>
      </c>
    </row>
    <row r="18" spans="1:9" ht="18" customHeight="1">
      <c r="A18" s="95"/>
      <c r="B18" s="95"/>
      <c r="C18" s="53" t="s">
        <v>26</v>
      </c>
      <c r="D18" s="53"/>
      <c r="E18" s="53"/>
      <c r="F18" s="54">
        <v>36011</v>
      </c>
      <c r="G18" s="55">
        <f t="shared" si="0"/>
        <v>5.3462812383549769</v>
      </c>
      <c r="H18" s="54">
        <v>31705</v>
      </c>
      <c r="I18" s="55">
        <f t="shared" si="1"/>
        <v>13.581454029332907</v>
      </c>
    </row>
    <row r="19" spans="1:9" ht="18" customHeight="1">
      <c r="A19" s="95"/>
      <c r="B19" s="95"/>
      <c r="C19" s="53" t="s">
        <v>27</v>
      </c>
      <c r="D19" s="53"/>
      <c r="E19" s="53"/>
      <c r="F19" s="54">
        <v>5863</v>
      </c>
      <c r="G19" s="55">
        <f t="shared" si="0"/>
        <v>0.87043533643817794</v>
      </c>
      <c r="H19" s="54">
        <v>5143</v>
      </c>
      <c r="I19" s="55">
        <f t="shared" si="1"/>
        <v>13.999611121913279</v>
      </c>
    </row>
    <row r="20" spans="1:9" ht="18" customHeight="1">
      <c r="A20" s="95"/>
      <c r="B20" s="95"/>
      <c r="C20" s="53" t="s">
        <v>6</v>
      </c>
      <c r="D20" s="53"/>
      <c r="E20" s="53"/>
      <c r="F20" s="54">
        <v>71455</v>
      </c>
      <c r="G20" s="55">
        <f t="shared" si="0"/>
        <v>10.608384268325091</v>
      </c>
      <c r="H20" s="54">
        <v>70537</v>
      </c>
      <c r="I20" s="55">
        <f t="shared" si="1"/>
        <v>1.301444631895321</v>
      </c>
    </row>
    <row r="21" spans="1:9" ht="18" customHeight="1">
      <c r="A21" s="95"/>
      <c r="B21" s="95"/>
      <c r="C21" s="53" t="s">
        <v>7</v>
      </c>
      <c r="D21" s="53"/>
      <c r="E21" s="53"/>
      <c r="F21" s="54">
        <v>139853</v>
      </c>
      <c r="G21" s="55">
        <f t="shared" si="0"/>
        <v>20.76291883112545</v>
      </c>
      <c r="H21" s="54">
        <v>139458</v>
      </c>
      <c r="I21" s="55">
        <f t="shared" si="1"/>
        <v>0.28323939824177469</v>
      </c>
    </row>
    <row r="22" spans="1:9" ht="18" customHeight="1">
      <c r="A22" s="95"/>
      <c r="B22" s="95"/>
      <c r="C22" s="53" t="s">
        <v>8</v>
      </c>
      <c r="D22" s="53"/>
      <c r="E22" s="53"/>
      <c r="F22" s="54">
        <f>SUM(F9,F14:F21)</f>
        <v>673571</v>
      </c>
      <c r="G22" s="55">
        <f t="shared" si="0"/>
        <v>100</v>
      </c>
      <c r="H22" s="54">
        <f>SUM(H9,H14:H21)</f>
        <v>645150</v>
      </c>
      <c r="I22" s="55">
        <f t="shared" ref="I22:I40" si="2">(F22/H22-1)*100</f>
        <v>4.4053320933116424</v>
      </c>
    </row>
    <row r="23" spans="1:9" ht="18" customHeight="1">
      <c r="A23" s="95"/>
      <c r="B23" s="95" t="s">
        <v>81</v>
      </c>
      <c r="C23" s="62" t="s">
        <v>9</v>
      </c>
      <c r="D23" s="28"/>
      <c r="E23" s="28"/>
      <c r="F23" s="1">
        <v>337695</v>
      </c>
      <c r="G23" s="55">
        <f>F24/$F$40*100</f>
        <v>18.208649435099545</v>
      </c>
      <c r="H23" s="54">
        <v>330431</v>
      </c>
      <c r="I23" s="55">
        <f>(F24/H23-1)*100</f>
        <v>-62.882417206618022</v>
      </c>
    </row>
    <row r="24" spans="1:9" ht="18" customHeight="1">
      <c r="A24" s="95"/>
      <c r="B24" s="95"/>
      <c r="C24" s="61"/>
      <c r="D24" s="28" t="s">
        <v>10</v>
      </c>
      <c r="E24" s="28"/>
      <c r="F24" s="54">
        <v>122648</v>
      </c>
      <c r="G24" s="55">
        <f>F24/$F$40*100</f>
        <v>18.208649435099545</v>
      </c>
      <c r="H24" s="54">
        <v>126287</v>
      </c>
      <c r="I24" s="55">
        <f>(F24/H24-1)*100</f>
        <v>-2.8815317491111547</v>
      </c>
    </row>
    <row r="25" spans="1:9" ht="18" customHeight="1">
      <c r="A25" s="95"/>
      <c r="B25" s="95"/>
      <c r="C25" s="61"/>
      <c r="D25" s="28" t="s">
        <v>28</v>
      </c>
      <c r="E25" s="28"/>
      <c r="F25" s="54">
        <v>152504</v>
      </c>
      <c r="G25" s="55">
        <f t="shared" ref="G25:G37" si="3">F25/$F$40*100</f>
        <v>22.641150882610567</v>
      </c>
      <c r="H25" s="54">
        <v>142937</v>
      </c>
      <c r="I25" s="55">
        <f t="shared" si="2"/>
        <v>6.693158524384879</v>
      </c>
    </row>
    <row r="26" spans="1:9" ht="18" customHeight="1">
      <c r="A26" s="95"/>
      <c r="B26" s="95"/>
      <c r="C26" s="60"/>
      <c r="D26" s="28" t="s">
        <v>11</v>
      </c>
      <c r="E26" s="28"/>
      <c r="F26" s="54">
        <v>62543</v>
      </c>
      <c r="G26" s="55">
        <f t="shared" si="3"/>
        <v>9.2853007111361858</v>
      </c>
      <c r="H26" s="54">
        <v>61207</v>
      </c>
      <c r="I26" s="55">
        <f t="shared" si="2"/>
        <v>2.1827568742137426</v>
      </c>
    </row>
    <row r="27" spans="1:9" ht="18" customHeight="1">
      <c r="A27" s="95"/>
      <c r="B27" s="95"/>
      <c r="C27" s="62" t="s">
        <v>12</v>
      </c>
      <c r="D27" s="28"/>
      <c r="E27" s="28"/>
      <c r="F27" s="54">
        <v>234366</v>
      </c>
      <c r="G27" s="55">
        <f t="shared" si="3"/>
        <v>34.794601897352912</v>
      </c>
      <c r="H27" s="54">
        <v>221314</v>
      </c>
      <c r="I27" s="55">
        <f t="shared" si="2"/>
        <v>5.8975030951498697</v>
      </c>
    </row>
    <row r="28" spans="1:9" ht="18" customHeight="1">
      <c r="A28" s="95"/>
      <c r="B28" s="95"/>
      <c r="C28" s="61"/>
      <c r="D28" s="28" t="s">
        <v>13</v>
      </c>
      <c r="E28" s="28"/>
      <c r="F28" s="54">
        <v>104545</v>
      </c>
      <c r="G28" s="55">
        <f t="shared" si="3"/>
        <v>15.521029737072615</v>
      </c>
      <c r="H28" s="54">
        <v>89960</v>
      </c>
      <c r="I28" s="55">
        <f t="shared" si="2"/>
        <v>16.212761227212091</v>
      </c>
    </row>
    <row r="29" spans="1:9" ht="18" customHeight="1">
      <c r="A29" s="95"/>
      <c r="B29" s="95"/>
      <c r="C29" s="61"/>
      <c r="D29" s="28" t="s">
        <v>29</v>
      </c>
      <c r="E29" s="28"/>
      <c r="F29" s="54">
        <v>11511</v>
      </c>
      <c r="G29" s="55">
        <f t="shared" si="3"/>
        <v>1.708953783571121</v>
      </c>
      <c r="H29" s="54">
        <v>11062</v>
      </c>
      <c r="I29" s="55">
        <f t="shared" si="2"/>
        <v>4.0589405170855075</v>
      </c>
    </row>
    <row r="30" spans="1:9" ht="18" customHeight="1">
      <c r="A30" s="95"/>
      <c r="B30" s="95"/>
      <c r="C30" s="61"/>
      <c r="D30" s="28" t="s">
        <v>30</v>
      </c>
      <c r="E30" s="28"/>
      <c r="F30" s="54">
        <v>42057</v>
      </c>
      <c r="G30" s="55">
        <f t="shared" si="3"/>
        <v>6.2438944727348309</v>
      </c>
      <c r="H30" s="54">
        <v>48675</v>
      </c>
      <c r="I30" s="55">
        <f t="shared" si="2"/>
        <v>-13.596302003081661</v>
      </c>
    </row>
    <row r="31" spans="1:9" ht="18" customHeight="1">
      <c r="A31" s="95"/>
      <c r="B31" s="95"/>
      <c r="C31" s="61"/>
      <c r="D31" s="28" t="s">
        <v>31</v>
      </c>
      <c r="E31" s="28"/>
      <c r="F31" s="54">
        <v>37782</v>
      </c>
      <c r="G31" s="55">
        <f t="shared" si="3"/>
        <v>5.6092165624953605</v>
      </c>
      <c r="H31" s="54">
        <v>37445</v>
      </c>
      <c r="I31" s="55">
        <f t="shared" si="2"/>
        <v>0.89998664708239584</v>
      </c>
    </row>
    <row r="32" spans="1:9" ht="18" customHeight="1">
      <c r="A32" s="95"/>
      <c r="B32" s="95"/>
      <c r="C32" s="61"/>
      <c r="D32" s="28" t="s">
        <v>14</v>
      </c>
      <c r="E32" s="28"/>
      <c r="F32" s="54">
        <v>15135</v>
      </c>
      <c r="G32" s="55">
        <f t="shared" si="3"/>
        <v>2.2469824962513174</v>
      </c>
      <c r="H32" s="54">
        <v>9298</v>
      </c>
      <c r="I32" s="55">
        <f t="shared" si="2"/>
        <v>62.776941277694135</v>
      </c>
    </row>
    <row r="33" spans="1:9" ht="18" customHeight="1">
      <c r="A33" s="95"/>
      <c r="B33" s="95"/>
      <c r="C33" s="60"/>
      <c r="D33" s="28" t="s">
        <v>32</v>
      </c>
      <c r="E33" s="28"/>
      <c r="F33" s="54">
        <v>23036</v>
      </c>
      <c r="G33" s="55">
        <f t="shared" si="3"/>
        <v>3.4199860445091081</v>
      </c>
      <c r="H33" s="54">
        <v>24574</v>
      </c>
      <c r="I33" s="55">
        <f t="shared" si="2"/>
        <v>-6.2586473508586256</v>
      </c>
    </row>
    <row r="34" spans="1:9" ht="18" customHeight="1">
      <c r="A34" s="95"/>
      <c r="B34" s="95"/>
      <c r="C34" s="62" t="s">
        <v>15</v>
      </c>
      <c r="D34" s="28"/>
      <c r="E34" s="28"/>
      <c r="F34" s="54">
        <v>101509</v>
      </c>
      <c r="G34" s="55">
        <f t="shared" si="3"/>
        <v>15.070297073800793</v>
      </c>
      <c r="H34" s="54">
        <v>93405</v>
      </c>
      <c r="I34" s="55">
        <f t="shared" si="2"/>
        <v>8.6761950645040322</v>
      </c>
    </row>
    <row r="35" spans="1:9" ht="18" customHeight="1">
      <c r="A35" s="95"/>
      <c r="B35" s="95"/>
      <c r="C35" s="61"/>
      <c r="D35" s="62" t="s">
        <v>16</v>
      </c>
      <c r="E35" s="28"/>
      <c r="F35" s="54">
        <v>100245</v>
      </c>
      <c r="G35" s="55">
        <f t="shared" si="3"/>
        <v>14.882640260106598</v>
      </c>
      <c r="H35" s="54">
        <v>91967</v>
      </c>
      <c r="I35" s="55">
        <f t="shared" si="2"/>
        <v>9.0010547261517804</v>
      </c>
    </row>
    <row r="36" spans="1:9" ht="18" customHeight="1">
      <c r="A36" s="95"/>
      <c r="B36" s="95"/>
      <c r="C36" s="61"/>
      <c r="D36" s="61"/>
      <c r="E36" s="56" t="s">
        <v>102</v>
      </c>
      <c r="F36" s="54">
        <v>29283</v>
      </c>
      <c r="G36" s="55">
        <f t="shared" si="3"/>
        <v>4.3474323381385753</v>
      </c>
      <c r="H36" s="54">
        <v>34324</v>
      </c>
      <c r="I36" s="55">
        <f>(F36/H36-1)*100</f>
        <v>-14.686516722992661</v>
      </c>
    </row>
    <row r="37" spans="1:9" ht="18" customHeight="1">
      <c r="A37" s="95"/>
      <c r="B37" s="95"/>
      <c r="C37" s="61"/>
      <c r="D37" s="60"/>
      <c r="E37" s="28" t="s">
        <v>33</v>
      </c>
      <c r="F37" s="54">
        <v>70962</v>
      </c>
      <c r="G37" s="55">
        <f t="shared" si="3"/>
        <v>10.53520792196802</v>
      </c>
      <c r="H37" s="54">
        <v>57643</v>
      </c>
      <c r="I37" s="55">
        <f t="shared" si="2"/>
        <v>23.106014607150914</v>
      </c>
    </row>
    <row r="38" spans="1:9" ht="18" customHeight="1">
      <c r="A38" s="95"/>
      <c r="B38" s="95"/>
      <c r="C38" s="61"/>
      <c r="D38" s="53" t="s">
        <v>34</v>
      </c>
      <c r="E38" s="53"/>
      <c r="F38" s="54">
        <v>1264</v>
      </c>
      <c r="G38" s="55">
        <f>F38/$F$40*100</f>
        <v>0.18765681369419659</v>
      </c>
      <c r="H38" s="54">
        <v>1438</v>
      </c>
      <c r="I38" s="55">
        <f t="shared" si="2"/>
        <v>-12.100139082058414</v>
      </c>
    </row>
    <row r="39" spans="1:9" ht="18" customHeight="1">
      <c r="A39" s="95"/>
      <c r="B39" s="95"/>
      <c r="C39" s="60"/>
      <c r="D39" s="53" t="s">
        <v>35</v>
      </c>
      <c r="E39" s="53"/>
      <c r="F39" s="54">
        <v>0</v>
      </c>
      <c r="G39" s="55">
        <f>F39/$F$40*100</f>
        <v>0</v>
      </c>
      <c r="H39" s="54">
        <v>0</v>
      </c>
      <c r="I39" s="55" t="e">
        <f t="shared" si="2"/>
        <v>#DIV/0!</v>
      </c>
    </row>
    <row r="40" spans="1:9" ht="18" customHeight="1">
      <c r="A40" s="95"/>
      <c r="B40" s="95"/>
      <c r="C40" s="28" t="s">
        <v>17</v>
      </c>
      <c r="D40" s="28"/>
      <c r="E40" s="28"/>
      <c r="F40" s="54">
        <f>SUM(F23,F27,F34)</f>
        <v>673570</v>
      </c>
      <c r="G40" s="55">
        <f>F40/$F$40*100</f>
        <v>100</v>
      </c>
      <c r="H40" s="54">
        <f>SUM(H23,H27,H34)</f>
        <v>645150</v>
      </c>
      <c r="I40" s="55">
        <f t="shared" si="2"/>
        <v>4.4051770905990884</v>
      </c>
    </row>
    <row r="41" spans="1:9" ht="18" customHeight="1">
      <c r="A41" s="24" t="s">
        <v>18</v>
      </c>
      <c r="B41" s="24"/>
    </row>
    <row r="42" spans="1:9" ht="18" customHeight="1">
      <c r="A42" s="25" t="s">
        <v>19</v>
      </c>
      <c r="B42" s="24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0"/>
  <sheetViews>
    <sheetView view="pageBreakPreview" zoomScale="94" zoomScaleNormal="100" zoomScaleSheetLayoutView="94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J21" sqref="J21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3" width="13.6328125" style="1" customWidth="1"/>
    <col min="24" max="27" width="12" style="1" customWidth="1"/>
    <col min="28" max="16384" width="9" style="1"/>
  </cols>
  <sheetData>
    <row r="1" spans="1:27" ht="34" customHeight="1">
      <c r="A1" s="17" t="s">
        <v>0</v>
      </c>
      <c r="B1" s="13"/>
      <c r="C1" s="13"/>
      <c r="D1" s="89" t="s">
        <v>244</v>
      </c>
      <c r="E1" s="14"/>
      <c r="F1" s="14"/>
      <c r="G1" s="14"/>
    </row>
    <row r="2" spans="1:27" ht="15" customHeight="1"/>
    <row r="3" spans="1:27" ht="15" customHeight="1">
      <c r="A3" s="15" t="s">
        <v>42</v>
      </c>
      <c r="B3" s="15"/>
      <c r="C3" s="15"/>
      <c r="D3" s="15"/>
    </row>
    <row r="4" spans="1:27" ht="15" customHeight="1">
      <c r="A4" s="15"/>
      <c r="B4" s="15"/>
      <c r="C4" s="15"/>
      <c r="D4" s="15"/>
    </row>
    <row r="5" spans="1:27" ht="16" customHeight="1">
      <c r="A5" s="12" t="s">
        <v>235</v>
      </c>
      <c r="B5" s="12"/>
      <c r="C5" s="12"/>
      <c r="D5" s="12"/>
      <c r="K5" s="16"/>
      <c r="O5" s="16"/>
      <c r="Q5" s="16" t="s">
        <v>43</v>
      </c>
    </row>
    <row r="6" spans="1:27" ht="16" customHeight="1">
      <c r="A6" s="101" t="s">
        <v>44</v>
      </c>
      <c r="B6" s="100"/>
      <c r="C6" s="100"/>
      <c r="D6" s="100"/>
      <c r="E6" s="100"/>
      <c r="F6" s="108" t="s">
        <v>250</v>
      </c>
      <c r="G6" s="108"/>
      <c r="H6" s="108" t="s">
        <v>251</v>
      </c>
      <c r="I6" s="108"/>
      <c r="J6" s="108" t="s">
        <v>252</v>
      </c>
      <c r="K6" s="108"/>
      <c r="L6" s="108" t="s">
        <v>253</v>
      </c>
      <c r="M6" s="108"/>
      <c r="N6" s="108" t="s">
        <v>254</v>
      </c>
      <c r="O6" s="108"/>
      <c r="P6" s="109" t="s">
        <v>255</v>
      </c>
      <c r="Q6" s="108"/>
    </row>
    <row r="7" spans="1:27" ht="16" customHeight="1">
      <c r="A7" s="100"/>
      <c r="B7" s="100"/>
      <c r="C7" s="100"/>
      <c r="D7" s="100"/>
      <c r="E7" s="100"/>
      <c r="F7" s="51" t="s">
        <v>236</v>
      </c>
      <c r="G7" s="51" t="s">
        <v>231</v>
      </c>
      <c r="H7" s="51" t="s">
        <v>236</v>
      </c>
      <c r="I7" s="51" t="s">
        <v>231</v>
      </c>
      <c r="J7" s="51" t="s">
        <v>236</v>
      </c>
      <c r="K7" s="51" t="s">
        <v>231</v>
      </c>
      <c r="L7" s="51" t="s">
        <v>236</v>
      </c>
      <c r="M7" s="51" t="s">
        <v>231</v>
      </c>
      <c r="N7" s="51" t="s">
        <v>236</v>
      </c>
      <c r="O7" s="51" t="s">
        <v>231</v>
      </c>
      <c r="P7" s="51" t="s">
        <v>236</v>
      </c>
      <c r="Q7" s="51" t="s">
        <v>231</v>
      </c>
    </row>
    <row r="8" spans="1:27" ht="16" customHeight="1">
      <c r="A8" s="98" t="s">
        <v>83</v>
      </c>
      <c r="B8" s="59" t="s">
        <v>45</v>
      </c>
      <c r="C8" s="53"/>
      <c r="D8" s="53"/>
      <c r="E8" s="63" t="s">
        <v>36</v>
      </c>
      <c r="F8" s="64">
        <v>34620</v>
      </c>
      <c r="G8" s="64">
        <v>34475</v>
      </c>
      <c r="H8" s="64">
        <v>9518</v>
      </c>
      <c r="I8" s="64">
        <v>8931</v>
      </c>
      <c r="J8" s="64">
        <v>22316</v>
      </c>
      <c r="K8" s="64">
        <v>21560</v>
      </c>
      <c r="L8" s="64">
        <v>27723</v>
      </c>
      <c r="M8" s="64">
        <v>27529</v>
      </c>
      <c r="N8" s="64">
        <v>44007</v>
      </c>
      <c r="O8" s="64">
        <v>47537</v>
      </c>
      <c r="P8" s="64">
        <v>20282</v>
      </c>
      <c r="Q8" s="64">
        <v>19577</v>
      </c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16" customHeight="1">
      <c r="A9" s="98"/>
      <c r="B9" s="61"/>
      <c r="C9" s="53" t="s">
        <v>46</v>
      </c>
      <c r="D9" s="53"/>
      <c r="E9" s="63" t="s">
        <v>37</v>
      </c>
      <c r="F9" s="64">
        <v>34619</v>
      </c>
      <c r="G9" s="64">
        <v>34403</v>
      </c>
      <c r="H9" s="64">
        <v>9517</v>
      </c>
      <c r="I9" s="64">
        <v>8930</v>
      </c>
      <c r="J9" s="64">
        <v>22314</v>
      </c>
      <c r="K9" s="64">
        <v>21558</v>
      </c>
      <c r="L9" s="64">
        <v>27720</v>
      </c>
      <c r="M9" s="64">
        <v>27526</v>
      </c>
      <c r="N9" s="64">
        <v>44004</v>
      </c>
      <c r="O9" s="64">
        <v>47534</v>
      </c>
      <c r="P9" s="64">
        <v>20282</v>
      </c>
      <c r="Q9" s="64">
        <v>19577</v>
      </c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16" customHeight="1">
      <c r="A10" s="98"/>
      <c r="B10" s="60"/>
      <c r="C10" s="53" t="s">
        <v>47</v>
      </c>
      <c r="D10" s="53"/>
      <c r="E10" s="63" t="s">
        <v>38</v>
      </c>
      <c r="F10" s="64">
        <v>1</v>
      </c>
      <c r="G10" s="64">
        <v>72</v>
      </c>
      <c r="H10" s="64">
        <v>1</v>
      </c>
      <c r="I10" s="64">
        <v>1</v>
      </c>
      <c r="J10" s="65">
        <v>2</v>
      </c>
      <c r="K10" s="65">
        <v>2</v>
      </c>
      <c r="L10" s="64">
        <v>4</v>
      </c>
      <c r="M10" s="64">
        <v>4</v>
      </c>
      <c r="N10" s="65">
        <v>3</v>
      </c>
      <c r="O10" s="65">
        <v>3</v>
      </c>
      <c r="P10" s="64"/>
      <c r="Q10" s="64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16" customHeight="1">
      <c r="A11" s="98"/>
      <c r="B11" s="59" t="s">
        <v>48</v>
      </c>
      <c r="C11" s="53"/>
      <c r="D11" s="53"/>
      <c r="E11" s="63" t="s">
        <v>39</v>
      </c>
      <c r="F11" s="64">
        <v>34296</v>
      </c>
      <c r="G11" s="64">
        <v>33462</v>
      </c>
      <c r="H11" s="64">
        <v>11556</v>
      </c>
      <c r="I11" s="64">
        <v>11260</v>
      </c>
      <c r="J11" s="64">
        <v>24030</v>
      </c>
      <c r="K11" s="64">
        <v>23549</v>
      </c>
      <c r="L11" s="64">
        <v>26623</v>
      </c>
      <c r="M11" s="64">
        <v>25525</v>
      </c>
      <c r="N11" s="64">
        <v>42973</v>
      </c>
      <c r="O11" s="64">
        <v>45813</v>
      </c>
      <c r="P11" s="64">
        <v>22213</v>
      </c>
      <c r="Q11" s="64">
        <v>21516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16" customHeight="1">
      <c r="A12" s="98"/>
      <c r="B12" s="61"/>
      <c r="C12" s="53" t="s">
        <v>49</v>
      </c>
      <c r="D12" s="53"/>
      <c r="E12" s="63" t="s">
        <v>40</v>
      </c>
      <c r="F12" s="64">
        <v>34206</v>
      </c>
      <c r="G12" s="64">
        <v>33358</v>
      </c>
      <c r="H12" s="64">
        <v>11505</v>
      </c>
      <c r="I12" s="64">
        <v>11209</v>
      </c>
      <c r="J12" s="64">
        <v>23979</v>
      </c>
      <c r="K12" s="64">
        <v>23498</v>
      </c>
      <c r="L12" s="64">
        <v>26549</v>
      </c>
      <c r="M12" s="64">
        <v>25453</v>
      </c>
      <c r="N12" s="64">
        <v>42925</v>
      </c>
      <c r="O12" s="64">
        <v>45765</v>
      </c>
      <c r="P12" s="64">
        <v>22063</v>
      </c>
      <c r="Q12" s="64">
        <v>21366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16" customHeight="1">
      <c r="A13" s="98"/>
      <c r="B13" s="60"/>
      <c r="C13" s="53" t="s">
        <v>50</v>
      </c>
      <c r="D13" s="53"/>
      <c r="E13" s="63" t="s">
        <v>41</v>
      </c>
      <c r="F13" s="64">
        <v>40</v>
      </c>
      <c r="G13" s="64">
        <v>54</v>
      </c>
      <c r="H13" s="65">
        <v>1</v>
      </c>
      <c r="I13" s="65">
        <v>1</v>
      </c>
      <c r="J13" s="65">
        <v>1</v>
      </c>
      <c r="K13" s="65">
        <v>1</v>
      </c>
      <c r="L13" s="65">
        <v>44</v>
      </c>
      <c r="M13" s="65">
        <v>42</v>
      </c>
      <c r="N13" s="65">
        <v>2</v>
      </c>
      <c r="O13" s="65">
        <v>2</v>
      </c>
      <c r="P13" s="64">
        <v>150</v>
      </c>
      <c r="Q13" s="64">
        <v>150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16" customHeight="1">
      <c r="A14" s="98"/>
      <c r="B14" s="53" t="s">
        <v>51</v>
      </c>
      <c r="C14" s="53"/>
      <c r="D14" s="53"/>
      <c r="E14" s="63" t="s">
        <v>87</v>
      </c>
      <c r="F14" s="64">
        <f>F9-F12</f>
        <v>413</v>
      </c>
      <c r="G14" s="64">
        <f t="shared" ref="G14:J15" si="0">G9-G12</f>
        <v>1045</v>
      </c>
      <c r="H14" s="64">
        <f t="shared" si="0"/>
        <v>-1988</v>
      </c>
      <c r="I14" s="64">
        <f t="shared" si="0"/>
        <v>-2279</v>
      </c>
      <c r="J14" s="64">
        <f t="shared" si="0"/>
        <v>-1665</v>
      </c>
      <c r="K14" s="64">
        <v>-1940</v>
      </c>
      <c r="L14" s="64">
        <f>L9-L12</f>
        <v>1171</v>
      </c>
      <c r="M14" s="64">
        <f t="shared" ref="M14:M15" si="1">M9-M12</f>
        <v>2073</v>
      </c>
      <c r="N14" s="64">
        <f>N9-N12</f>
        <v>1079</v>
      </c>
      <c r="O14" s="64">
        <f t="shared" ref="O14:O15" si="2">O9-O12</f>
        <v>1769</v>
      </c>
      <c r="P14" s="64">
        <f>P9-P12</f>
        <v>-1781</v>
      </c>
      <c r="Q14" s="64">
        <f t="shared" ref="Q14:Q15" si="3">Q9-Q12</f>
        <v>-1789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6" customHeight="1">
      <c r="A15" s="98"/>
      <c r="B15" s="53" t="s">
        <v>52</v>
      </c>
      <c r="C15" s="53"/>
      <c r="D15" s="53"/>
      <c r="E15" s="63" t="s">
        <v>88</v>
      </c>
      <c r="F15" s="64">
        <f>F10-F13</f>
        <v>-39</v>
      </c>
      <c r="G15" s="64">
        <f t="shared" si="0"/>
        <v>18</v>
      </c>
      <c r="H15" s="64">
        <f t="shared" si="0"/>
        <v>0</v>
      </c>
      <c r="I15" s="64">
        <f>I10-I13</f>
        <v>0</v>
      </c>
      <c r="J15" s="64">
        <f t="shared" si="0"/>
        <v>1</v>
      </c>
      <c r="K15" s="64">
        <v>1</v>
      </c>
      <c r="L15" s="64">
        <f>L10-L13</f>
        <v>-40</v>
      </c>
      <c r="M15" s="64">
        <f t="shared" si="1"/>
        <v>-38</v>
      </c>
      <c r="N15" s="64">
        <f>N10-N13</f>
        <v>1</v>
      </c>
      <c r="O15" s="64">
        <f t="shared" si="2"/>
        <v>1</v>
      </c>
      <c r="P15" s="64">
        <f>P10-P13</f>
        <v>-150</v>
      </c>
      <c r="Q15" s="64">
        <f t="shared" si="3"/>
        <v>-150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6" customHeight="1">
      <c r="A16" s="98"/>
      <c r="B16" s="53" t="s">
        <v>53</v>
      </c>
      <c r="C16" s="53"/>
      <c r="D16" s="53"/>
      <c r="E16" s="63" t="s">
        <v>89</v>
      </c>
      <c r="F16" s="64">
        <f>F8-F11</f>
        <v>324</v>
      </c>
      <c r="G16" s="64">
        <f t="shared" ref="G16:I16" si="4">G8-G11</f>
        <v>1013</v>
      </c>
      <c r="H16" s="64">
        <f t="shared" si="4"/>
        <v>-2038</v>
      </c>
      <c r="I16" s="64">
        <f t="shared" si="4"/>
        <v>-2329</v>
      </c>
      <c r="J16" s="64">
        <v>-1713</v>
      </c>
      <c r="K16" s="64">
        <v>-1989</v>
      </c>
      <c r="L16" s="64">
        <f>L8-L11</f>
        <v>1100</v>
      </c>
      <c r="M16" s="64">
        <f t="shared" ref="M16" si="5">M8-M11</f>
        <v>2004</v>
      </c>
      <c r="N16" s="64">
        <f>N8-N11</f>
        <v>1034</v>
      </c>
      <c r="O16" s="64">
        <f t="shared" ref="O16" si="6">O8-O11</f>
        <v>1724</v>
      </c>
      <c r="P16" s="64">
        <f>P8-P11</f>
        <v>-1931</v>
      </c>
      <c r="Q16" s="64">
        <f t="shared" ref="Q16" si="7">Q8-Q11</f>
        <v>-1939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6" customHeight="1">
      <c r="A17" s="98"/>
      <c r="B17" s="53" t="s">
        <v>54</v>
      </c>
      <c r="C17" s="53"/>
      <c r="D17" s="53"/>
      <c r="E17" s="51"/>
      <c r="F17" s="64"/>
      <c r="G17" s="64"/>
      <c r="H17" s="65">
        <v>11984</v>
      </c>
      <c r="I17" s="65">
        <v>11486</v>
      </c>
      <c r="J17" s="64">
        <v>101008</v>
      </c>
      <c r="K17" s="64">
        <v>101262</v>
      </c>
      <c r="L17" s="65">
        <v>0</v>
      </c>
      <c r="M17" s="65">
        <v>0</v>
      </c>
      <c r="N17" s="64" t="s">
        <v>262</v>
      </c>
      <c r="O17" s="64" t="s">
        <v>262</v>
      </c>
      <c r="P17" s="65">
        <f>Q17+1931</f>
        <v>15660</v>
      </c>
      <c r="Q17" s="66">
        <v>13729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16" customHeight="1">
      <c r="A18" s="98"/>
      <c r="B18" s="53" t="s">
        <v>55</v>
      </c>
      <c r="C18" s="53"/>
      <c r="D18" s="53"/>
      <c r="E18" s="51"/>
      <c r="F18" s="66"/>
      <c r="G18" s="66"/>
      <c r="H18" s="66">
        <v>-828</v>
      </c>
      <c r="I18" s="66">
        <v>-1216</v>
      </c>
      <c r="J18" s="66">
        <v>-2696</v>
      </c>
      <c r="K18" s="66">
        <v>-3297</v>
      </c>
      <c r="L18" s="66">
        <v>0</v>
      </c>
      <c r="M18" s="66">
        <v>0</v>
      </c>
      <c r="N18" s="66" t="s">
        <v>262</v>
      </c>
      <c r="O18" s="66" t="s">
        <v>262</v>
      </c>
      <c r="P18" s="66"/>
      <c r="Q18" s="66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16" customHeight="1">
      <c r="A19" s="98" t="s">
        <v>84</v>
      </c>
      <c r="B19" s="59" t="s">
        <v>56</v>
      </c>
      <c r="C19" s="53"/>
      <c r="D19" s="53"/>
      <c r="E19" s="63"/>
      <c r="F19" s="64">
        <v>21993</v>
      </c>
      <c r="G19" s="64">
        <v>23703</v>
      </c>
      <c r="H19" s="64">
        <v>2007</v>
      </c>
      <c r="I19" s="64">
        <v>1996</v>
      </c>
      <c r="J19" s="64">
        <v>12657</v>
      </c>
      <c r="K19" s="64">
        <v>9616</v>
      </c>
      <c r="L19" s="64">
        <v>8045</v>
      </c>
      <c r="M19" s="64">
        <v>7840</v>
      </c>
      <c r="N19" s="64">
        <v>1324</v>
      </c>
      <c r="O19" s="64">
        <v>1125</v>
      </c>
      <c r="P19" s="64">
        <v>1977</v>
      </c>
      <c r="Q19" s="64">
        <v>1838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16" customHeight="1">
      <c r="A20" s="98"/>
      <c r="B20" s="60"/>
      <c r="C20" s="53" t="s">
        <v>57</v>
      </c>
      <c r="D20" s="53"/>
      <c r="E20" s="63"/>
      <c r="F20" s="64">
        <v>17181</v>
      </c>
      <c r="G20" s="64">
        <v>18239</v>
      </c>
      <c r="H20" s="64">
        <v>1546</v>
      </c>
      <c r="I20" s="64">
        <v>1704</v>
      </c>
      <c r="J20" s="64">
        <v>10826</v>
      </c>
      <c r="K20" s="65">
        <v>8085</v>
      </c>
      <c r="L20" s="64">
        <v>5920</v>
      </c>
      <c r="M20" s="64">
        <v>5116</v>
      </c>
      <c r="N20" s="64">
        <v>1000</v>
      </c>
      <c r="O20" s="65">
        <v>1000</v>
      </c>
      <c r="P20" s="64">
        <v>1043</v>
      </c>
      <c r="Q20" s="64">
        <v>930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6" customHeight="1">
      <c r="A21" s="98"/>
      <c r="B21" s="53" t="s">
        <v>58</v>
      </c>
      <c r="C21" s="53"/>
      <c r="D21" s="53"/>
      <c r="E21" s="63" t="s">
        <v>90</v>
      </c>
      <c r="F21" s="64">
        <v>21993</v>
      </c>
      <c r="G21" s="64">
        <v>23703</v>
      </c>
      <c r="H21" s="64">
        <v>2007</v>
      </c>
      <c r="I21" s="64">
        <v>1996</v>
      </c>
      <c r="J21" s="64">
        <v>12657</v>
      </c>
      <c r="K21" s="64">
        <v>9616</v>
      </c>
      <c r="L21" s="64">
        <v>8045</v>
      </c>
      <c r="M21" s="64">
        <v>7840</v>
      </c>
      <c r="N21" s="64">
        <v>1324</v>
      </c>
      <c r="O21" s="64">
        <v>1125</v>
      </c>
      <c r="P21" s="64">
        <v>1977</v>
      </c>
      <c r="Q21" s="64">
        <v>1838</v>
      </c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16" customHeight="1">
      <c r="A22" s="98"/>
      <c r="B22" s="59" t="s">
        <v>59</v>
      </c>
      <c r="C22" s="53"/>
      <c r="D22" s="53"/>
      <c r="E22" s="63" t="s">
        <v>91</v>
      </c>
      <c r="F22" s="64">
        <v>33642</v>
      </c>
      <c r="G22" s="64">
        <v>34166</v>
      </c>
      <c r="H22" s="64">
        <v>2834</v>
      </c>
      <c r="I22" s="64">
        <v>2903</v>
      </c>
      <c r="J22" s="64">
        <v>19687</v>
      </c>
      <c r="K22" s="64">
        <v>16323</v>
      </c>
      <c r="L22" s="64">
        <v>21575</v>
      </c>
      <c r="M22" s="64">
        <v>23483</v>
      </c>
      <c r="N22" s="64">
        <v>8219</v>
      </c>
      <c r="O22" s="64">
        <v>8728</v>
      </c>
      <c r="P22" s="64">
        <v>2877</v>
      </c>
      <c r="Q22" s="64">
        <v>2531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16" customHeight="1">
      <c r="A23" s="98"/>
      <c r="B23" s="60" t="s">
        <v>60</v>
      </c>
      <c r="C23" s="53" t="s">
        <v>61</v>
      </c>
      <c r="D23" s="53"/>
      <c r="E23" s="63"/>
      <c r="F23" s="64">
        <v>15810</v>
      </c>
      <c r="G23" s="64">
        <v>16990</v>
      </c>
      <c r="H23" s="64">
        <v>1227</v>
      </c>
      <c r="I23" s="64">
        <v>1046</v>
      </c>
      <c r="J23" s="64">
        <v>10968</v>
      </c>
      <c r="K23" s="64">
        <v>9852</v>
      </c>
      <c r="L23" s="64">
        <v>5318</v>
      </c>
      <c r="M23" s="64">
        <v>5541</v>
      </c>
      <c r="N23" s="64">
        <v>2601</v>
      </c>
      <c r="O23" s="64">
        <v>2619</v>
      </c>
      <c r="P23" s="64">
        <v>1456</v>
      </c>
      <c r="Q23" s="64">
        <v>1373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16" customHeight="1">
      <c r="A24" s="98"/>
      <c r="B24" s="53" t="s">
        <v>92</v>
      </c>
      <c r="C24" s="53"/>
      <c r="D24" s="53"/>
      <c r="E24" s="63" t="s">
        <v>93</v>
      </c>
      <c r="F24" s="64">
        <f>F21-F22</f>
        <v>-11649</v>
      </c>
      <c r="G24" s="64">
        <f t="shared" ref="G24:J24" si="8">G21-G22</f>
        <v>-10463</v>
      </c>
      <c r="H24" s="64">
        <f t="shared" si="8"/>
        <v>-827</v>
      </c>
      <c r="I24" s="64">
        <f t="shared" si="8"/>
        <v>-907</v>
      </c>
      <c r="J24" s="64">
        <f t="shared" si="8"/>
        <v>-7030</v>
      </c>
      <c r="K24" s="64">
        <v>-6707</v>
      </c>
      <c r="L24" s="64">
        <f>L21-L22</f>
        <v>-13530</v>
      </c>
      <c r="M24" s="64">
        <f t="shared" ref="M24" si="9">M21-M22</f>
        <v>-15643</v>
      </c>
      <c r="N24" s="64">
        <f>N21-N22</f>
        <v>-6895</v>
      </c>
      <c r="O24" s="64">
        <f t="shared" ref="O24" si="10">O21-O22</f>
        <v>-7603</v>
      </c>
      <c r="P24" s="64">
        <f>P21-P22</f>
        <v>-900</v>
      </c>
      <c r="Q24" s="64">
        <f t="shared" ref="Q24" si="11">Q21-Q22</f>
        <v>-693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6" customHeight="1">
      <c r="A25" s="98"/>
      <c r="B25" s="59" t="s">
        <v>62</v>
      </c>
      <c r="C25" s="59"/>
      <c r="D25" s="59"/>
      <c r="E25" s="102" t="s">
        <v>94</v>
      </c>
      <c r="F25" s="105">
        <v>11649</v>
      </c>
      <c r="G25" s="105">
        <v>10463</v>
      </c>
      <c r="H25" s="105">
        <v>-1201</v>
      </c>
      <c r="I25" s="105">
        <v>-1309</v>
      </c>
      <c r="J25" s="105">
        <v>3704</v>
      </c>
      <c r="K25" s="105">
        <v>2850</v>
      </c>
      <c r="L25" s="105">
        <v>13530</v>
      </c>
      <c r="M25" s="105">
        <v>15643</v>
      </c>
      <c r="N25" s="105">
        <v>6895</v>
      </c>
      <c r="O25" s="105">
        <v>7603</v>
      </c>
      <c r="P25" s="105">
        <v>900</v>
      </c>
      <c r="Q25" s="105">
        <v>693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16" customHeight="1">
      <c r="A26" s="98"/>
      <c r="B26" s="80" t="s">
        <v>63</v>
      </c>
      <c r="C26" s="80"/>
      <c r="D26" s="80"/>
      <c r="E26" s="103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16" customHeight="1">
      <c r="A27" s="98"/>
      <c r="B27" s="53" t="s">
        <v>95</v>
      </c>
      <c r="C27" s="53"/>
      <c r="D27" s="53"/>
      <c r="E27" s="63" t="s">
        <v>96</v>
      </c>
      <c r="F27" s="64">
        <f>F24+F25</f>
        <v>0</v>
      </c>
      <c r="G27" s="64">
        <f t="shared" ref="G27:H27" si="12">G24+G25</f>
        <v>0</v>
      </c>
      <c r="H27" s="64">
        <f t="shared" si="12"/>
        <v>-2028</v>
      </c>
      <c r="I27" s="64">
        <f>I24+I25</f>
        <v>-2216</v>
      </c>
      <c r="J27" s="64">
        <v>-3326</v>
      </c>
      <c r="K27" s="64">
        <f t="shared" ref="K27" si="13">K24+K25</f>
        <v>-3857</v>
      </c>
      <c r="L27" s="64">
        <f>L24+L25</f>
        <v>0</v>
      </c>
      <c r="M27" s="64">
        <f t="shared" ref="M27" si="14">M24+M25</f>
        <v>0</v>
      </c>
      <c r="N27" s="64">
        <f>N24+N25</f>
        <v>0</v>
      </c>
      <c r="O27" s="64">
        <f t="shared" ref="O27" si="15">O24+O25</f>
        <v>0</v>
      </c>
      <c r="P27" s="64">
        <f>P24+P25</f>
        <v>0</v>
      </c>
      <c r="Q27" s="64">
        <f t="shared" ref="Q27" si="16">Q24+Q25</f>
        <v>0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9"/>
      <c r="O29" s="19"/>
      <c r="P29" s="18"/>
      <c r="Q29" s="19" t="s">
        <v>100</v>
      </c>
      <c r="R29" s="18"/>
      <c r="S29" s="18"/>
      <c r="T29" s="18"/>
      <c r="U29" s="18"/>
      <c r="V29" s="18"/>
      <c r="W29" s="18"/>
      <c r="X29" s="18"/>
      <c r="Y29" s="18"/>
      <c r="Z29" s="18"/>
      <c r="AA29" s="19"/>
    </row>
    <row r="30" spans="1:27" ht="16" customHeight="1">
      <c r="A30" s="100" t="s">
        <v>64</v>
      </c>
      <c r="B30" s="100"/>
      <c r="C30" s="100"/>
      <c r="D30" s="100"/>
      <c r="E30" s="100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23"/>
      <c r="S30" s="18"/>
      <c r="T30" s="23"/>
      <c r="U30" s="18"/>
      <c r="V30" s="23"/>
      <c r="W30" s="18"/>
      <c r="X30" s="23"/>
      <c r="Y30" s="18"/>
      <c r="Z30" s="23"/>
      <c r="AA30" s="18"/>
    </row>
    <row r="31" spans="1:27" ht="16" customHeight="1">
      <c r="A31" s="100"/>
      <c r="B31" s="100"/>
      <c r="C31" s="100"/>
      <c r="D31" s="100"/>
      <c r="E31" s="100"/>
      <c r="F31" s="51" t="s">
        <v>236</v>
      </c>
      <c r="G31" s="51" t="s">
        <v>231</v>
      </c>
      <c r="H31" s="51" t="s">
        <v>236</v>
      </c>
      <c r="I31" s="51" t="s">
        <v>231</v>
      </c>
      <c r="J31" s="51" t="s">
        <v>236</v>
      </c>
      <c r="K31" s="51" t="s">
        <v>231</v>
      </c>
      <c r="L31" s="51" t="s">
        <v>236</v>
      </c>
      <c r="M31" s="51" t="s">
        <v>231</v>
      </c>
      <c r="N31" s="51" t="s">
        <v>236</v>
      </c>
      <c r="O31" s="51" t="s">
        <v>231</v>
      </c>
      <c r="P31" s="51" t="s">
        <v>236</v>
      </c>
      <c r="Q31" s="51" t="s">
        <v>231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6" customHeight="1">
      <c r="A32" s="98" t="s">
        <v>85</v>
      </c>
      <c r="B32" s="59" t="s">
        <v>45</v>
      </c>
      <c r="C32" s="53"/>
      <c r="D32" s="53"/>
      <c r="E32" s="63" t="s">
        <v>36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20"/>
      <c r="S32" s="20"/>
      <c r="T32" s="20"/>
      <c r="U32" s="20"/>
      <c r="V32" s="22"/>
      <c r="W32" s="22"/>
      <c r="X32" s="20"/>
      <c r="Y32" s="20"/>
      <c r="Z32" s="22"/>
      <c r="AA32" s="22"/>
    </row>
    <row r="33" spans="1:27" ht="16" customHeight="1">
      <c r="A33" s="104"/>
      <c r="B33" s="61"/>
      <c r="C33" s="59" t="s">
        <v>65</v>
      </c>
      <c r="D33" s="53"/>
      <c r="E33" s="63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20"/>
      <c r="S33" s="20"/>
      <c r="T33" s="20"/>
      <c r="U33" s="20"/>
      <c r="V33" s="22"/>
      <c r="W33" s="22"/>
      <c r="X33" s="20"/>
      <c r="Y33" s="20"/>
      <c r="Z33" s="22"/>
      <c r="AA33" s="22"/>
    </row>
    <row r="34" spans="1:27" ht="16" customHeight="1">
      <c r="A34" s="104"/>
      <c r="B34" s="61"/>
      <c r="C34" s="60"/>
      <c r="D34" s="53" t="s">
        <v>66</v>
      </c>
      <c r="E34" s="63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20"/>
      <c r="S34" s="20"/>
      <c r="T34" s="20"/>
      <c r="U34" s="20"/>
      <c r="V34" s="22"/>
      <c r="W34" s="22"/>
      <c r="X34" s="20"/>
      <c r="Y34" s="20"/>
      <c r="Z34" s="22"/>
      <c r="AA34" s="22"/>
    </row>
    <row r="35" spans="1:27" ht="16" customHeight="1">
      <c r="A35" s="104"/>
      <c r="B35" s="60"/>
      <c r="C35" s="53" t="s">
        <v>67</v>
      </c>
      <c r="D35" s="53"/>
      <c r="E35" s="63"/>
      <c r="F35" s="64"/>
      <c r="G35" s="64"/>
      <c r="H35" s="64"/>
      <c r="I35" s="64"/>
      <c r="J35" s="66"/>
      <c r="K35" s="66"/>
      <c r="L35" s="64"/>
      <c r="M35" s="64"/>
      <c r="N35" s="66"/>
      <c r="O35" s="66"/>
      <c r="P35" s="64"/>
      <c r="Q35" s="64"/>
      <c r="R35" s="20"/>
      <c r="S35" s="20"/>
      <c r="T35" s="20"/>
      <c r="U35" s="20"/>
      <c r="V35" s="22"/>
      <c r="W35" s="22"/>
      <c r="X35" s="20"/>
      <c r="Y35" s="20"/>
      <c r="Z35" s="22"/>
      <c r="AA35" s="22"/>
    </row>
    <row r="36" spans="1:27" ht="16" customHeight="1">
      <c r="A36" s="104"/>
      <c r="B36" s="59" t="s">
        <v>48</v>
      </c>
      <c r="C36" s="53"/>
      <c r="D36" s="53"/>
      <c r="E36" s="63" t="s">
        <v>37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20"/>
      <c r="S36" s="20"/>
      <c r="T36" s="20"/>
      <c r="U36" s="20"/>
      <c r="V36" s="20"/>
      <c r="W36" s="20"/>
      <c r="X36" s="20"/>
      <c r="Y36" s="20"/>
      <c r="Z36" s="22"/>
      <c r="AA36" s="22"/>
    </row>
    <row r="37" spans="1:27" ht="16" customHeight="1">
      <c r="A37" s="104"/>
      <c r="B37" s="61"/>
      <c r="C37" s="53" t="s">
        <v>68</v>
      </c>
      <c r="D37" s="53"/>
      <c r="E37" s="63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20"/>
      <c r="S37" s="20"/>
      <c r="T37" s="20"/>
      <c r="U37" s="20"/>
      <c r="V37" s="20"/>
      <c r="W37" s="20"/>
      <c r="X37" s="20"/>
      <c r="Y37" s="20"/>
      <c r="Z37" s="22"/>
      <c r="AA37" s="22"/>
    </row>
    <row r="38" spans="1:27" ht="16" customHeight="1">
      <c r="A38" s="104"/>
      <c r="B38" s="60"/>
      <c r="C38" s="53" t="s">
        <v>69</v>
      </c>
      <c r="D38" s="53"/>
      <c r="E38" s="63"/>
      <c r="F38" s="64"/>
      <c r="G38" s="64"/>
      <c r="H38" s="64"/>
      <c r="I38" s="64"/>
      <c r="J38" s="64"/>
      <c r="K38" s="66"/>
      <c r="L38" s="64"/>
      <c r="M38" s="64"/>
      <c r="N38" s="64"/>
      <c r="O38" s="66"/>
      <c r="P38" s="64"/>
      <c r="Q38" s="64"/>
      <c r="R38" s="20"/>
      <c r="S38" s="20"/>
      <c r="T38" s="22"/>
      <c r="U38" s="22"/>
      <c r="V38" s="20"/>
      <c r="W38" s="20"/>
      <c r="X38" s="20"/>
      <c r="Y38" s="20"/>
      <c r="Z38" s="22"/>
      <c r="AA38" s="22"/>
    </row>
    <row r="39" spans="1:27" ht="16" customHeight="1">
      <c r="A39" s="104"/>
      <c r="B39" s="28" t="s">
        <v>70</v>
      </c>
      <c r="C39" s="28"/>
      <c r="D39" s="28"/>
      <c r="E39" s="63" t="s">
        <v>97</v>
      </c>
      <c r="F39" s="64">
        <f t="shared" ref="F39:Q39" si="17">F32-F36</f>
        <v>0</v>
      </c>
      <c r="G39" s="64">
        <f t="shared" si="17"/>
        <v>0</v>
      </c>
      <c r="H39" s="64">
        <f t="shared" ref="H39:K39" si="18">H32-H36</f>
        <v>0</v>
      </c>
      <c r="I39" s="64">
        <f t="shared" si="18"/>
        <v>0</v>
      </c>
      <c r="J39" s="64">
        <f t="shared" si="18"/>
        <v>0</v>
      </c>
      <c r="K39" s="64">
        <f t="shared" si="18"/>
        <v>0</v>
      </c>
      <c r="L39" s="64">
        <f t="shared" si="17"/>
        <v>0</v>
      </c>
      <c r="M39" s="64">
        <f t="shared" si="17"/>
        <v>0</v>
      </c>
      <c r="N39" s="64">
        <f t="shared" si="17"/>
        <v>0</v>
      </c>
      <c r="O39" s="64">
        <f t="shared" si="17"/>
        <v>0</v>
      </c>
      <c r="P39" s="64">
        <f t="shared" si="17"/>
        <v>0</v>
      </c>
      <c r="Q39" s="64">
        <f t="shared" si="17"/>
        <v>0</v>
      </c>
      <c r="R39" s="20"/>
      <c r="S39" s="20"/>
      <c r="T39" s="20"/>
      <c r="U39" s="20"/>
      <c r="V39" s="20"/>
      <c r="W39" s="20"/>
      <c r="X39" s="20"/>
      <c r="Y39" s="20"/>
      <c r="Z39" s="22"/>
      <c r="AA39" s="22"/>
    </row>
    <row r="40" spans="1:27" ht="16" customHeight="1">
      <c r="A40" s="98" t="s">
        <v>86</v>
      </c>
      <c r="B40" s="59" t="s">
        <v>71</v>
      </c>
      <c r="C40" s="53"/>
      <c r="D40" s="53"/>
      <c r="E40" s="63" t="s">
        <v>39</v>
      </c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20"/>
      <c r="S40" s="20"/>
      <c r="T40" s="20"/>
      <c r="U40" s="20"/>
      <c r="V40" s="22"/>
      <c r="W40" s="22"/>
      <c r="X40" s="22"/>
      <c r="Y40" s="22"/>
      <c r="Z40" s="20"/>
      <c r="AA40" s="20"/>
    </row>
    <row r="41" spans="1:27" ht="16" customHeight="1">
      <c r="A41" s="99"/>
      <c r="B41" s="60"/>
      <c r="C41" s="53" t="s">
        <v>72</v>
      </c>
      <c r="D41" s="53"/>
      <c r="E41" s="63"/>
      <c r="F41" s="66"/>
      <c r="G41" s="66"/>
      <c r="H41" s="66"/>
      <c r="I41" s="66"/>
      <c r="J41" s="64"/>
      <c r="K41" s="64"/>
      <c r="L41" s="66"/>
      <c r="M41" s="66"/>
      <c r="N41" s="64"/>
      <c r="O41" s="64"/>
      <c r="P41" s="64"/>
      <c r="Q41" s="64"/>
      <c r="R41" s="22"/>
      <c r="S41" s="22"/>
      <c r="T41" s="22"/>
      <c r="U41" s="22"/>
      <c r="V41" s="22"/>
      <c r="W41" s="22"/>
      <c r="X41" s="22"/>
      <c r="Y41" s="22"/>
      <c r="Z41" s="20"/>
      <c r="AA41" s="20"/>
    </row>
    <row r="42" spans="1:27" ht="16" customHeight="1">
      <c r="A42" s="99"/>
      <c r="B42" s="59" t="s">
        <v>59</v>
      </c>
      <c r="C42" s="53"/>
      <c r="D42" s="53"/>
      <c r="E42" s="63" t="s">
        <v>40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20"/>
      <c r="S42" s="20"/>
      <c r="T42" s="20"/>
      <c r="U42" s="20"/>
      <c r="V42" s="22"/>
      <c r="W42" s="22"/>
      <c r="X42" s="20"/>
      <c r="Y42" s="20"/>
      <c r="Z42" s="20"/>
      <c r="AA42" s="20"/>
    </row>
    <row r="43" spans="1:27" ht="16" customHeight="1">
      <c r="A43" s="99"/>
      <c r="B43" s="60"/>
      <c r="C43" s="53" t="s">
        <v>73</v>
      </c>
      <c r="D43" s="53"/>
      <c r="E43" s="63"/>
      <c r="F43" s="64"/>
      <c r="G43" s="64"/>
      <c r="H43" s="64"/>
      <c r="I43" s="64"/>
      <c r="J43" s="66"/>
      <c r="K43" s="66"/>
      <c r="L43" s="64"/>
      <c r="M43" s="64"/>
      <c r="N43" s="66"/>
      <c r="O43" s="66"/>
      <c r="P43" s="64"/>
      <c r="Q43" s="64"/>
      <c r="R43" s="20"/>
      <c r="S43" s="20"/>
      <c r="T43" s="22"/>
      <c r="U43" s="20"/>
      <c r="V43" s="22"/>
      <c r="W43" s="22"/>
      <c r="X43" s="20"/>
      <c r="Y43" s="20"/>
      <c r="Z43" s="22"/>
      <c r="AA43" s="22"/>
    </row>
    <row r="44" spans="1:27" ht="16" customHeight="1">
      <c r="A44" s="99"/>
      <c r="B44" s="53" t="s">
        <v>70</v>
      </c>
      <c r="C44" s="53"/>
      <c r="D44" s="53"/>
      <c r="E44" s="63" t="s">
        <v>98</v>
      </c>
      <c r="F44" s="66">
        <f t="shared" ref="F44:Q44" si="19">F40-F42</f>
        <v>0</v>
      </c>
      <c r="G44" s="66">
        <f t="shared" si="19"/>
        <v>0</v>
      </c>
      <c r="H44" s="66">
        <f t="shared" ref="H44:K44" si="20">H40-H42</f>
        <v>0</v>
      </c>
      <c r="I44" s="66">
        <f t="shared" si="20"/>
        <v>0</v>
      </c>
      <c r="J44" s="66">
        <f t="shared" si="20"/>
        <v>0</v>
      </c>
      <c r="K44" s="66">
        <f t="shared" si="20"/>
        <v>0</v>
      </c>
      <c r="L44" s="66">
        <f t="shared" si="19"/>
        <v>0</v>
      </c>
      <c r="M44" s="66">
        <f t="shared" si="19"/>
        <v>0</v>
      </c>
      <c r="N44" s="66">
        <f t="shared" si="19"/>
        <v>0</v>
      </c>
      <c r="O44" s="66">
        <f t="shared" si="19"/>
        <v>0</v>
      </c>
      <c r="P44" s="66">
        <f t="shared" si="19"/>
        <v>0</v>
      </c>
      <c r="Q44" s="66">
        <f t="shared" si="19"/>
        <v>0</v>
      </c>
      <c r="R44" s="22"/>
      <c r="S44" s="22"/>
      <c r="T44" s="20"/>
      <c r="U44" s="20"/>
      <c r="V44" s="22"/>
      <c r="W44" s="22"/>
      <c r="X44" s="20"/>
      <c r="Y44" s="20"/>
      <c r="Z44" s="20"/>
      <c r="AA44" s="20"/>
    </row>
    <row r="45" spans="1:27" ht="16" customHeight="1">
      <c r="A45" s="98" t="s">
        <v>78</v>
      </c>
      <c r="B45" s="28" t="s">
        <v>74</v>
      </c>
      <c r="C45" s="28"/>
      <c r="D45" s="28"/>
      <c r="E45" s="63" t="s">
        <v>99</v>
      </c>
      <c r="F45" s="64">
        <f t="shared" ref="F45:Q45" si="21">F39+F44</f>
        <v>0</v>
      </c>
      <c r="G45" s="64">
        <f t="shared" si="21"/>
        <v>0</v>
      </c>
      <c r="H45" s="64">
        <f t="shared" ref="H45:K45" si="22">H39+H44</f>
        <v>0</v>
      </c>
      <c r="I45" s="64">
        <f t="shared" si="22"/>
        <v>0</v>
      </c>
      <c r="J45" s="64">
        <f t="shared" si="22"/>
        <v>0</v>
      </c>
      <c r="K45" s="64">
        <f t="shared" si="22"/>
        <v>0</v>
      </c>
      <c r="L45" s="64">
        <f t="shared" si="21"/>
        <v>0</v>
      </c>
      <c r="M45" s="64">
        <f t="shared" si="21"/>
        <v>0</v>
      </c>
      <c r="N45" s="64">
        <f t="shared" si="21"/>
        <v>0</v>
      </c>
      <c r="O45" s="64">
        <f t="shared" si="21"/>
        <v>0</v>
      </c>
      <c r="P45" s="64">
        <f t="shared" si="21"/>
        <v>0</v>
      </c>
      <c r="Q45" s="64">
        <f t="shared" si="21"/>
        <v>0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6" customHeight="1">
      <c r="A46" s="99"/>
      <c r="B46" s="53" t="s">
        <v>75</v>
      </c>
      <c r="C46" s="53"/>
      <c r="D46" s="53"/>
      <c r="E46" s="53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6" customHeight="1">
      <c r="A47" s="99"/>
      <c r="B47" s="53" t="s">
        <v>76</v>
      </c>
      <c r="C47" s="53"/>
      <c r="D47" s="53"/>
      <c r="E47" s="53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ht="16" customHeight="1">
      <c r="A48" s="99"/>
      <c r="B48" s="53" t="s">
        <v>77</v>
      </c>
      <c r="C48" s="53"/>
      <c r="D48" s="53"/>
      <c r="E48" s="53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1" ht="16" customHeight="1">
      <c r="A49" s="11" t="s">
        <v>82</v>
      </c>
    </row>
    <row r="50" spans="1:1" ht="16" customHeight="1">
      <c r="A50" s="11"/>
    </row>
  </sheetData>
  <mergeCells count="32">
    <mergeCell ref="N30:O30"/>
    <mergeCell ref="P30:Q30"/>
    <mergeCell ref="F6:G6"/>
    <mergeCell ref="L6:M6"/>
    <mergeCell ref="N6:O6"/>
    <mergeCell ref="P25:P26"/>
    <mergeCell ref="Q25:Q26"/>
    <mergeCell ref="N25:N26"/>
    <mergeCell ref="O25:O26"/>
    <mergeCell ref="H6:I6"/>
    <mergeCell ref="J6:K6"/>
    <mergeCell ref="H25:H26"/>
    <mergeCell ref="I25:I26"/>
    <mergeCell ref="P6:Q6"/>
    <mergeCell ref="F25:F26"/>
    <mergeCell ref="G25:G26"/>
    <mergeCell ref="L25:L26"/>
    <mergeCell ref="A40:A44"/>
    <mergeCell ref="F30:G30"/>
    <mergeCell ref="L30:M30"/>
    <mergeCell ref="J25:J26"/>
    <mergeCell ref="K25:K26"/>
    <mergeCell ref="H30:I30"/>
    <mergeCell ref="J30:K30"/>
    <mergeCell ref="M25:M26"/>
    <mergeCell ref="A45:A48"/>
    <mergeCell ref="A30:E31"/>
    <mergeCell ref="A6:E7"/>
    <mergeCell ref="A8:A18"/>
    <mergeCell ref="A19:A27"/>
    <mergeCell ref="E25:E26"/>
    <mergeCell ref="A32:A39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15" activePane="bottomRight" state="frozen"/>
      <selection activeCell="G46" sqref="G46"/>
      <selection pane="topRight" activeCell="G46" sqref="G46"/>
      <selection pane="bottomLeft" activeCell="G46" sqref="G46"/>
      <selection pane="bottomRight" activeCell="K25" sqref="K25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94" t="s">
        <v>0</v>
      </c>
      <c r="B1" s="94"/>
      <c r="C1" s="94"/>
      <c r="D1" s="94"/>
      <c r="E1" s="88" t="s">
        <v>245</v>
      </c>
      <c r="F1" s="2"/>
    </row>
    <row r="3" spans="1:24" ht="14">
      <c r="A3" s="10" t="s">
        <v>105</v>
      </c>
    </row>
    <row r="5" spans="1:24" ht="14">
      <c r="A5" s="9" t="s">
        <v>242</v>
      </c>
      <c r="E5" s="3"/>
    </row>
    <row r="6" spans="1:24" ht="14">
      <c r="A6" s="3"/>
      <c r="G6" s="96" t="s">
        <v>106</v>
      </c>
      <c r="H6" s="97"/>
      <c r="I6" s="97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27" customHeight="1">
      <c r="A7" s="8"/>
      <c r="B7" s="4"/>
      <c r="C7" s="4"/>
      <c r="D7" s="4"/>
      <c r="E7" s="57"/>
      <c r="F7" s="49" t="s">
        <v>237</v>
      </c>
      <c r="G7" s="49"/>
      <c r="H7" s="49" t="s">
        <v>238</v>
      </c>
      <c r="I7" s="67" t="s">
        <v>20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7.149999999999999" customHeight="1">
      <c r="A8" s="5"/>
      <c r="B8" s="6"/>
      <c r="C8" s="6"/>
      <c r="D8" s="6"/>
      <c r="E8" s="58"/>
      <c r="F8" s="51" t="s">
        <v>229</v>
      </c>
      <c r="G8" s="51" t="s">
        <v>1</v>
      </c>
      <c r="H8" s="51" t="s">
        <v>229</v>
      </c>
      <c r="I8" s="52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 spans="1:24" ht="18" customHeight="1">
      <c r="A9" s="95" t="s">
        <v>79</v>
      </c>
      <c r="B9" s="95" t="s">
        <v>80</v>
      </c>
      <c r="C9" s="59" t="s">
        <v>2</v>
      </c>
      <c r="D9" s="53"/>
      <c r="E9" s="53"/>
      <c r="F9" s="54">
        <v>229301</v>
      </c>
      <c r="G9" s="55">
        <f t="shared" ref="G9:G22" si="0">F9/$F$22*100</f>
        <v>38.690795579178264</v>
      </c>
      <c r="H9" s="93">
        <v>224908</v>
      </c>
      <c r="I9" s="55">
        <f t="shared" ref="I9:I40" si="1">(F9/H9-1)*100</f>
        <v>1.9532431038469023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18" customHeight="1">
      <c r="A10" s="95"/>
      <c r="B10" s="95"/>
      <c r="C10" s="61"/>
      <c r="D10" s="59" t="s">
        <v>21</v>
      </c>
      <c r="E10" s="53"/>
      <c r="F10" s="54">
        <v>114024</v>
      </c>
      <c r="G10" s="55">
        <f t="shared" si="0"/>
        <v>19.239686155403696</v>
      </c>
      <c r="H10" s="93">
        <v>114010</v>
      </c>
      <c r="I10" s="55">
        <f t="shared" si="1"/>
        <v>1.2279624594335736E-2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18" customHeight="1">
      <c r="A11" s="95"/>
      <c r="B11" s="95"/>
      <c r="C11" s="48"/>
      <c r="D11" s="48"/>
      <c r="E11" s="28" t="s">
        <v>22</v>
      </c>
      <c r="F11" s="54"/>
      <c r="G11" s="55">
        <f t="shared" si="0"/>
        <v>0</v>
      </c>
      <c r="H11" s="93">
        <v>92608</v>
      </c>
      <c r="I11" s="55">
        <f t="shared" si="1"/>
        <v>-100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18" customHeight="1">
      <c r="A12" s="95"/>
      <c r="B12" s="95"/>
      <c r="C12" s="48"/>
      <c r="D12" s="27"/>
      <c r="E12" s="28" t="s">
        <v>23</v>
      </c>
      <c r="F12" s="54"/>
      <c r="G12" s="55">
        <f t="shared" si="0"/>
        <v>0</v>
      </c>
      <c r="H12" s="93">
        <v>14127</v>
      </c>
      <c r="I12" s="55">
        <f t="shared" si="1"/>
        <v>-100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18" customHeight="1">
      <c r="A13" s="95"/>
      <c r="B13" s="95"/>
      <c r="C13" s="60"/>
      <c r="D13" s="53" t="s">
        <v>24</v>
      </c>
      <c r="E13" s="53"/>
      <c r="F13" s="54">
        <v>82142</v>
      </c>
      <c r="G13" s="55">
        <f t="shared" si="0"/>
        <v>13.860119800894289</v>
      </c>
      <c r="H13" s="93">
        <v>78836</v>
      </c>
      <c r="I13" s="55">
        <f t="shared" si="1"/>
        <v>4.1935156527474815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18" customHeight="1">
      <c r="A14" s="95"/>
      <c r="B14" s="95"/>
      <c r="C14" s="53" t="s">
        <v>3</v>
      </c>
      <c r="D14" s="53"/>
      <c r="E14" s="53"/>
      <c r="F14" s="54">
        <v>3128</v>
      </c>
      <c r="G14" s="55">
        <f t="shared" si="0"/>
        <v>0.52779886948451871</v>
      </c>
      <c r="H14" s="93">
        <v>3088</v>
      </c>
      <c r="I14" s="55">
        <f t="shared" si="1"/>
        <v>1.2953367875647714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18" customHeight="1">
      <c r="A15" s="95"/>
      <c r="B15" s="95"/>
      <c r="C15" s="53" t="s">
        <v>4</v>
      </c>
      <c r="D15" s="53"/>
      <c r="E15" s="53"/>
      <c r="F15" s="54">
        <v>31724</v>
      </c>
      <c r="G15" s="55">
        <f t="shared" si="0"/>
        <v>5.3529064371888975</v>
      </c>
      <c r="H15" s="93">
        <v>26630</v>
      </c>
      <c r="I15" s="55">
        <f t="shared" si="1"/>
        <v>19.128802102891473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18" customHeight="1">
      <c r="A16" s="95"/>
      <c r="B16" s="95"/>
      <c r="C16" s="53" t="s">
        <v>25</v>
      </c>
      <c r="D16" s="53"/>
      <c r="E16" s="53"/>
      <c r="F16" s="54">
        <v>12319</v>
      </c>
      <c r="G16" s="55">
        <f t="shared" si="0"/>
        <v>2.0786298827301106</v>
      </c>
      <c r="H16" s="93">
        <v>12020</v>
      </c>
      <c r="I16" s="55">
        <f t="shared" si="1"/>
        <v>2.4875207986688741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18" customHeight="1">
      <c r="A17" s="95"/>
      <c r="B17" s="95"/>
      <c r="C17" s="53" t="s">
        <v>5</v>
      </c>
      <c r="D17" s="53"/>
      <c r="E17" s="53"/>
      <c r="F17" s="54">
        <v>128586</v>
      </c>
      <c r="G17" s="55">
        <f t="shared" si="0"/>
        <v>21.696785623892687</v>
      </c>
      <c r="H17" s="93">
        <v>138941</v>
      </c>
      <c r="I17" s="55">
        <f t="shared" si="1"/>
        <v>-7.452803708048739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18" customHeight="1">
      <c r="A18" s="95"/>
      <c r="B18" s="95"/>
      <c r="C18" s="53" t="s">
        <v>26</v>
      </c>
      <c r="D18" s="53"/>
      <c r="E18" s="53"/>
      <c r="F18" s="54">
        <v>30261</v>
      </c>
      <c r="G18" s="55">
        <f t="shared" si="0"/>
        <v>5.1060491014932925</v>
      </c>
      <c r="H18" s="93">
        <v>30647</v>
      </c>
      <c r="I18" s="55">
        <f t="shared" si="1"/>
        <v>-1.2595033771657937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18" customHeight="1">
      <c r="A19" s="95"/>
      <c r="B19" s="95"/>
      <c r="C19" s="53" t="s">
        <v>27</v>
      </c>
      <c r="D19" s="53"/>
      <c r="E19" s="53"/>
      <c r="F19" s="54">
        <v>3348</v>
      </c>
      <c r="G19" s="55">
        <f t="shared" si="0"/>
        <v>0.56492027334851935</v>
      </c>
      <c r="H19" s="93">
        <v>3564</v>
      </c>
      <c r="I19" s="55">
        <f t="shared" si="1"/>
        <v>-6.0606060606060552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18" customHeight="1">
      <c r="A20" s="95"/>
      <c r="B20" s="95"/>
      <c r="C20" s="53" t="s">
        <v>6</v>
      </c>
      <c r="D20" s="53"/>
      <c r="E20" s="53"/>
      <c r="F20" s="54">
        <v>53740</v>
      </c>
      <c r="G20" s="55">
        <f t="shared" si="0"/>
        <v>9.0677465620518003</v>
      </c>
      <c r="H20" s="93">
        <v>52785</v>
      </c>
      <c r="I20" s="55">
        <f t="shared" si="1"/>
        <v>1.8092261059013071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18" customHeight="1">
      <c r="A21" s="95"/>
      <c r="B21" s="95"/>
      <c r="C21" s="53" t="s">
        <v>7</v>
      </c>
      <c r="D21" s="53"/>
      <c r="E21" s="53"/>
      <c r="F21" s="54">
        <v>100243</v>
      </c>
      <c r="G21" s="55">
        <f t="shared" si="0"/>
        <v>16.914367670631908</v>
      </c>
      <c r="H21" s="93">
        <v>97645</v>
      </c>
      <c r="I21" s="55">
        <f t="shared" si="1"/>
        <v>2.6606585078601031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18" customHeight="1">
      <c r="A22" s="95"/>
      <c r="B22" s="95"/>
      <c r="C22" s="53" t="s">
        <v>8</v>
      </c>
      <c r="D22" s="53"/>
      <c r="E22" s="53"/>
      <c r="F22" s="54">
        <f>SUM(F9,F14:F21)</f>
        <v>592650</v>
      </c>
      <c r="G22" s="55">
        <f t="shared" si="0"/>
        <v>100</v>
      </c>
      <c r="H22" s="93">
        <f>SUM(H9,H14:H21)</f>
        <v>590228</v>
      </c>
      <c r="I22" s="55">
        <f t="shared" si="1"/>
        <v>0.41034989868322658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18" customHeight="1">
      <c r="A23" s="95"/>
      <c r="B23" s="95" t="s">
        <v>81</v>
      </c>
      <c r="C23" s="62" t="s">
        <v>9</v>
      </c>
      <c r="D23" s="28"/>
      <c r="E23" s="28"/>
      <c r="F23" s="54">
        <v>320507</v>
      </c>
      <c r="G23" s="55">
        <f t="shared" ref="G23:G40" si="2">F23/$F$40*100</f>
        <v>54.887162678229537</v>
      </c>
      <c r="H23" s="54">
        <v>314472</v>
      </c>
      <c r="I23" s="55">
        <f t="shared" si="1"/>
        <v>1.919089775878291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18" customHeight="1">
      <c r="A24" s="95"/>
      <c r="B24" s="95"/>
      <c r="C24" s="61"/>
      <c r="D24" s="28" t="s">
        <v>10</v>
      </c>
      <c r="E24" s="28"/>
      <c r="F24" s="54">
        <v>112868</v>
      </c>
      <c r="G24" s="55">
        <f t="shared" si="2"/>
        <v>19.328764355119894</v>
      </c>
      <c r="H24" s="54">
        <v>117571</v>
      </c>
      <c r="I24" s="55">
        <f t="shared" si="1"/>
        <v>-4.0001360879808772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18" customHeight="1">
      <c r="A25" s="95"/>
      <c r="B25" s="95"/>
      <c r="C25" s="61"/>
      <c r="D25" s="28" t="s">
        <v>28</v>
      </c>
      <c r="E25" s="28"/>
      <c r="F25" s="54">
        <v>147555</v>
      </c>
      <c r="G25" s="55">
        <f t="shared" si="2"/>
        <v>25.268949785764928</v>
      </c>
      <c r="H25" s="54">
        <v>137422</v>
      </c>
      <c r="I25" s="55">
        <f t="shared" si="1"/>
        <v>7.3736374088573919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 ht="18" customHeight="1">
      <c r="A26" s="95"/>
      <c r="B26" s="95"/>
      <c r="C26" s="60"/>
      <c r="D26" s="28" t="s">
        <v>11</v>
      </c>
      <c r="E26" s="28"/>
      <c r="F26" s="54">
        <v>60084</v>
      </c>
      <c r="G26" s="55">
        <f t="shared" si="2"/>
        <v>10.289448537344718</v>
      </c>
      <c r="H26" s="54">
        <v>59479</v>
      </c>
      <c r="I26" s="55">
        <f t="shared" si="1"/>
        <v>1.0171657223557951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ht="18" customHeight="1">
      <c r="A27" s="95"/>
      <c r="B27" s="95"/>
      <c r="C27" s="62" t="s">
        <v>12</v>
      </c>
      <c r="D27" s="28"/>
      <c r="E27" s="28"/>
      <c r="F27" s="54">
        <v>198598</v>
      </c>
      <c r="G27" s="55">
        <f t="shared" si="2"/>
        <v>34.010117512475638</v>
      </c>
      <c r="H27" s="54">
        <v>206730</v>
      </c>
      <c r="I27" s="55">
        <f t="shared" si="1"/>
        <v>-3.9336332414260156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18" customHeight="1">
      <c r="A28" s="95"/>
      <c r="B28" s="95"/>
      <c r="C28" s="61"/>
      <c r="D28" s="28" t="s">
        <v>13</v>
      </c>
      <c r="E28" s="28"/>
      <c r="F28" s="54">
        <v>80913</v>
      </c>
      <c r="G28" s="55">
        <f t="shared" si="2"/>
        <v>13.856436813497321</v>
      </c>
      <c r="H28" s="54">
        <v>94020</v>
      </c>
      <c r="I28" s="55">
        <f t="shared" si="1"/>
        <v>-13.94065092533503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ht="18" customHeight="1">
      <c r="A29" s="95"/>
      <c r="B29" s="95"/>
      <c r="C29" s="61"/>
      <c r="D29" s="28" t="s">
        <v>29</v>
      </c>
      <c r="E29" s="28"/>
      <c r="F29" s="91">
        <f>10906+1</f>
        <v>10907</v>
      </c>
      <c r="G29" s="92">
        <f t="shared" si="2"/>
        <v>1.867835283882878</v>
      </c>
      <c r="H29" s="54">
        <v>11038</v>
      </c>
      <c r="I29" s="55">
        <f t="shared" si="1"/>
        <v>-1.1868092045660417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ht="18" customHeight="1">
      <c r="A30" s="95"/>
      <c r="B30" s="95"/>
      <c r="C30" s="61"/>
      <c r="D30" s="28" t="s">
        <v>30</v>
      </c>
      <c r="E30" s="28"/>
      <c r="F30" s="91">
        <v>37652</v>
      </c>
      <c r="G30" s="92">
        <f t="shared" si="2"/>
        <v>6.4479448160592394</v>
      </c>
      <c r="H30" s="54">
        <v>41142</v>
      </c>
      <c r="I30" s="55">
        <f t="shared" si="1"/>
        <v>-8.4828156142141893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18" customHeight="1">
      <c r="A31" s="95"/>
      <c r="B31" s="95"/>
      <c r="C31" s="61"/>
      <c r="D31" s="28" t="s">
        <v>31</v>
      </c>
      <c r="E31" s="28"/>
      <c r="F31" s="91">
        <v>35340</v>
      </c>
      <c r="G31" s="92">
        <f>F31/$F$40*100-0.1</f>
        <v>5.9520123711763926</v>
      </c>
      <c r="H31" s="54">
        <v>33773</v>
      </c>
      <c r="I31" s="55">
        <f t="shared" si="1"/>
        <v>4.6398010244870225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ht="18" customHeight="1">
      <c r="A32" s="95"/>
      <c r="B32" s="95"/>
      <c r="C32" s="61"/>
      <c r="D32" s="28" t="s">
        <v>14</v>
      </c>
      <c r="E32" s="28"/>
      <c r="F32" s="54">
        <v>10875</v>
      </c>
      <c r="G32" s="55">
        <f t="shared" si="2"/>
        <v>1.8623552500436691</v>
      </c>
      <c r="H32" s="54">
        <v>7493</v>
      </c>
      <c r="I32" s="55">
        <f t="shared" si="1"/>
        <v>45.135459762444953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 ht="18" customHeight="1">
      <c r="A33" s="95"/>
      <c r="B33" s="95"/>
      <c r="C33" s="60"/>
      <c r="D33" s="28" t="s">
        <v>32</v>
      </c>
      <c r="E33" s="28"/>
      <c r="F33" s="54">
        <v>22911</v>
      </c>
      <c r="G33" s="55">
        <f t="shared" si="2"/>
        <v>3.9235329778161381</v>
      </c>
      <c r="H33" s="54">
        <v>19264</v>
      </c>
      <c r="I33" s="55">
        <f t="shared" si="1"/>
        <v>18.931686046511629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8" customHeight="1">
      <c r="A34" s="95"/>
      <c r="B34" s="95"/>
      <c r="C34" s="62" t="s">
        <v>15</v>
      </c>
      <c r="D34" s="28"/>
      <c r="E34" s="28"/>
      <c r="F34" s="54">
        <v>64833</v>
      </c>
      <c r="G34" s="55">
        <f t="shared" si="2"/>
        <v>11.102719809294822</v>
      </c>
      <c r="H34" s="54">
        <v>61339</v>
      </c>
      <c r="I34" s="55">
        <f t="shared" si="1"/>
        <v>5.69621284989974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8" customHeight="1">
      <c r="A35" s="95"/>
      <c r="B35" s="95"/>
      <c r="C35" s="61"/>
      <c r="D35" s="62" t="s">
        <v>16</v>
      </c>
      <c r="E35" s="28"/>
      <c r="F35" s="54">
        <v>63794</v>
      </c>
      <c r="G35" s="55">
        <f t="shared" si="2"/>
        <v>10.924789960578005</v>
      </c>
      <c r="H35" s="54">
        <v>58139</v>
      </c>
      <c r="I35" s="55">
        <f t="shared" si="1"/>
        <v>9.7266894855432717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8" customHeight="1">
      <c r="A36" s="95"/>
      <c r="B36" s="95"/>
      <c r="C36" s="61"/>
      <c r="D36" s="61"/>
      <c r="E36" s="56" t="s">
        <v>102</v>
      </c>
      <c r="F36" s="54">
        <v>23231</v>
      </c>
      <c r="G36" s="55">
        <f t="shared" si="2"/>
        <v>3.9783333162082277</v>
      </c>
      <c r="H36" s="54">
        <v>24098</v>
      </c>
      <c r="I36" s="55">
        <f t="shared" si="1"/>
        <v>-3.5978089468005625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18" customHeight="1">
      <c r="A37" s="95"/>
      <c r="B37" s="95"/>
      <c r="C37" s="61"/>
      <c r="D37" s="60"/>
      <c r="E37" s="28" t="s">
        <v>33</v>
      </c>
      <c r="F37" s="54">
        <v>40563</v>
      </c>
      <c r="G37" s="55">
        <f t="shared" si="2"/>
        <v>6.9464566443697793</v>
      </c>
      <c r="H37" s="54">
        <v>34041</v>
      </c>
      <c r="I37" s="55">
        <f t="shared" si="1"/>
        <v>19.159249140742052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18" customHeight="1">
      <c r="A38" s="95"/>
      <c r="B38" s="95"/>
      <c r="C38" s="61"/>
      <c r="D38" s="53" t="s">
        <v>34</v>
      </c>
      <c r="E38" s="53"/>
      <c r="F38" s="54">
        <v>1038</v>
      </c>
      <c r="G38" s="55">
        <f t="shared" si="2"/>
        <v>0.17775859765934054</v>
      </c>
      <c r="H38" s="54">
        <v>3200</v>
      </c>
      <c r="I38" s="55">
        <f t="shared" si="1"/>
        <v>-67.562499999999986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ht="18" customHeight="1">
      <c r="A39" s="95"/>
      <c r="B39" s="95"/>
      <c r="C39" s="60"/>
      <c r="D39" s="53" t="s">
        <v>35</v>
      </c>
      <c r="E39" s="53"/>
      <c r="F39" s="54">
        <v>0</v>
      </c>
      <c r="G39" s="55">
        <f t="shared" si="2"/>
        <v>0</v>
      </c>
      <c r="H39" s="54">
        <v>0</v>
      </c>
      <c r="I39" s="55" t="e">
        <f t="shared" si="1"/>
        <v>#DIV/0!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8" customHeight="1">
      <c r="A40" s="95"/>
      <c r="B40" s="95"/>
      <c r="C40" s="28" t="s">
        <v>17</v>
      </c>
      <c r="D40" s="28"/>
      <c r="E40" s="28"/>
      <c r="F40" s="54">
        <f>SUM(F23,F27,F34)</f>
        <v>583938</v>
      </c>
      <c r="G40" s="55">
        <f t="shared" si="2"/>
        <v>100</v>
      </c>
      <c r="H40" s="54">
        <f>SUM(H23,H27,H34)</f>
        <v>582541</v>
      </c>
      <c r="I40" s="55">
        <f t="shared" si="1"/>
        <v>0.23981144674796173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spans="1:24" ht="18" customHeight="1">
      <c r="A41" s="24" t="s">
        <v>18</v>
      </c>
    </row>
    <row r="42" spans="1:24" ht="18" customHeight="1">
      <c r="A42" s="25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view="pageBreakPreview" zoomScale="85" zoomScaleNormal="100" zoomScaleSheetLayoutView="85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 activeCell="H13" sqref="H13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10" ht="34" customHeight="1">
      <c r="A1" s="35" t="s">
        <v>0</v>
      </c>
      <c r="B1" s="35"/>
      <c r="C1" s="88" t="s">
        <v>245</v>
      </c>
      <c r="D1" s="36"/>
      <c r="E1" s="36"/>
    </row>
    <row r="4" spans="1:10">
      <c r="A4" s="9" t="s">
        <v>107</v>
      </c>
    </row>
    <row r="5" spans="1:10">
      <c r="I5" s="37" t="s">
        <v>108</v>
      </c>
    </row>
    <row r="6" spans="1:10" s="31" customFormat="1" ht="29.25" customHeight="1">
      <c r="A6" s="68" t="s">
        <v>109</v>
      </c>
      <c r="B6" s="49"/>
      <c r="C6" s="49"/>
      <c r="D6" s="49"/>
      <c r="E6" s="26" t="s">
        <v>226</v>
      </c>
      <c r="F6" s="26" t="s">
        <v>227</v>
      </c>
      <c r="G6" s="26" t="s">
        <v>230</v>
      </c>
      <c r="H6" s="26" t="s">
        <v>232</v>
      </c>
      <c r="I6" s="26" t="s">
        <v>239</v>
      </c>
      <c r="J6" s="33"/>
    </row>
    <row r="7" spans="1:10" ht="27" customHeight="1">
      <c r="A7" s="95" t="s">
        <v>110</v>
      </c>
      <c r="B7" s="59" t="s">
        <v>111</v>
      </c>
      <c r="C7" s="53"/>
      <c r="D7" s="63" t="s">
        <v>112</v>
      </c>
      <c r="E7" s="30">
        <v>529996</v>
      </c>
      <c r="F7" s="26">
        <v>662372</v>
      </c>
      <c r="G7" s="26">
        <v>636972</v>
      </c>
      <c r="H7" s="26">
        <v>590228</v>
      </c>
      <c r="I7" s="26">
        <v>592650</v>
      </c>
    </row>
    <row r="8" spans="1:10" ht="27" customHeight="1">
      <c r="A8" s="95"/>
      <c r="B8" s="80"/>
      <c r="C8" s="53" t="s">
        <v>113</v>
      </c>
      <c r="D8" s="63" t="s">
        <v>37</v>
      </c>
      <c r="E8" s="69">
        <v>257678</v>
      </c>
      <c r="F8" s="69">
        <v>257353</v>
      </c>
      <c r="G8" s="69">
        <v>274265</v>
      </c>
      <c r="H8" s="69">
        <v>274602</v>
      </c>
      <c r="I8" s="70">
        <v>283051</v>
      </c>
    </row>
    <row r="9" spans="1:10" ht="27" customHeight="1">
      <c r="A9" s="95"/>
      <c r="B9" s="53" t="s">
        <v>114</v>
      </c>
      <c r="C9" s="53"/>
      <c r="D9" s="63"/>
      <c r="E9" s="69">
        <v>520569</v>
      </c>
      <c r="F9" s="69">
        <v>652174</v>
      </c>
      <c r="G9" s="69">
        <v>626497</v>
      </c>
      <c r="H9" s="69">
        <v>582541</v>
      </c>
      <c r="I9" s="71">
        <v>583938</v>
      </c>
    </row>
    <row r="10" spans="1:10" ht="27" customHeight="1">
      <c r="A10" s="95"/>
      <c r="B10" s="53" t="s">
        <v>115</v>
      </c>
      <c r="C10" s="53"/>
      <c r="D10" s="63"/>
      <c r="E10" s="69">
        <v>9426</v>
      </c>
      <c r="F10" s="69">
        <v>10197</v>
      </c>
      <c r="G10" s="69">
        <v>10475</v>
      </c>
      <c r="H10" s="69">
        <f>H7-H9</f>
        <v>7687</v>
      </c>
      <c r="I10" s="71">
        <f>I7-I9</f>
        <v>8712</v>
      </c>
    </row>
    <row r="11" spans="1:10" ht="27" customHeight="1">
      <c r="A11" s="95"/>
      <c r="B11" s="53" t="s">
        <v>116</v>
      </c>
      <c r="C11" s="53"/>
      <c r="D11" s="63"/>
      <c r="E11" s="69">
        <v>5607</v>
      </c>
      <c r="F11" s="69">
        <v>5859</v>
      </c>
      <c r="G11" s="69">
        <v>3581</v>
      </c>
      <c r="H11" s="69">
        <v>4090</v>
      </c>
      <c r="I11" s="71">
        <v>4643</v>
      </c>
    </row>
    <row r="12" spans="1:10" ht="27" customHeight="1">
      <c r="A12" s="95"/>
      <c r="B12" s="53" t="s">
        <v>117</v>
      </c>
      <c r="C12" s="53"/>
      <c r="D12" s="63"/>
      <c r="E12" s="69">
        <v>3819</v>
      </c>
      <c r="F12" s="69">
        <v>4338</v>
      </c>
      <c r="G12" s="69">
        <v>6894</v>
      </c>
      <c r="H12" s="69">
        <v>3597</v>
      </c>
      <c r="I12" s="71">
        <v>4069</v>
      </c>
    </row>
    <row r="13" spans="1:10" ht="27" customHeight="1">
      <c r="A13" s="95"/>
      <c r="B13" s="53" t="s">
        <v>118</v>
      </c>
      <c r="C13" s="53"/>
      <c r="D13" s="63"/>
      <c r="E13" s="69">
        <v>508</v>
      </c>
      <c r="F13" s="69">
        <v>519</v>
      </c>
      <c r="G13" s="69">
        <v>2556</v>
      </c>
      <c r="H13" s="69">
        <v>-3298</v>
      </c>
      <c r="I13" s="71">
        <v>473</v>
      </c>
    </row>
    <row r="14" spans="1:10" ht="27" customHeight="1">
      <c r="A14" s="95"/>
      <c r="B14" s="53" t="s">
        <v>119</v>
      </c>
      <c r="C14" s="53"/>
      <c r="D14" s="63"/>
      <c r="E14" s="69">
        <v>13</v>
      </c>
      <c r="F14" s="69">
        <v>0</v>
      </c>
      <c r="G14" s="69">
        <v>0</v>
      </c>
      <c r="H14" s="69">
        <v>0</v>
      </c>
      <c r="I14" s="71">
        <v>23</v>
      </c>
    </row>
    <row r="15" spans="1:10" ht="27" customHeight="1">
      <c r="A15" s="95"/>
      <c r="B15" s="53" t="s">
        <v>120</v>
      </c>
      <c r="C15" s="53"/>
      <c r="D15" s="63"/>
      <c r="E15" s="69">
        <v>694</v>
      </c>
      <c r="F15" s="69">
        <v>-260</v>
      </c>
      <c r="G15" s="69">
        <v>2818</v>
      </c>
      <c r="H15" s="69">
        <v>-11038</v>
      </c>
      <c r="I15" s="71">
        <v>-3052</v>
      </c>
    </row>
    <row r="16" spans="1:10" ht="27" customHeight="1">
      <c r="A16" s="95"/>
      <c r="B16" s="53" t="s">
        <v>121</v>
      </c>
      <c r="C16" s="53"/>
      <c r="D16" s="63" t="s">
        <v>38</v>
      </c>
      <c r="E16" s="69">
        <v>136409</v>
      </c>
      <c r="F16" s="69">
        <v>129131</v>
      </c>
      <c r="G16" s="69">
        <v>134766</v>
      </c>
      <c r="H16" s="69">
        <v>131467</v>
      </c>
      <c r="I16" s="71">
        <v>126807</v>
      </c>
    </row>
    <row r="17" spans="1:9" ht="27" customHeight="1">
      <c r="A17" s="95"/>
      <c r="B17" s="53" t="s">
        <v>122</v>
      </c>
      <c r="C17" s="53"/>
      <c r="D17" s="63" t="s">
        <v>39</v>
      </c>
      <c r="E17" s="69">
        <v>112021</v>
      </c>
      <c r="F17" s="69">
        <v>153605</v>
      </c>
      <c r="G17" s="69">
        <v>169080</v>
      </c>
      <c r="H17" s="69">
        <v>185698</v>
      </c>
      <c r="I17" s="71">
        <v>202006</v>
      </c>
    </row>
    <row r="18" spans="1:9" ht="27" customHeight="1">
      <c r="A18" s="95"/>
      <c r="B18" s="53" t="s">
        <v>123</v>
      </c>
      <c r="C18" s="53"/>
      <c r="D18" s="63" t="s">
        <v>40</v>
      </c>
      <c r="E18" s="69">
        <v>765194</v>
      </c>
      <c r="F18" s="69">
        <v>767101</v>
      </c>
      <c r="G18" s="69">
        <v>765548</v>
      </c>
      <c r="H18" s="69">
        <v>762636</v>
      </c>
      <c r="I18" s="71">
        <v>759897</v>
      </c>
    </row>
    <row r="19" spans="1:9" ht="27" customHeight="1">
      <c r="A19" s="95"/>
      <c r="B19" s="53" t="s">
        <v>124</v>
      </c>
      <c r="C19" s="53"/>
      <c r="D19" s="63" t="s">
        <v>125</v>
      </c>
      <c r="E19" s="69">
        <f>E17+E18-E16</f>
        <v>740806</v>
      </c>
      <c r="F19" s="69">
        <f>F17+F18-F16</f>
        <v>791575</v>
      </c>
      <c r="G19" s="69">
        <f>G17+G18-G16</f>
        <v>799862</v>
      </c>
      <c r="H19" s="69">
        <f>H17+H18-H16</f>
        <v>816867</v>
      </c>
      <c r="I19" s="69">
        <f>I17+I18-I16</f>
        <v>835096</v>
      </c>
    </row>
    <row r="20" spans="1:9" ht="27" customHeight="1">
      <c r="A20" s="95"/>
      <c r="B20" s="53" t="s">
        <v>126</v>
      </c>
      <c r="C20" s="53"/>
      <c r="D20" s="63" t="s">
        <v>127</v>
      </c>
      <c r="E20" s="72">
        <f>E18/E8</f>
        <v>2.9695744301026865</v>
      </c>
      <c r="F20" s="72">
        <f>F18/F8</f>
        <v>2.9807346329749409</v>
      </c>
      <c r="G20" s="72">
        <f>G18/G8</f>
        <v>2.7912712157949429</v>
      </c>
      <c r="H20" s="72">
        <f>H18/H8</f>
        <v>2.7772412436908689</v>
      </c>
      <c r="I20" s="72">
        <f>I18/I8</f>
        <v>2.6846646010789574</v>
      </c>
    </row>
    <row r="21" spans="1:9" ht="27" customHeight="1">
      <c r="A21" s="95"/>
      <c r="B21" s="53" t="s">
        <v>128</v>
      </c>
      <c r="C21" s="53"/>
      <c r="D21" s="63" t="s">
        <v>129</v>
      </c>
      <c r="E21" s="72">
        <f>E19/E8</f>
        <v>2.874929175172114</v>
      </c>
      <c r="F21" s="72">
        <f>F19/F8</f>
        <v>3.0758335826666099</v>
      </c>
      <c r="G21" s="72">
        <f>G19/G8</f>
        <v>2.9163837894007618</v>
      </c>
      <c r="H21" s="72">
        <f>H19/H8</f>
        <v>2.9747307011602246</v>
      </c>
      <c r="I21" s="72">
        <f>I19/I8</f>
        <v>2.9503375716743627</v>
      </c>
    </row>
    <row r="22" spans="1:9" ht="27" customHeight="1">
      <c r="A22" s="95"/>
      <c r="B22" s="53" t="s">
        <v>130</v>
      </c>
      <c r="C22" s="53"/>
      <c r="D22" s="63" t="s">
        <v>131</v>
      </c>
      <c r="E22" s="69">
        <f>E18/E24*1000000</f>
        <v>707099.41884695319</v>
      </c>
      <c r="F22" s="69">
        <f>F18/F24*1000000</f>
        <v>699460.38311157795</v>
      </c>
      <c r="G22" s="69">
        <f>G18/G24*1000000</f>
        <v>698044.32189542486</v>
      </c>
      <c r="H22" s="69">
        <f>H18/H24*1000000</f>
        <v>695389.09313725494</v>
      </c>
      <c r="I22" s="69">
        <f>I18/I24*1000000</f>
        <v>692891.60976890754</v>
      </c>
    </row>
    <row r="23" spans="1:9" ht="27" customHeight="1">
      <c r="A23" s="95"/>
      <c r="B23" s="53" t="s">
        <v>132</v>
      </c>
      <c r="C23" s="53"/>
      <c r="D23" s="63" t="s">
        <v>133</v>
      </c>
      <c r="E23" s="69">
        <f>E19/E24*1000000</f>
        <v>684562.98935738648</v>
      </c>
      <c r="F23" s="69">
        <f>F19/F24*1000000</f>
        <v>721776.34074463113</v>
      </c>
      <c r="G23" s="69">
        <f>G19/G24*1000000</f>
        <v>729332.61846405233</v>
      </c>
      <c r="H23" s="69">
        <f>H19/H24*1000000</f>
        <v>744838.16964285704</v>
      </c>
      <c r="I23" s="69">
        <f>I19/I24*1000000</f>
        <v>761459.79225023347</v>
      </c>
    </row>
    <row r="24" spans="1:9" ht="27" customHeight="1">
      <c r="A24" s="95"/>
      <c r="B24" s="73" t="s">
        <v>134</v>
      </c>
      <c r="C24" s="74"/>
      <c r="D24" s="63" t="s">
        <v>135</v>
      </c>
      <c r="E24" s="69">
        <v>1082159</v>
      </c>
      <c r="F24" s="69">
        <v>1096704</v>
      </c>
      <c r="G24" s="69">
        <v>1096704</v>
      </c>
      <c r="H24" s="69">
        <v>1096704</v>
      </c>
      <c r="I24" s="71">
        <v>1096704</v>
      </c>
    </row>
    <row r="25" spans="1:9" ht="27" customHeight="1">
      <c r="A25" s="95"/>
      <c r="B25" s="28" t="s">
        <v>136</v>
      </c>
      <c r="C25" s="28"/>
      <c r="D25" s="28"/>
      <c r="E25" s="69">
        <v>276061</v>
      </c>
      <c r="F25" s="69">
        <v>280308</v>
      </c>
      <c r="G25" s="69">
        <v>294580</v>
      </c>
      <c r="H25" s="69">
        <v>287874</v>
      </c>
      <c r="I25" s="64">
        <v>293468</v>
      </c>
    </row>
    <row r="26" spans="1:9" ht="27" customHeight="1">
      <c r="A26" s="95"/>
      <c r="B26" s="28" t="s">
        <v>137</v>
      </c>
      <c r="C26" s="28"/>
      <c r="D26" s="28"/>
      <c r="E26" s="75">
        <v>0.90600000000000003</v>
      </c>
      <c r="F26" s="75">
        <v>0.91100000000000003</v>
      </c>
      <c r="G26" s="75">
        <v>0.89600000000000002</v>
      </c>
      <c r="H26" s="75">
        <v>0.89100000000000001</v>
      </c>
      <c r="I26" s="76">
        <v>0.877</v>
      </c>
    </row>
    <row r="27" spans="1:9" ht="27" customHeight="1">
      <c r="A27" s="95"/>
      <c r="B27" s="28" t="s">
        <v>138</v>
      </c>
      <c r="C27" s="28"/>
      <c r="D27" s="28"/>
      <c r="E27" s="77">
        <v>1.4</v>
      </c>
      <c r="F27" s="77">
        <v>1.5</v>
      </c>
      <c r="G27" s="77">
        <v>2.2999999999999998</v>
      </c>
      <c r="H27" s="77">
        <v>1.2</v>
      </c>
      <c r="I27" s="78">
        <v>1.4</v>
      </c>
    </row>
    <row r="28" spans="1:9" ht="27" customHeight="1">
      <c r="A28" s="95"/>
      <c r="B28" s="28" t="s">
        <v>139</v>
      </c>
      <c r="C28" s="28"/>
      <c r="D28" s="28"/>
      <c r="E28" s="77">
        <v>98.7</v>
      </c>
      <c r="F28" s="77">
        <v>98.5</v>
      </c>
      <c r="G28" s="77">
        <v>96.6</v>
      </c>
      <c r="H28" s="77">
        <v>98.7</v>
      </c>
      <c r="I28" s="78">
        <v>97</v>
      </c>
    </row>
    <row r="29" spans="1:9" ht="27" customHeight="1">
      <c r="A29" s="95"/>
      <c r="B29" s="28" t="s">
        <v>140</v>
      </c>
      <c r="C29" s="28"/>
      <c r="D29" s="28"/>
      <c r="E29" s="77">
        <v>58.3</v>
      </c>
      <c r="F29" s="77">
        <v>44.5</v>
      </c>
      <c r="G29" s="77">
        <v>44.7</v>
      </c>
      <c r="H29" s="77">
        <v>50</v>
      </c>
      <c r="I29" s="78">
        <v>51</v>
      </c>
    </row>
    <row r="30" spans="1:9" ht="27" customHeight="1">
      <c r="A30" s="95"/>
      <c r="B30" s="95" t="s">
        <v>141</v>
      </c>
      <c r="C30" s="28" t="s">
        <v>142</v>
      </c>
      <c r="D30" s="28"/>
      <c r="E30" s="77">
        <v>0</v>
      </c>
      <c r="F30" s="77">
        <v>0</v>
      </c>
      <c r="G30" s="77">
        <v>0</v>
      </c>
      <c r="H30" s="77">
        <v>0</v>
      </c>
      <c r="I30" s="78">
        <v>0</v>
      </c>
    </row>
    <row r="31" spans="1:9" ht="27" customHeight="1">
      <c r="A31" s="95"/>
      <c r="B31" s="95"/>
      <c r="C31" s="28" t="s">
        <v>143</v>
      </c>
      <c r="D31" s="28"/>
      <c r="E31" s="77">
        <v>0</v>
      </c>
      <c r="F31" s="77">
        <v>0</v>
      </c>
      <c r="G31" s="77">
        <v>0</v>
      </c>
      <c r="H31" s="77">
        <v>0</v>
      </c>
      <c r="I31" s="78">
        <v>0</v>
      </c>
    </row>
    <row r="32" spans="1:9" ht="27" customHeight="1">
      <c r="A32" s="95"/>
      <c r="B32" s="95"/>
      <c r="C32" s="28" t="s">
        <v>144</v>
      </c>
      <c r="D32" s="28"/>
      <c r="E32" s="77">
        <v>6.1</v>
      </c>
      <c r="F32" s="77">
        <v>6.1</v>
      </c>
      <c r="G32" s="77">
        <v>6.9</v>
      </c>
      <c r="H32" s="77">
        <v>6.5</v>
      </c>
      <c r="I32" s="78">
        <v>6.1</v>
      </c>
    </row>
    <row r="33" spans="1:9" ht="27" customHeight="1">
      <c r="A33" s="95"/>
      <c r="B33" s="95"/>
      <c r="C33" s="28" t="s">
        <v>145</v>
      </c>
      <c r="D33" s="28"/>
      <c r="E33" s="77">
        <v>78.8</v>
      </c>
      <c r="F33" s="77">
        <v>71.2</v>
      </c>
      <c r="G33" s="77">
        <v>60.2</v>
      </c>
      <c r="H33" s="77">
        <v>57.5</v>
      </c>
      <c r="I33" s="79">
        <v>52.3</v>
      </c>
    </row>
    <row r="34" spans="1:9" ht="27" customHeight="1">
      <c r="A34" s="1" t="s">
        <v>243</v>
      </c>
      <c r="E34" s="38"/>
      <c r="F34" s="38"/>
      <c r="G34" s="38"/>
      <c r="H34" s="38"/>
      <c r="I34" s="39"/>
    </row>
    <row r="35" spans="1:9" ht="27" customHeight="1">
      <c r="A35" s="11" t="s">
        <v>146</v>
      </c>
    </row>
    <row r="36" spans="1:9">
      <c r="A36" s="40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0"/>
  <sheetViews>
    <sheetView view="pageBreakPreview" zoomScaleNormal="100" zoomScaleSheetLayoutView="100" workbookViewId="0">
      <pane xSplit="5" ySplit="7" topLeftCell="F9" activePane="bottomRight" state="frozen"/>
      <selection activeCell="G46" sqref="G46"/>
      <selection pane="topRight" activeCell="G46" sqref="G46"/>
      <selection pane="bottomLeft" activeCell="G46" sqref="G46"/>
      <selection pane="bottomRight" activeCell="I20" sqref="I20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3" width="13.6328125" style="1" customWidth="1"/>
    <col min="24" max="27" width="12" style="1" customWidth="1"/>
    <col min="28" max="16384" width="9" style="1"/>
  </cols>
  <sheetData>
    <row r="1" spans="1:27" ht="34" customHeight="1">
      <c r="A1" s="17" t="s">
        <v>0</v>
      </c>
      <c r="B1" s="13"/>
      <c r="C1" s="13"/>
      <c r="D1" s="89" t="s">
        <v>245</v>
      </c>
      <c r="E1" s="14"/>
      <c r="F1" s="14"/>
      <c r="G1" s="14"/>
    </row>
    <row r="2" spans="1:27" ht="15" customHeight="1"/>
    <row r="3" spans="1:27" ht="15" customHeight="1">
      <c r="A3" s="15" t="s">
        <v>147</v>
      </c>
      <c r="B3" s="15"/>
      <c r="C3" s="15"/>
      <c r="D3" s="15"/>
    </row>
    <row r="4" spans="1:27" ht="15" customHeight="1">
      <c r="A4" s="15"/>
      <c r="B4" s="15"/>
      <c r="C4" s="15"/>
      <c r="D4" s="15"/>
    </row>
    <row r="5" spans="1:27" ht="16" customHeight="1">
      <c r="A5" s="12" t="s">
        <v>240</v>
      </c>
      <c r="B5" s="12"/>
      <c r="C5" s="12"/>
      <c r="D5" s="12"/>
      <c r="M5" s="16"/>
      <c r="Q5" s="16" t="s">
        <v>43</v>
      </c>
    </row>
    <row r="6" spans="1:27" ht="16" customHeight="1">
      <c r="A6" s="101" t="s">
        <v>44</v>
      </c>
      <c r="B6" s="100"/>
      <c r="C6" s="100"/>
      <c r="D6" s="100"/>
      <c r="E6" s="100"/>
      <c r="F6" s="108" t="s">
        <v>257</v>
      </c>
      <c r="G6" s="108"/>
      <c r="H6" s="108" t="s">
        <v>258</v>
      </c>
      <c r="I6" s="108"/>
      <c r="J6" s="108" t="s">
        <v>259</v>
      </c>
      <c r="K6" s="108"/>
      <c r="L6" s="108" t="s">
        <v>260</v>
      </c>
      <c r="M6" s="108"/>
      <c r="N6" s="108" t="s">
        <v>261</v>
      </c>
      <c r="O6" s="108"/>
      <c r="P6" s="108" t="s">
        <v>256</v>
      </c>
      <c r="Q6" s="108"/>
    </row>
    <row r="7" spans="1:27" ht="16" customHeight="1">
      <c r="A7" s="100"/>
      <c r="B7" s="100"/>
      <c r="C7" s="100"/>
      <c r="D7" s="100"/>
      <c r="E7" s="100"/>
      <c r="F7" s="51" t="s">
        <v>237</v>
      </c>
      <c r="G7" s="51" t="s">
        <v>238</v>
      </c>
      <c r="H7" s="51" t="s">
        <v>237</v>
      </c>
      <c r="I7" s="51" t="s">
        <v>238</v>
      </c>
      <c r="J7" s="51" t="s">
        <v>237</v>
      </c>
      <c r="K7" s="51" t="s">
        <v>238</v>
      </c>
      <c r="L7" s="51" t="s">
        <v>237</v>
      </c>
      <c r="M7" s="51" t="s">
        <v>238</v>
      </c>
      <c r="N7" s="51" t="s">
        <v>237</v>
      </c>
      <c r="O7" s="51" t="s">
        <v>238</v>
      </c>
      <c r="P7" s="51" t="s">
        <v>237</v>
      </c>
      <c r="Q7" s="51" t="s">
        <v>238</v>
      </c>
    </row>
    <row r="8" spans="1:27" ht="16" customHeight="1">
      <c r="A8" s="98" t="s">
        <v>83</v>
      </c>
      <c r="B8" s="59" t="s">
        <v>45</v>
      </c>
      <c r="C8" s="53"/>
      <c r="D8" s="53"/>
      <c r="E8" s="63" t="s">
        <v>36</v>
      </c>
      <c r="F8" s="64">
        <v>33787</v>
      </c>
      <c r="G8" s="64">
        <v>33986</v>
      </c>
      <c r="H8" s="64">
        <v>9360</v>
      </c>
      <c r="I8" s="64">
        <v>9268</v>
      </c>
      <c r="J8" s="64">
        <v>21080</v>
      </c>
      <c r="K8" s="64">
        <v>19845</v>
      </c>
      <c r="L8" s="64">
        <v>27739</v>
      </c>
      <c r="M8" s="64">
        <v>27662</v>
      </c>
      <c r="N8" s="64">
        <v>43295</v>
      </c>
      <c r="O8" s="64">
        <v>47271</v>
      </c>
      <c r="P8" s="64">
        <v>19943</v>
      </c>
      <c r="Q8" s="64">
        <v>20235</v>
      </c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16" customHeight="1">
      <c r="A9" s="98"/>
      <c r="B9" s="61"/>
      <c r="C9" s="53" t="s">
        <v>46</v>
      </c>
      <c r="D9" s="53"/>
      <c r="E9" s="63" t="s">
        <v>37</v>
      </c>
      <c r="F9" s="64">
        <v>33717</v>
      </c>
      <c r="G9" s="64">
        <v>33962</v>
      </c>
      <c r="H9" s="64">
        <v>9359</v>
      </c>
      <c r="I9" s="64">
        <v>9260</v>
      </c>
      <c r="J9" s="64">
        <v>21078</v>
      </c>
      <c r="K9" s="64">
        <v>19838</v>
      </c>
      <c r="L9" s="64">
        <v>27732</v>
      </c>
      <c r="M9" s="64">
        <v>27652</v>
      </c>
      <c r="N9" s="64">
        <v>43294</v>
      </c>
      <c r="O9" s="64">
        <v>47267</v>
      </c>
      <c r="P9" s="64">
        <v>19941</v>
      </c>
      <c r="Q9" s="64">
        <v>20224</v>
      </c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16" customHeight="1">
      <c r="A10" s="98"/>
      <c r="B10" s="60"/>
      <c r="C10" s="53" t="s">
        <v>47</v>
      </c>
      <c r="D10" s="53"/>
      <c r="E10" s="63" t="s">
        <v>38</v>
      </c>
      <c r="F10" s="64">
        <v>70</v>
      </c>
      <c r="G10" s="64">
        <v>24</v>
      </c>
      <c r="H10" s="64">
        <v>1</v>
      </c>
      <c r="I10" s="64">
        <v>8</v>
      </c>
      <c r="J10" s="64">
        <v>2</v>
      </c>
      <c r="K10" s="64">
        <v>7</v>
      </c>
      <c r="L10" s="65">
        <v>7</v>
      </c>
      <c r="M10" s="65">
        <v>10</v>
      </c>
      <c r="N10" s="64">
        <v>1</v>
      </c>
      <c r="O10" s="64">
        <v>4</v>
      </c>
      <c r="P10" s="64">
        <v>2</v>
      </c>
      <c r="Q10" s="64">
        <v>11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16" customHeight="1">
      <c r="A11" s="98"/>
      <c r="B11" s="59" t="s">
        <v>48</v>
      </c>
      <c r="C11" s="53"/>
      <c r="D11" s="53"/>
      <c r="E11" s="63" t="s">
        <v>39</v>
      </c>
      <c r="F11" s="64">
        <v>31423</v>
      </c>
      <c r="G11" s="64">
        <v>31851</v>
      </c>
      <c r="H11" s="64">
        <v>10140</v>
      </c>
      <c r="I11" s="64">
        <v>9784</v>
      </c>
      <c r="J11" s="64">
        <v>21833</v>
      </c>
      <c r="K11" s="64">
        <v>21474</v>
      </c>
      <c r="L11" s="64">
        <v>23575</v>
      </c>
      <c r="M11" s="64">
        <v>23624</v>
      </c>
      <c r="N11" s="64">
        <v>39791</v>
      </c>
      <c r="O11" s="64">
        <v>41625</v>
      </c>
      <c r="P11" s="64">
        <v>20563</v>
      </c>
      <c r="Q11" s="64">
        <v>19902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16" customHeight="1">
      <c r="A12" s="98"/>
      <c r="B12" s="61"/>
      <c r="C12" s="53" t="s">
        <v>49</v>
      </c>
      <c r="D12" s="53"/>
      <c r="E12" s="63" t="s">
        <v>40</v>
      </c>
      <c r="F12" s="64">
        <v>31320</v>
      </c>
      <c r="G12" s="64">
        <v>31768</v>
      </c>
      <c r="H12" s="64">
        <v>10138</v>
      </c>
      <c r="I12" s="64">
        <v>9784</v>
      </c>
      <c r="J12" s="64">
        <v>21825</v>
      </c>
      <c r="K12" s="64">
        <v>21474</v>
      </c>
      <c r="L12" s="64">
        <v>23522</v>
      </c>
      <c r="M12" s="64">
        <v>23580</v>
      </c>
      <c r="N12" s="64">
        <v>39781</v>
      </c>
      <c r="O12" s="64">
        <v>41621</v>
      </c>
      <c r="P12" s="64">
        <v>20427</v>
      </c>
      <c r="Q12" s="64">
        <v>19751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16" customHeight="1">
      <c r="A13" s="98"/>
      <c r="B13" s="60"/>
      <c r="C13" s="53" t="s">
        <v>50</v>
      </c>
      <c r="D13" s="53"/>
      <c r="E13" s="63" t="s">
        <v>41</v>
      </c>
      <c r="F13" s="64">
        <v>103</v>
      </c>
      <c r="G13" s="64">
        <v>83</v>
      </c>
      <c r="H13" s="65">
        <v>2</v>
      </c>
      <c r="I13" s="65">
        <v>0</v>
      </c>
      <c r="J13" s="65">
        <v>8</v>
      </c>
      <c r="K13" s="65">
        <v>0</v>
      </c>
      <c r="L13" s="65">
        <v>54</v>
      </c>
      <c r="M13" s="65">
        <v>44</v>
      </c>
      <c r="N13" s="64">
        <v>10</v>
      </c>
      <c r="O13" s="64">
        <v>4</v>
      </c>
      <c r="P13" s="64">
        <v>136</v>
      </c>
      <c r="Q13" s="64">
        <v>151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16" customHeight="1">
      <c r="A14" s="98"/>
      <c r="B14" s="53" t="s">
        <v>51</v>
      </c>
      <c r="C14" s="53"/>
      <c r="D14" s="53"/>
      <c r="E14" s="63" t="s">
        <v>148</v>
      </c>
      <c r="F14" s="64">
        <f>F9-F12</f>
        <v>2397</v>
      </c>
      <c r="G14" s="64">
        <f t="shared" ref="F14:J15" si="0">G9-G12</f>
        <v>2194</v>
      </c>
      <c r="H14" s="64">
        <f t="shared" si="0"/>
        <v>-779</v>
      </c>
      <c r="I14" s="64">
        <f t="shared" si="0"/>
        <v>-524</v>
      </c>
      <c r="J14" s="64">
        <f t="shared" si="0"/>
        <v>-747</v>
      </c>
      <c r="K14" s="64">
        <v>-1636</v>
      </c>
      <c r="L14" s="64">
        <f t="shared" ref="L14:Q15" si="1">L9-L12</f>
        <v>4210</v>
      </c>
      <c r="M14" s="64">
        <f t="shared" si="1"/>
        <v>4072</v>
      </c>
      <c r="N14" s="64">
        <f>N9-N12</f>
        <v>3513</v>
      </c>
      <c r="O14" s="64">
        <f t="shared" ref="N14:O15" si="2">O9-O12</f>
        <v>5646</v>
      </c>
      <c r="P14" s="64">
        <f>P9-P12</f>
        <v>-486</v>
      </c>
      <c r="Q14" s="64">
        <f>Q9-Q12</f>
        <v>473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6" customHeight="1">
      <c r="A15" s="98"/>
      <c r="B15" s="53" t="s">
        <v>52</v>
      </c>
      <c r="C15" s="53"/>
      <c r="D15" s="53"/>
      <c r="E15" s="63" t="s">
        <v>149</v>
      </c>
      <c r="F15" s="64">
        <f t="shared" si="0"/>
        <v>-33</v>
      </c>
      <c r="G15" s="64">
        <f t="shared" si="0"/>
        <v>-59</v>
      </c>
      <c r="H15" s="64">
        <f t="shared" si="0"/>
        <v>-1</v>
      </c>
      <c r="I15" s="64">
        <f t="shared" si="0"/>
        <v>8</v>
      </c>
      <c r="J15" s="64">
        <f t="shared" si="0"/>
        <v>-6</v>
      </c>
      <c r="K15" s="64">
        <v>7</v>
      </c>
      <c r="L15" s="64">
        <f t="shared" si="1"/>
        <v>-47</v>
      </c>
      <c r="M15" s="64">
        <f t="shared" si="1"/>
        <v>-34</v>
      </c>
      <c r="N15" s="64">
        <f t="shared" si="2"/>
        <v>-9</v>
      </c>
      <c r="O15" s="64">
        <f t="shared" si="2"/>
        <v>0</v>
      </c>
      <c r="P15" s="64">
        <f t="shared" si="1"/>
        <v>-134</v>
      </c>
      <c r="Q15" s="64">
        <f t="shared" si="1"/>
        <v>-140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6" customHeight="1">
      <c r="A16" s="98"/>
      <c r="B16" s="53" t="s">
        <v>53</v>
      </c>
      <c r="C16" s="53"/>
      <c r="D16" s="53"/>
      <c r="E16" s="63" t="s">
        <v>150</v>
      </c>
      <c r="F16" s="64">
        <f t="shared" ref="F16:J16" si="3">F8-F11</f>
        <v>2364</v>
      </c>
      <c r="G16" s="64">
        <f t="shared" si="3"/>
        <v>2135</v>
      </c>
      <c r="H16" s="64">
        <f t="shared" si="3"/>
        <v>-780</v>
      </c>
      <c r="I16" s="64">
        <f t="shared" si="3"/>
        <v>-516</v>
      </c>
      <c r="J16" s="64">
        <f t="shared" si="3"/>
        <v>-753</v>
      </c>
      <c r="K16" s="64">
        <v>-1629</v>
      </c>
      <c r="L16" s="64">
        <f t="shared" ref="L16:Q16" si="4">L8-L11</f>
        <v>4164</v>
      </c>
      <c r="M16" s="64">
        <f t="shared" si="4"/>
        <v>4038</v>
      </c>
      <c r="N16" s="64">
        <f t="shared" si="4"/>
        <v>3504</v>
      </c>
      <c r="O16" s="64">
        <f t="shared" si="4"/>
        <v>5646</v>
      </c>
      <c r="P16" s="64">
        <f t="shared" si="4"/>
        <v>-620</v>
      </c>
      <c r="Q16" s="64">
        <f t="shared" si="4"/>
        <v>333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6" customHeight="1">
      <c r="A17" s="98"/>
      <c r="B17" s="53" t="s">
        <v>54</v>
      </c>
      <c r="C17" s="53"/>
      <c r="D17" s="53"/>
      <c r="E17" s="51"/>
      <c r="F17" s="65"/>
      <c r="G17" s="65"/>
      <c r="H17" s="65">
        <v>8315</v>
      </c>
      <c r="I17" s="65">
        <v>7535</v>
      </c>
      <c r="J17" s="65">
        <v>98140</v>
      </c>
      <c r="K17" s="65">
        <v>97387</v>
      </c>
      <c r="L17" s="64">
        <v>0</v>
      </c>
      <c r="M17" s="64">
        <v>0</v>
      </c>
      <c r="N17" s="64" t="s">
        <v>262</v>
      </c>
      <c r="O17" s="64" t="s">
        <v>262</v>
      </c>
      <c r="P17" s="65">
        <v>8302</v>
      </c>
      <c r="Q17" s="66">
        <v>7682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16" customHeight="1">
      <c r="A18" s="98"/>
      <c r="B18" s="53" t="s">
        <v>55</v>
      </c>
      <c r="C18" s="53"/>
      <c r="D18" s="53"/>
      <c r="E18" s="51"/>
      <c r="F18" s="66"/>
      <c r="G18" s="66"/>
      <c r="H18" s="66">
        <v>-40</v>
      </c>
      <c r="I18" s="66">
        <v>-217</v>
      </c>
      <c r="J18" s="66">
        <v>-794</v>
      </c>
      <c r="K18" s="66">
        <v>-1131</v>
      </c>
      <c r="L18" s="66">
        <v>0</v>
      </c>
      <c r="M18" s="66">
        <v>0</v>
      </c>
      <c r="N18" s="66" t="s">
        <v>262</v>
      </c>
      <c r="O18" s="66" t="s">
        <v>262</v>
      </c>
      <c r="P18" s="66"/>
      <c r="Q18" s="66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16" customHeight="1">
      <c r="A19" s="98" t="s">
        <v>84</v>
      </c>
      <c r="B19" s="59" t="s">
        <v>56</v>
      </c>
      <c r="C19" s="53"/>
      <c r="D19" s="53"/>
      <c r="E19" s="63"/>
      <c r="F19" s="64">
        <v>19209</v>
      </c>
      <c r="G19" s="64">
        <v>15050</v>
      </c>
      <c r="H19" s="64">
        <v>1715</v>
      </c>
      <c r="I19" s="64">
        <v>1123</v>
      </c>
      <c r="J19" s="64">
        <v>4154</v>
      </c>
      <c r="K19" s="64">
        <v>2491</v>
      </c>
      <c r="L19" s="64">
        <v>4890</v>
      </c>
      <c r="M19" s="64">
        <v>4308</v>
      </c>
      <c r="N19" s="64">
        <v>164</v>
      </c>
      <c r="O19" s="64">
        <v>1027</v>
      </c>
      <c r="P19" s="64">
        <v>1396</v>
      </c>
      <c r="Q19" s="64">
        <v>1128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16" customHeight="1">
      <c r="A20" s="98"/>
      <c r="B20" s="60"/>
      <c r="C20" s="53" t="s">
        <v>57</v>
      </c>
      <c r="D20" s="53"/>
      <c r="E20" s="63"/>
      <c r="F20" s="64">
        <v>12962</v>
      </c>
      <c r="G20" s="64">
        <v>10606</v>
      </c>
      <c r="H20" s="64">
        <v>1536</v>
      </c>
      <c r="I20" s="64">
        <v>955</v>
      </c>
      <c r="J20" s="64">
        <v>3534</v>
      </c>
      <c r="K20" s="64">
        <v>1978</v>
      </c>
      <c r="L20" s="64">
        <v>3509</v>
      </c>
      <c r="M20" s="65">
        <v>3353</v>
      </c>
      <c r="N20" s="64">
        <v>0</v>
      </c>
      <c r="O20" s="64">
        <v>1000</v>
      </c>
      <c r="P20" s="64">
        <v>486</v>
      </c>
      <c r="Q20" s="64">
        <v>192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6" customHeight="1">
      <c r="A21" s="98"/>
      <c r="B21" s="53" t="s">
        <v>58</v>
      </c>
      <c r="C21" s="53"/>
      <c r="D21" s="53"/>
      <c r="E21" s="63" t="s">
        <v>151</v>
      </c>
      <c r="F21" s="64">
        <v>19209</v>
      </c>
      <c r="G21" s="64">
        <v>15050</v>
      </c>
      <c r="H21" s="64">
        <v>1715</v>
      </c>
      <c r="I21" s="64">
        <v>1123</v>
      </c>
      <c r="J21" s="64">
        <v>4154</v>
      </c>
      <c r="K21" s="64">
        <v>2491</v>
      </c>
      <c r="L21" s="64">
        <v>4890</v>
      </c>
      <c r="M21" s="64">
        <v>4308</v>
      </c>
      <c r="N21" s="64">
        <v>164</v>
      </c>
      <c r="O21" s="64">
        <v>1027</v>
      </c>
      <c r="P21" s="64">
        <v>1396</v>
      </c>
      <c r="Q21" s="64">
        <v>1128</v>
      </c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16" customHeight="1">
      <c r="A22" s="98"/>
      <c r="B22" s="59" t="s">
        <v>59</v>
      </c>
      <c r="C22" s="53"/>
      <c r="D22" s="53"/>
      <c r="E22" s="63" t="s">
        <v>152</v>
      </c>
      <c r="F22" s="64">
        <v>31551</v>
      </c>
      <c r="G22" s="64">
        <v>30417</v>
      </c>
      <c r="H22" s="64">
        <v>2539</v>
      </c>
      <c r="I22" s="64">
        <v>1868</v>
      </c>
      <c r="J22" s="64">
        <v>11959</v>
      </c>
      <c r="K22" s="64">
        <v>10655</v>
      </c>
      <c r="L22" s="64">
        <v>17825</v>
      </c>
      <c r="M22" s="64">
        <v>17282</v>
      </c>
      <c r="N22" s="64">
        <v>6201</v>
      </c>
      <c r="O22" s="64">
        <v>5652</v>
      </c>
      <c r="P22" s="64">
        <v>1929</v>
      </c>
      <c r="Q22" s="64">
        <v>1666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16" customHeight="1">
      <c r="A23" s="98"/>
      <c r="B23" s="60" t="s">
        <v>60</v>
      </c>
      <c r="C23" s="53" t="s">
        <v>61</v>
      </c>
      <c r="D23" s="53"/>
      <c r="E23" s="63"/>
      <c r="F23" s="64">
        <v>17670</v>
      </c>
      <c r="G23" s="64">
        <v>17947</v>
      </c>
      <c r="H23" s="64">
        <v>993</v>
      </c>
      <c r="I23" s="64">
        <v>891</v>
      </c>
      <c r="J23" s="64">
        <v>9449</v>
      </c>
      <c r="K23" s="64">
        <v>8320</v>
      </c>
      <c r="L23" s="64">
        <v>5819</v>
      </c>
      <c r="M23" s="64">
        <v>5857</v>
      </c>
      <c r="N23" s="64">
        <v>2657</v>
      </c>
      <c r="O23" s="64">
        <v>2980</v>
      </c>
      <c r="P23" s="64">
        <v>1360</v>
      </c>
      <c r="Q23" s="64">
        <v>1352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16" customHeight="1">
      <c r="A24" s="98"/>
      <c r="B24" s="53" t="s">
        <v>153</v>
      </c>
      <c r="C24" s="53"/>
      <c r="D24" s="53"/>
      <c r="E24" s="63" t="s">
        <v>154</v>
      </c>
      <c r="F24" s="64">
        <f>F21-F22</f>
        <v>-12342</v>
      </c>
      <c r="G24" s="64">
        <f t="shared" ref="G24:J24" si="5">G21-G22</f>
        <v>-15367</v>
      </c>
      <c r="H24" s="64">
        <f t="shared" si="5"/>
        <v>-824</v>
      </c>
      <c r="I24" s="64">
        <f t="shared" si="5"/>
        <v>-745</v>
      </c>
      <c r="J24" s="64">
        <f t="shared" si="5"/>
        <v>-7805</v>
      </c>
      <c r="K24" s="64">
        <v>-8164</v>
      </c>
      <c r="L24" s="64">
        <f t="shared" ref="L24:M24" si="6">L21-L22</f>
        <v>-12935</v>
      </c>
      <c r="M24" s="64">
        <f t="shared" si="6"/>
        <v>-12974</v>
      </c>
      <c r="N24" s="64">
        <f>N21-N22</f>
        <v>-6037</v>
      </c>
      <c r="O24" s="64">
        <f t="shared" ref="O24" si="7">O21-O22</f>
        <v>-4625</v>
      </c>
      <c r="P24" s="64">
        <f>P21-P22</f>
        <v>-533</v>
      </c>
      <c r="Q24" s="64">
        <f t="shared" ref="Q24" si="8">Q21-Q22</f>
        <v>-538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6" customHeight="1">
      <c r="A25" s="98"/>
      <c r="B25" s="59" t="s">
        <v>62</v>
      </c>
      <c r="C25" s="59"/>
      <c r="D25" s="59"/>
      <c r="E25" s="102" t="s">
        <v>155</v>
      </c>
      <c r="F25" s="105">
        <v>12342</v>
      </c>
      <c r="G25" s="105">
        <v>15367</v>
      </c>
      <c r="H25" s="105">
        <v>584</v>
      </c>
      <c r="I25" s="105">
        <v>428</v>
      </c>
      <c r="J25" s="105">
        <f>J27-J24</f>
        <v>4288</v>
      </c>
      <c r="K25" s="105">
        <v>3436</v>
      </c>
      <c r="L25" s="105">
        <v>12935</v>
      </c>
      <c r="M25" s="105">
        <v>12974</v>
      </c>
      <c r="N25" s="105">
        <v>6037</v>
      </c>
      <c r="O25" s="105">
        <v>4625</v>
      </c>
      <c r="P25" s="105">
        <v>533</v>
      </c>
      <c r="Q25" s="105">
        <v>538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16" customHeight="1">
      <c r="A26" s="98"/>
      <c r="B26" s="80" t="s">
        <v>63</v>
      </c>
      <c r="C26" s="80"/>
      <c r="D26" s="80"/>
      <c r="E26" s="103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16" customHeight="1">
      <c r="A27" s="98"/>
      <c r="B27" s="53" t="s">
        <v>156</v>
      </c>
      <c r="C27" s="53"/>
      <c r="D27" s="53"/>
      <c r="E27" s="63" t="s">
        <v>157</v>
      </c>
      <c r="F27" s="64">
        <f t="shared" ref="F27:I27" si="9">F24+F25</f>
        <v>0</v>
      </c>
      <c r="G27" s="64">
        <f t="shared" si="9"/>
        <v>0</v>
      </c>
      <c r="H27" s="64">
        <f t="shared" si="9"/>
        <v>-240</v>
      </c>
      <c r="I27" s="64">
        <f t="shared" si="9"/>
        <v>-317</v>
      </c>
      <c r="J27" s="64">
        <v>-3517</v>
      </c>
      <c r="K27" s="64">
        <f t="shared" ref="K27" si="10">K24+K25</f>
        <v>-4728</v>
      </c>
      <c r="L27" s="64">
        <f>L24+L25</f>
        <v>0</v>
      </c>
      <c r="M27" s="64">
        <f t="shared" ref="M27:O27" si="11">M24+M25</f>
        <v>0</v>
      </c>
      <c r="N27" s="64">
        <f t="shared" si="11"/>
        <v>0</v>
      </c>
      <c r="O27" s="64">
        <f t="shared" si="11"/>
        <v>0</v>
      </c>
      <c r="P27" s="64">
        <f t="shared" ref="P27:Q27" si="12">P24+P25</f>
        <v>0</v>
      </c>
      <c r="Q27" s="64">
        <f t="shared" si="12"/>
        <v>0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6" customHeight="1">
      <c r="A29" s="12"/>
      <c r="F29" s="18"/>
      <c r="G29" s="18"/>
      <c r="H29" s="18"/>
      <c r="I29" s="18"/>
      <c r="J29" s="18"/>
      <c r="K29" s="18"/>
      <c r="L29" s="19"/>
      <c r="M29" s="19"/>
      <c r="N29" s="18"/>
      <c r="O29" s="18"/>
      <c r="P29" s="18"/>
      <c r="Q29" s="19" t="s">
        <v>158</v>
      </c>
      <c r="R29" s="18"/>
      <c r="S29" s="18"/>
      <c r="T29" s="18"/>
      <c r="U29" s="18"/>
      <c r="V29" s="18"/>
      <c r="W29" s="18"/>
      <c r="X29" s="18"/>
      <c r="Y29" s="18"/>
      <c r="Z29" s="18"/>
      <c r="AA29" s="19"/>
    </row>
    <row r="30" spans="1:27" ht="16" customHeight="1">
      <c r="A30" s="100" t="s">
        <v>64</v>
      </c>
      <c r="B30" s="100"/>
      <c r="C30" s="100"/>
      <c r="D30" s="100"/>
      <c r="E30" s="100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23"/>
      <c r="S30" s="18"/>
      <c r="T30" s="23"/>
      <c r="U30" s="18"/>
      <c r="V30" s="23"/>
      <c r="W30" s="18"/>
      <c r="X30" s="23"/>
      <c r="Y30" s="18"/>
      <c r="Z30" s="23"/>
      <c r="AA30" s="18"/>
    </row>
    <row r="31" spans="1:27" ht="16" customHeight="1">
      <c r="A31" s="100"/>
      <c r="B31" s="100"/>
      <c r="C31" s="100"/>
      <c r="D31" s="100"/>
      <c r="E31" s="100"/>
      <c r="F31" s="51" t="s">
        <v>237</v>
      </c>
      <c r="G31" s="51" t="s">
        <v>238</v>
      </c>
      <c r="H31" s="51" t="s">
        <v>237</v>
      </c>
      <c r="I31" s="51" t="s">
        <v>238</v>
      </c>
      <c r="J31" s="51" t="s">
        <v>237</v>
      </c>
      <c r="K31" s="51" t="s">
        <v>238</v>
      </c>
      <c r="L31" s="51" t="s">
        <v>237</v>
      </c>
      <c r="M31" s="51" t="s">
        <v>238</v>
      </c>
      <c r="N31" s="51" t="s">
        <v>237</v>
      </c>
      <c r="O31" s="51" t="s">
        <v>238</v>
      </c>
      <c r="P31" s="51" t="s">
        <v>237</v>
      </c>
      <c r="Q31" s="51" t="s">
        <v>238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6" customHeight="1">
      <c r="A32" s="98" t="s">
        <v>85</v>
      </c>
      <c r="B32" s="59" t="s">
        <v>45</v>
      </c>
      <c r="C32" s="53"/>
      <c r="D32" s="53"/>
      <c r="E32" s="63" t="s">
        <v>36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20"/>
      <c r="S32" s="20"/>
      <c r="T32" s="20"/>
      <c r="U32" s="20"/>
      <c r="V32" s="22"/>
      <c r="W32" s="22"/>
      <c r="X32" s="20"/>
      <c r="Y32" s="20"/>
      <c r="Z32" s="22"/>
      <c r="AA32" s="22"/>
    </row>
    <row r="33" spans="1:27" ht="16" customHeight="1">
      <c r="A33" s="104"/>
      <c r="B33" s="61"/>
      <c r="C33" s="59" t="s">
        <v>65</v>
      </c>
      <c r="D33" s="53"/>
      <c r="E33" s="63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20"/>
      <c r="S33" s="20"/>
      <c r="T33" s="20"/>
      <c r="U33" s="20"/>
      <c r="V33" s="22"/>
      <c r="W33" s="22"/>
      <c r="X33" s="20"/>
      <c r="Y33" s="20"/>
      <c r="Z33" s="22"/>
      <c r="AA33" s="22"/>
    </row>
    <row r="34" spans="1:27" ht="16" customHeight="1">
      <c r="A34" s="104"/>
      <c r="B34" s="61"/>
      <c r="C34" s="60"/>
      <c r="D34" s="53" t="s">
        <v>66</v>
      </c>
      <c r="E34" s="63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20"/>
      <c r="S34" s="20"/>
      <c r="T34" s="20"/>
      <c r="U34" s="20"/>
      <c r="V34" s="22"/>
      <c r="W34" s="22"/>
      <c r="X34" s="20"/>
      <c r="Y34" s="20"/>
      <c r="Z34" s="22"/>
      <c r="AA34" s="22"/>
    </row>
    <row r="35" spans="1:27" ht="16" customHeight="1">
      <c r="A35" s="104"/>
      <c r="B35" s="60"/>
      <c r="C35" s="53" t="s">
        <v>67</v>
      </c>
      <c r="D35" s="53"/>
      <c r="E35" s="63"/>
      <c r="F35" s="64"/>
      <c r="G35" s="64"/>
      <c r="H35" s="64"/>
      <c r="I35" s="64"/>
      <c r="J35" s="64"/>
      <c r="K35" s="64"/>
      <c r="L35" s="66"/>
      <c r="M35" s="66"/>
      <c r="N35" s="64"/>
      <c r="O35" s="64"/>
      <c r="P35" s="64"/>
      <c r="Q35" s="64"/>
      <c r="R35" s="20"/>
      <c r="S35" s="20"/>
      <c r="T35" s="20"/>
      <c r="U35" s="20"/>
      <c r="V35" s="22"/>
      <c r="W35" s="22"/>
      <c r="X35" s="20"/>
      <c r="Y35" s="20"/>
      <c r="Z35" s="22"/>
      <c r="AA35" s="22"/>
    </row>
    <row r="36" spans="1:27" ht="16" customHeight="1">
      <c r="A36" s="104"/>
      <c r="B36" s="59" t="s">
        <v>48</v>
      </c>
      <c r="C36" s="53"/>
      <c r="D36" s="53"/>
      <c r="E36" s="63" t="s">
        <v>37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20"/>
      <c r="S36" s="20"/>
      <c r="T36" s="20"/>
      <c r="U36" s="20"/>
      <c r="V36" s="20"/>
      <c r="W36" s="20"/>
      <c r="X36" s="20"/>
      <c r="Y36" s="20"/>
      <c r="Z36" s="22"/>
      <c r="AA36" s="22"/>
    </row>
    <row r="37" spans="1:27" ht="16" customHeight="1">
      <c r="A37" s="104"/>
      <c r="B37" s="61"/>
      <c r="C37" s="53" t="s">
        <v>68</v>
      </c>
      <c r="D37" s="53"/>
      <c r="E37" s="63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20"/>
      <c r="S37" s="20"/>
      <c r="T37" s="20"/>
      <c r="U37" s="20"/>
      <c r="V37" s="20"/>
      <c r="W37" s="20"/>
      <c r="X37" s="20"/>
      <c r="Y37" s="20"/>
      <c r="Z37" s="22"/>
      <c r="AA37" s="22"/>
    </row>
    <row r="38" spans="1:27" ht="16" customHeight="1">
      <c r="A38" s="104"/>
      <c r="B38" s="60"/>
      <c r="C38" s="53" t="s">
        <v>69</v>
      </c>
      <c r="D38" s="53"/>
      <c r="E38" s="63"/>
      <c r="F38" s="64"/>
      <c r="G38" s="64"/>
      <c r="H38" s="64"/>
      <c r="I38" s="64"/>
      <c r="J38" s="64"/>
      <c r="K38" s="64"/>
      <c r="L38" s="64"/>
      <c r="M38" s="66"/>
      <c r="N38" s="64"/>
      <c r="O38" s="64"/>
      <c r="P38" s="64"/>
      <c r="Q38" s="64"/>
      <c r="R38" s="20"/>
      <c r="S38" s="20"/>
      <c r="T38" s="22"/>
      <c r="U38" s="22"/>
      <c r="V38" s="20"/>
      <c r="W38" s="20"/>
      <c r="X38" s="20"/>
      <c r="Y38" s="20"/>
      <c r="Z38" s="22"/>
      <c r="AA38" s="22"/>
    </row>
    <row r="39" spans="1:27" ht="16" customHeight="1">
      <c r="A39" s="104"/>
      <c r="B39" s="28" t="s">
        <v>70</v>
      </c>
      <c r="C39" s="28"/>
      <c r="D39" s="28"/>
      <c r="E39" s="63" t="s">
        <v>159</v>
      </c>
      <c r="F39" s="64">
        <f t="shared" ref="F39:Q39" si="13">F32-F36</f>
        <v>0</v>
      </c>
      <c r="G39" s="64">
        <f t="shared" si="13"/>
        <v>0</v>
      </c>
      <c r="H39" s="64">
        <f t="shared" ref="H39:I39" si="14">H32-H36</f>
        <v>0</v>
      </c>
      <c r="I39" s="64">
        <f t="shared" si="14"/>
        <v>0</v>
      </c>
      <c r="J39" s="64">
        <f t="shared" si="13"/>
        <v>0</v>
      </c>
      <c r="K39" s="64">
        <f t="shared" si="13"/>
        <v>0</v>
      </c>
      <c r="L39" s="64">
        <f t="shared" si="13"/>
        <v>0</v>
      </c>
      <c r="M39" s="64">
        <f t="shared" si="13"/>
        <v>0</v>
      </c>
      <c r="N39" s="64">
        <f t="shared" si="13"/>
        <v>0</v>
      </c>
      <c r="O39" s="64">
        <f t="shared" si="13"/>
        <v>0</v>
      </c>
      <c r="P39" s="64">
        <f t="shared" si="13"/>
        <v>0</v>
      </c>
      <c r="Q39" s="64">
        <f t="shared" si="13"/>
        <v>0</v>
      </c>
      <c r="R39" s="20"/>
      <c r="S39" s="20"/>
      <c r="T39" s="20"/>
      <c r="U39" s="20"/>
      <c r="V39" s="20"/>
      <c r="W39" s="20"/>
      <c r="X39" s="20"/>
      <c r="Y39" s="20"/>
      <c r="Z39" s="22"/>
      <c r="AA39" s="22"/>
    </row>
    <row r="40" spans="1:27" ht="16" customHeight="1">
      <c r="A40" s="98" t="s">
        <v>86</v>
      </c>
      <c r="B40" s="59" t="s">
        <v>71</v>
      </c>
      <c r="C40" s="53"/>
      <c r="D40" s="53"/>
      <c r="E40" s="63" t="s">
        <v>39</v>
      </c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20"/>
      <c r="S40" s="20"/>
      <c r="T40" s="20"/>
      <c r="U40" s="20"/>
      <c r="V40" s="22"/>
      <c r="W40" s="22"/>
      <c r="X40" s="22"/>
      <c r="Y40" s="22"/>
      <c r="Z40" s="20"/>
      <c r="AA40" s="20"/>
    </row>
    <row r="41" spans="1:27" ht="16" customHeight="1">
      <c r="A41" s="99"/>
      <c r="B41" s="60"/>
      <c r="C41" s="53" t="s">
        <v>72</v>
      </c>
      <c r="D41" s="53"/>
      <c r="E41" s="63"/>
      <c r="F41" s="66"/>
      <c r="G41" s="66"/>
      <c r="H41" s="66"/>
      <c r="I41" s="66"/>
      <c r="J41" s="66"/>
      <c r="K41" s="66"/>
      <c r="L41" s="64"/>
      <c r="M41" s="64"/>
      <c r="N41" s="64"/>
      <c r="O41" s="64"/>
      <c r="P41" s="64"/>
      <c r="Q41" s="64"/>
      <c r="R41" s="22"/>
      <c r="S41" s="22"/>
      <c r="T41" s="22"/>
      <c r="U41" s="22"/>
      <c r="V41" s="22"/>
      <c r="W41" s="22"/>
      <c r="X41" s="22"/>
      <c r="Y41" s="22"/>
      <c r="Z41" s="20"/>
      <c r="AA41" s="20"/>
    </row>
    <row r="42" spans="1:27" ht="16" customHeight="1">
      <c r="A42" s="99"/>
      <c r="B42" s="59" t="s">
        <v>59</v>
      </c>
      <c r="C42" s="53"/>
      <c r="D42" s="53"/>
      <c r="E42" s="63" t="s">
        <v>40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20"/>
      <c r="S42" s="20"/>
      <c r="T42" s="20"/>
      <c r="U42" s="20"/>
      <c r="V42" s="22"/>
      <c r="W42" s="22"/>
      <c r="X42" s="20"/>
      <c r="Y42" s="20"/>
      <c r="Z42" s="20"/>
      <c r="AA42" s="20"/>
    </row>
    <row r="43" spans="1:27" ht="16" customHeight="1">
      <c r="A43" s="99"/>
      <c r="B43" s="60"/>
      <c r="C43" s="53" t="s">
        <v>73</v>
      </c>
      <c r="D43" s="53"/>
      <c r="E43" s="63"/>
      <c r="F43" s="64"/>
      <c r="G43" s="64"/>
      <c r="H43" s="64"/>
      <c r="I43" s="64"/>
      <c r="J43" s="64"/>
      <c r="K43" s="64"/>
      <c r="L43" s="66"/>
      <c r="M43" s="66"/>
      <c r="N43" s="64"/>
      <c r="O43" s="64"/>
      <c r="P43" s="64"/>
      <c r="Q43" s="64"/>
      <c r="R43" s="20"/>
      <c r="S43" s="20"/>
      <c r="T43" s="22"/>
      <c r="U43" s="20"/>
      <c r="V43" s="22"/>
      <c r="W43" s="22"/>
      <c r="X43" s="20"/>
      <c r="Y43" s="20"/>
      <c r="Z43" s="22"/>
      <c r="AA43" s="22"/>
    </row>
    <row r="44" spans="1:27" ht="16" customHeight="1">
      <c r="A44" s="99"/>
      <c r="B44" s="53" t="s">
        <v>70</v>
      </c>
      <c r="C44" s="53"/>
      <c r="D44" s="53"/>
      <c r="E44" s="63" t="s">
        <v>160</v>
      </c>
      <c r="F44" s="66">
        <f t="shared" ref="F44:Q44" si="15">F40-F42</f>
        <v>0</v>
      </c>
      <c r="G44" s="66">
        <f t="shared" si="15"/>
        <v>0</v>
      </c>
      <c r="H44" s="66">
        <f t="shared" ref="H44:I44" si="16">H40-H42</f>
        <v>0</v>
      </c>
      <c r="I44" s="66">
        <f t="shared" si="16"/>
        <v>0</v>
      </c>
      <c r="J44" s="66">
        <f t="shared" si="15"/>
        <v>0</v>
      </c>
      <c r="K44" s="66">
        <f t="shared" si="15"/>
        <v>0</v>
      </c>
      <c r="L44" s="66">
        <f t="shared" si="15"/>
        <v>0</v>
      </c>
      <c r="M44" s="66">
        <f t="shared" si="15"/>
        <v>0</v>
      </c>
      <c r="N44" s="66">
        <f t="shared" si="15"/>
        <v>0</v>
      </c>
      <c r="O44" s="66">
        <f t="shared" si="15"/>
        <v>0</v>
      </c>
      <c r="P44" s="66">
        <f t="shared" si="15"/>
        <v>0</v>
      </c>
      <c r="Q44" s="66">
        <f t="shared" si="15"/>
        <v>0</v>
      </c>
      <c r="R44" s="22"/>
      <c r="S44" s="22"/>
      <c r="T44" s="20"/>
      <c r="U44" s="20"/>
      <c r="V44" s="22"/>
      <c r="W44" s="22"/>
      <c r="X44" s="20"/>
      <c r="Y44" s="20"/>
      <c r="Z44" s="20"/>
      <c r="AA44" s="20"/>
    </row>
    <row r="45" spans="1:27" ht="16" customHeight="1">
      <c r="A45" s="98" t="s">
        <v>78</v>
      </c>
      <c r="B45" s="28" t="s">
        <v>74</v>
      </c>
      <c r="C45" s="28"/>
      <c r="D45" s="28"/>
      <c r="E45" s="63" t="s">
        <v>161</v>
      </c>
      <c r="F45" s="64">
        <f t="shared" ref="F45:Q45" si="17">F39+F44</f>
        <v>0</v>
      </c>
      <c r="G45" s="64">
        <f t="shared" si="17"/>
        <v>0</v>
      </c>
      <c r="H45" s="64">
        <f t="shared" ref="H45:I45" si="18">H39+H44</f>
        <v>0</v>
      </c>
      <c r="I45" s="64">
        <f t="shared" si="18"/>
        <v>0</v>
      </c>
      <c r="J45" s="64">
        <f t="shared" si="17"/>
        <v>0</v>
      </c>
      <c r="K45" s="64">
        <f t="shared" si="17"/>
        <v>0</v>
      </c>
      <c r="L45" s="64">
        <f t="shared" si="17"/>
        <v>0</v>
      </c>
      <c r="M45" s="64">
        <f t="shared" si="17"/>
        <v>0</v>
      </c>
      <c r="N45" s="64">
        <f t="shared" si="17"/>
        <v>0</v>
      </c>
      <c r="O45" s="64">
        <f t="shared" si="17"/>
        <v>0</v>
      </c>
      <c r="P45" s="64">
        <f t="shared" si="17"/>
        <v>0</v>
      </c>
      <c r="Q45" s="64">
        <f t="shared" si="17"/>
        <v>0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6" customHeight="1">
      <c r="A46" s="99"/>
      <c r="B46" s="53" t="s">
        <v>75</v>
      </c>
      <c r="C46" s="53"/>
      <c r="D46" s="53"/>
      <c r="E46" s="53"/>
      <c r="F46" s="66"/>
      <c r="G46" s="66"/>
      <c r="H46" s="66"/>
      <c r="I46" s="66"/>
      <c r="J46" s="66"/>
      <c r="K46" s="66"/>
      <c r="L46" s="66"/>
      <c r="M46" s="66"/>
      <c r="N46" s="64"/>
      <c r="O46" s="64"/>
      <c r="P46" s="66"/>
      <c r="Q46" s="66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6" customHeight="1">
      <c r="A47" s="99"/>
      <c r="B47" s="53" t="s">
        <v>76</v>
      </c>
      <c r="C47" s="53"/>
      <c r="D47" s="53"/>
      <c r="E47" s="53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ht="16" customHeight="1">
      <c r="A48" s="99"/>
      <c r="B48" s="53" t="s">
        <v>77</v>
      </c>
      <c r="C48" s="53"/>
      <c r="D48" s="53"/>
      <c r="E48" s="53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17" ht="16" customHeight="1">
      <c r="A49" s="11" t="s">
        <v>162</v>
      </c>
      <c r="Q49" s="4"/>
    </row>
    <row r="50" spans="1:17" ht="16" customHeight="1">
      <c r="A50" s="11"/>
    </row>
  </sheetData>
  <mergeCells count="32">
    <mergeCell ref="Q25:Q26"/>
    <mergeCell ref="A30:E31"/>
    <mergeCell ref="F30:G30"/>
    <mergeCell ref="J30:K30"/>
    <mergeCell ref="L30:M30"/>
    <mergeCell ref="N30:O30"/>
    <mergeCell ref="P30:Q30"/>
    <mergeCell ref="F6:G6"/>
    <mergeCell ref="J6:K6"/>
    <mergeCell ref="A32:A39"/>
    <mergeCell ref="A40:A44"/>
    <mergeCell ref="A45:A48"/>
    <mergeCell ref="H6:I6"/>
    <mergeCell ref="H25:H26"/>
    <mergeCell ref="I25:I26"/>
    <mergeCell ref="H30:I30"/>
    <mergeCell ref="L6:M6"/>
    <mergeCell ref="N6:O6"/>
    <mergeCell ref="P6:Q6"/>
    <mergeCell ref="A8:A18"/>
    <mergeCell ref="A19:A27"/>
    <mergeCell ref="E25:E26"/>
    <mergeCell ref="F25:F26"/>
    <mergeCell ref="G25:G26"/>
    <mergeCell ref="J25:J26"/>
    <mergeCell ref="K25:K26"/>
    <mergeCell ref="L25:L26"/>
    <mergeCell ref="M25:M26"/>
    <mergeCell ref="N25:N26"/>
    <mergeCell ref="O25:O26"/>
    <mergeCell ref="P25:P26"/>
    <mergeCell ref="A6:E7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H38" sqref="H38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35" t="s">
        <v>0</v>
      </c>
      <c r="B1" s="35"/>
      <c r="C1" s="90" t="s">
        <v>245</v>
      </c>
      <c r="D1" s="41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2"/>
      <c r="B5" s="42" t="s">
        <v>241</v>
      </c>
      <c r="C5" s="42"/>
      <c r="D5" s="42"/>
      <c r="H5" s="16"/>
      <c r="L5" s="16"/>
      <c r="N5" s="16" t="s">
        <v>164</v>
      </c>
    </row>
    <row r="6" spans="1:14" ht="15" customHeight="1">
      <c r="A6" s="43"/>
      <c r="B6" s="44"/>
      <c r="C6" s="44"/>
      <c r="D6" s="86"/>
      <c r="E6" s="110" t="s">
        <v>246</v>
      </c>
      <c r="F6" s="110"/>
      <c r="G6" s="110" t="s">
        <v>247</v>
      </c>
      <c r="H6" s="110"/>
      <c r="I6" s="110" t="s">
        <v>248</v>
      </c>
      <c r="J6" s="110"/>
      <c r="K6" s="110" t="s">
        <v>249</v>
      </c>
      <c r="L6" s="110"/>
      <c r="M6" s="110"/>
      <c r="N6" s="110"/>
    </row>
    <row r="7" spans="1:14" ht="15" customHeight="1">
      <c r="A7" s="45"/>
      <c r="B7" s="46"/>
      <c r="C7" s="46"/>
      <c r="D7" s="87"/>
      <c r="E7" s="26" t="s">
        <v>237</v>
      </c>
      <c r="F7" s="26" t="s">
        <v>238</v>
      </c>
      <c r="G7" s="26" t="s">
        <v>237</v>
      </c>
      <c r="H7" s="26" t="s">
        <v>238</v>
      </c>
      <c r="I7" s="26" t="s">
        <v>237</v>
      </c>
      <c r="J7" s="26" t="s">
        <v>238</v>
      </c>
      <c r="K7" s="26" t="s">
        <v>237</v>
      </c>
      <c r="L7" s="26" t="s">
        <v>238</v>
      </c>
      <c r="M7" s="26" t="s">
        <v>237</v>
      </c>
      <c r="N7" s="26" t="s">
        <v>238</v>
      </c>
    </row>
    <row r="8" spans="1:14" ht="18" customHeight="1">
      <c r="A8" s="95" t="s">
        <v>165</v>
      </c>
      <c r="B8" s="81" t="s">
        <v>166</v>
      </c>
      <c r="C8" s="82"/>
      <c r="D8" s="82"/>
      <c r="E8" s="83">
        <v>3</v>
      </c>
      <c r="F8" s="83">
        <v>3</v>
      </c>
      <c r="G8" s="83">
        <v>1</v>
      </c>
      <c r="H8" s="83">
        <v>1</v>
      </c>
      <c r="I8" s="83">
        <v>1</v>
      </c>
      <c r="J8" s="83">
        <v>1</v>
      </c>
      <c r="K8" s="83">
        <v>1</v>
      </c>
      <c r="L8" s="83">
        <v>1</v>
      </c>
      <c r="M8" s="83"/>
      <c r="N8" s="83"/>
    </row>
    <row r="9" spans="1:14" ht="18" customHeight="1">
      <c r="A9" s="95"/>
      <c r="B9" s="95" t="s">
        <v>167</v>
      </c>
      <c r="C9" s="53" t="s">
        <v>168</v>
      </c>
      <c r="D9" s="53"/>
      <c r="E9" s="83">
        <v>100</v>
      </c>
      <c r="F9" s="83">
        <v>100</v>
      </c>
      <c r="G9" s="83">
        <v>75</v>
      </c>
      <c r="H9" s="83">
        <v>75</v>
      </c>
      <c r="I9" s="83">
        <v>10</v>
      </c>
      <c r="J9" s="83">
        <v>10</v>
      </c>
      <c r="K9" s="83">
        <v>250</v>
      </c>
      <c r="L9" s="83">
        <v>250</v>
      </c>
      <c r="M9" s="83"/>
      <c r="N9" s="83"/>
    </row>
    <row r="10" spans="1:14" ht="18" customHeight="1">
      <c r="A10" s="95"/>
      <c r="B10" s="95"/>
      <c r="C10" s="53" t="s">
        <v>169</v>
      </c>
      <c r="D10" s="53"/>
      <c r="E10" s="83">
        <v>50</v>
      </c>
      <c r="F10" s="83">
        <v>50</v>
      </c>
      <c r="G10" s="83">
        <v>75</v>
      </c>
      <c r="H10" s="83">
        <v>75</v>
      </c>
      <c r="I10" s="83">
        <v>10</v>
      </c>
      <c r="J10" s="83">
        <v>10</v>
      </c>
      <c r="K10" s="83">
        <v>250</v>
      </c>
      <c r="L10" s="83">
        <v>250</v>
      </c>
      <c r="M10" s="83"/>
      <c r="N10" s="83"/>
    </row>
    <row r="11" spans="1:14" ht="18" customHeight="1">
      <c r="A11" s="95"/>
      <c r="B11" s="95"/>
      <c r="C11" s="53" t="s">
        <v>170</v>
      </c>
      <c r="D11" s="53"/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/>
      <c r="N11" s="83"/>
    </row>
    <row r="12" spans="1:14" ht="18" customHeight="1">
      <c r="A12" s="95"/>
      <c r="B12" s="95"/>
      <c r="C12" s="53" t="s">
        <v>171</v>
      </c>
      <c r="D12" s="53"/>
      <c r="E12" s="83">
        <v>50</v>
      </c>
      <c r="F12" s="83">
        <v>50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/>
      <c r="N12" s="83"/>
    </row>
    <row r="13" spans="1:14" ht="18" customHeight="1">
      <c r="A13" s="95"/>
      <c r="B13" s="95"/>
      <c r="C13" s="53" t="s">
        <v>172</v>
      </c>
      <c r="D13" s="53"/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/>
      <c r="N13" s="83"/>
    </row>
    <row r="14" spans="1:14" ht="18" customHeight="1">
      <c r="A14" s="95"/>
      <c r="B14" s="95"/>
      <c r="C14" s="53" t="s">
        <v>78</v>
      </c>
      <c r="D14" s="53"/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/>
      <c r="N14" s="83"/>
    </row>
    <row r="15" spans="1:14" ht="18" customHeight="1">
      <c r="A15" s="95" t="s">
        <v>173</v>
      </c>
      <c r="B15" s="95" t="s">
        <v>174</v>
      </c>
      <c r="C15" s="53" t="s">
        <v>175</v>
      </c>
      <c r="D15" s="53"/>
      <c r="E15" s="64">
        <v>1078</v>
      </c>
      <c r="F15" s="64">
        <v>983</v>
      </c>
      <c r="G15" s="64">
        <v>667</v>
      </c>
      <c r="H15" s="64">
        <v>649</v>
      </c>
      <c r="I15" s="64">
        <v>443</v>
      </c>
      <c r="J15" s="64">
        <v>518</v>
      </c>
      <c r="K15" s="64">
        <v>315</v>
      </c>
      <c r="L15" s="64">
        <v>286</v>
      </c>
      <c r="M15" s="64"/>
      <c r="N15" s="64"/>
    </row>
    <row r="16" spans="1:14" ht="18" customHeight="1">
      <c r="A16" s="95"/>
      <c r="B16" s="95"/>
      <c r="C16" s="53" t="s">
        <v>176</v>
      </c>
      <c r="D16" s="53"/>
      <c r="E16" s="64">
        <v>87</v>
      </c>
      <c r="F16" s="64">
        <v>89</v>
      </c>
      <c r="G16" s="64">
        <v>434</v>
      </c>
      <c r="H16" s="64">
        <v>400</v>
      </c>
      <c r="I16" s="64">
        <v>446</v>
      </c>
      <c r="J16" s="64">
        <v>440</v>
      </c>
      <c r="K16" s="64">
        <v>1694</v>
      </c>
      <c r="L16" s="64">
        <v>1629</v>
      </c>
      <c r="M16" s="64"/>
      <c r="N16" s="64"/>
    </row>
    <row r="17" spans="1:15" ht="18" customHeight="1">
      <c r="A17" s="95"/>
      <c r="B17" s="95"/>
      <c r="C17" s="53" t="s">
        <v>177</v>
      </c>
      <c r="D17" s="53"/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/>
      <c r="N17" s="64"/>
    </row>
    <row r="18" spans="1:15" ht="18" customHeight="1">
      <c r="A18" s="95"/>
      <c r="B18" s="95"/>
      <c r="C18" s="53" t="s">
        <v>178</v>
      </c>
      <c r="D18" s="53"/>
      <c r="E18" s="64">
        <v>1165</v>
      </c>
      <c r="F18" s="64">
        <v>1072</v>
      </c>
      <c r="G18" s="64">
        <v>1101</v>
      </c>
      <c r="H18" s="64">
        <v>1049</v>
      </c>
      <c r="I18" s="64">
        <v>890</v>
      </c>
      <c r="J18" s="64">
        <v>958</v>
      </c>
      <c r="K18" s="64">
        <v>2010</v>
      </c>
      <c r="L18" s="64">
        <v>1914</v>
      </c>
      <c r="M18" s="64"/>
      <c r="N18" s="64"/>
    </row>
    <row r="19" spans="1:15" ht="18" customHeight="1">
      <c r="A19" s="95"/>
      <c r="B19" s="95" t="s">
        <v>179</v>
      </c>
      <c r="C19" s="53" t="s">
        <v>180</v>
      </c>
      <c r="D19" s="53"/>
      <c r="E19" s="64">
        <v>222</v>
      </c>
      <c r="F19" s="64">
        <v>220</v>
      </c>
      <c r="G19" s="64">
        <v>164</v>
      </c>
      <c r="H19" s="64">
        <v>151</v>
      </c>
      <c r="I19" s="64">
        <v>380</v>
      </c>
      <c r="J19" s="64">
        <v>481</v>
      </c>
      <c r="K19" s="64">
        <v>314</v>
      </c>
      <c r="L19" s="64">
        <v>316</v>
      </c>
      <c r="M19" s="64"/>
      <c r="N19" s="64"/>
    </row>
    <row r="20" spans="1:15" ht="18" customHeight="1">
      <c r="A20" s="95"/>
      <c r="B20" s="95"/>
      <c r="C20" s="53" t="s">
        <v>181</v>
      </c>
      <c r="D20" s="53"/>
      <c r="E20" s="64">
        <v>56</v>
      </c>
      <c r="F20" s="64">
        <v>61</v>
      </c>
      <c r="G20" s="64">
        <v>283</v>
      </c>
      <c r="H20" s="64">
        <v>266</v>
      </c>
      <c r="I20" s="64">
        <v>135</v>
      </c>
      <c r="J20" s="64">
        <v>126</v>
      </c>
      <c r="K20" s="64">
        <v>437</v>
      </c>
      <c r="L20" s="64">
        <v>425</v>
      </c>
      <c r="M20" s="64"/>
      <c r="N20" s="64"/>
    </row>
    <row r="21" spans="1:15" ht="18" customHeight="1">
      <c r="A21" s="95"/>
      <c r="B21" s="95"/>
      <c r="C21" s="53" t="s">
        <v>182</v>
      </c>
      <c r="D21" s="53"/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/>
      <c r="N21" s="84"/>
    </row>
    <row r="22" spans="1:15" ht="18" customHeight="1">
      <c r="A22" s="95"/>
      <c r="B22" s="95"/>
      <c r="C22" s="28" t="s">
        <v>183</v>
      </c>
      <c r="D22" s="28"/>
      <c r="E22" s="64">
        <v>278</v>
      </c>
      <c r="F22" s="64">
        <v>281</v>
      </c>
      <c r="G22" s="64">
        <v>447</v>
      </c>
      <c r="H22" s="64">
        <v>417</v>
      </c>
      <c r="I22" s="64">
        <v>515</v>
      </c>
      <c r="J22" s="64">
        <v>608</v>
      </c>
      <c r="K22" s="64">
        <v>751</v>
      </c>
      <c r="L22" s="64">
        <v>741</v>
      </c>
      <c r="M22" s="64"/>
      <c r="N22" s="64"/>
    </row>
    <row r="23" spans="1:15" ht="18" customHeight="1">
      <c r="A23" s="95"/>
      <c r="B23" s="95" t="s">
        <v>184</v>
      </c>
      <c r="C23" s="53" t="s">
        <v>185</v>
      </c>
      <c r="D23" s="53"/>
      <c r="E23" s="64">
        <v>100</v>
      </c>
      <c r="F23" s="64">
        <v>100</v>
      </c>
      <c r="G23" s="64">
        <v>75</v>
      </c>
      <c r="H23" s="64">
        <v>75</v>
      </c>
      <c r="I23" s="64">
        <v>10</v>
      </c>
      <c r="J23" s="64">
        <v>10</v>
      </c>
      <c r="K23" s="64">
        <v>250</v>
      </c>
      <c r="L23" s="64">
        <v>250</v>
      </c>
      <c r="M23" s="64"/>
      <c r="N23" s="64"/>
    </row>
    <row r="24" spans="1:15" ht="18" customHeight="1">
      <c r="A24" s="95"/>
      <c r="B24" s="95"/>
      <c r="C24" s="53" t="s">
        <v>186</v>
      </c>
      <c r="D24" s="53"/>
      <c r="E24" s="64">
        <f>661+101</f>
        <v>762</v>
      </c>
      <c r="F24" s="64">
        <v>666</v>
      </c>
      <c r="G24" s="64">
        <v>566</v>
      </c>
      <c r="H24" s="64">
        <v>544</v>
      </c>
      <c r="I24" s="64">
        <f>180+182</f>
        <v>362</v>
      </c>
      <c r="J24" s="64">
        <v>338</v>
      </c>
      <c r="K24" s="64">
        <f>200+100+624</f>
        <v>924</v>
      </c>
      <c r="L24" s="64">
        <v>838</v>
      </c>
      <c r="M24" s="64"/>
      <c r="N24" s="64"/>
    </row>
    <row r="25" spans="1:15" ht="18" customHeight="1">
      <c r="A25" s="95"/>
      <c r="B25" s="95"/>
      <c r="C25" s="53" t="s">
        <v>187</v>
      </c>
      <c r="D25" s="53"/>
      <c r="E25" s="64">
        <v>25</v>
      </c>
      <c r="F25" s="64">
        <v>25</v>
      </c>
      <c r="G25" s="64">
        <v>13</v>
      </c>
      <c r="H25" s="64">
        <v>13</v>
      </c>
      <c r="I25" s="64">
        <v>3</v>
      </c>
      <c r="J25" s="64">
        <v>3</v>
      </c>
      <c r="K25" s="64">
        <v>85</v>
      </c>
      <c r="L25" s="64">
        <v>85</v>
      </c>
      <c r="M25" s="64"/>
      <c r="N25" s="64"/>
    </row>
    <row r="26" spans="1:15" ht="18" customHeight="1">
      <c r="A26" s="95"/>
      <c r="B26" s="95"/>
      <c r="C26" s="53" t="s">
        <v>188</v>
      </c>
      <c r="D26" s="53"/>
      <c r="E26" s="64">
        <v>887</v>
      </c>
      <c r="F26" s="64">
        <v>791</v>
      </c>
      <c r="G26" s="64">
        <v>654</v>
      </c>
      <c r="H26" s="64">
        <v>632</v>
      </c>
      <c r="I26" s="64">
        <v>375</v>
      </c>
      <c r="J26" s="64">
        <v>350</v>
      </c>
      <c r="K26" s="64">
        <v>1259</v>
      </c>
      <c r="L26" s="64">
        <v>1173</v>
      </c>
      <c r="M26" s="64"/>
      <c r="N26" s="64"/>
    </row>
    <row r="27" spans="1:15" ht="18" customHeight="1">
      <c r="A27" s="95"/>
      <c r="B27" s="53" t="s">
        <v>189</v>
      </c>
      <c r="C27" s="53"/>
      <c r="D27" s="53"/>
      <c r="E27" s="64">
        <v>1165</v>
      </c>
      <c r="F27" s="64">
        <v>1072</v>
      </c>
      <c r="G27" s="64">
        <v>1101</v>
      </c>
      <c r="H27" s="64">
        <v>1049</v>
      </c>
      <c r="I27" s="64">
        <v>890</v>
      </c>
      <c r="J27" s="64">
        <v>958</v>
      </c>
      <c r="K27" s="64">
        <v>2010</v>
      </c>
      <c r="L27" s="64">
        <v>1914</v>
      </c>
      <c r="M27" s="64"/>
      <c r="N27" s="64"/>
    </row>
    <row r="28" spans="1:15" ht="18" customHeight="1">
      <c r="A28" s="95" t="s">
        <v>190</v>
      </c>
      <c r="B28" s="95" t="s">
        <v>191</v>
      </c>
      <c r="C28" s="53" t="s">
        <v>192</v>
      </c>
      <c r="D28" s="85" t="s">
        <v>36</v>
      </c>
      <c r="E28" s="64">
        <v>1533</v>
      </c>
      <c r="F28" s="64">
        <v>1479</v>
      </c>
      <c r="G28" s="64">
        <v>1473</v>
      </c>
      <c r="H28" s="64">
        <v>1438</v>
      </c>
      <c r="I28" s="64">
        <v>1521</v>
      </c>
      <c r="J28" s="64">
        <v>1597</v>
      </c>
      <c r="K28" s="64">
        <v>948</v>
      </c>
      <c r="L28" s="64">
        <v>906</v>
      </c>
      <c r="M28" s="64"/>
      <c r="N28" s="64"/>
    </row>
    <row r="29" spans="1:15" ht="18" customHeight="1">
      <c r="A29" s="95"/>
      <c r="B29" s="95"/>
      <c r="C29" s="53" t="s">
        <v>193</v>
      </c>
      <c r="D29" s="85" t="s">
        <v>37</v>
      </c>
      <c r="E29" s="64">
        <v>1266</v>
      </c>
      <c r="F29" s="64">
        <v>1229</v>
      </c>
      <c r="G29" s="64">
        <v>1360</v>
      </c>
      <c r="H29" s="64">
        <v>1313</v>
      </c>
      <c r="I29" s="64">
        <v>887</v>
      </c>
      <c r="J29" s="64">
        <v>885</v>
      </c>
      <c r="K29" s="64">
        <v>687</v>
      </c>
      <c r="L29" s="64">
        <v>684</v>
      </c>
      <c r="M29" s="64"/>
      <c r="N29" s="64"/>
    </row>
    <row r="30" spans="1:15" ht="18" customHeight="1">
      <c r="A30" s="95"/>
      <c r="B30" s="95"/>
      <c r="C30" s="53" t="s">
        <v>194</v>
      </c>
      <c r="D30" s="85" t="s">
        <v>195</v>
      </c>
      <c r="E30" s="64">
        <v>124</v>
      </c>
      <c r="F30" s="64">
        <v>103</v>
      </c>
      <c r="G30" s="64">
        <v>89</v>
      </c>
      <c r="H30" s="64">
        <v>86</v>
      </c>
      <c r="I30" s="64">
        <v>593</v>
      </c>
      <c r="J30" s="64">
        <v>615</v>
      </c>
      <c r="K30" s="64">
        <v>101</v>
      </c>
      <c r="L30" s="64">
        <v>99</v>
      </c>
      <c r="M30" s="64"/>
      <c r="N30" s="64"/>
    </row>
    <row r="31" spans="1:15" ht="18" customHeight="1">
      <c r="A31" s="95"/>
      <c r="B31" s="95"/>
      <c r="C31" s="28" t="s">
        <v>196</v>
      </c>
      <c r="D31" s="85" t="s">
        <v>197</v>
      </c>
      <c r="E31" s="64">
        <f t="shared" ref="E31:K31" si="0">E28-E29-E30</f>
        <v>143</v>
      </c>
      <c r="F31" s="64">
        <v>146</v>
      </c>
      <c r="G31" s="64">
        <f t="shared" si="0"/>
        <v>24</v>
      </c>
      <c r="H31" s="64">
        <v>40</v>
      </c>
      <c r="I31" s="64">
        <f t="shared" si="0"/>
        <v>41</v>
      </c>
      <c r="J31" s="64">
        <v>97</v>
      </c>
      <c r="K31" s="64">
        <f t="shared" si="0"/>
        <v>160</v>
      </c>
      <c r="L31" s="64">
        <v>123</v>
      </c>
      <c r="M31" s="64">
        <f t="shared" ref="M31:N31" si="1">M28-M29-M30</f>
        <v>0</v>
      </c>
      <c r="N31" s="64">
        <f t="shared" si="1"/>
        <v>0</v>
      </c>
      <c r="O31" s="7"/>
    </row>
    <row r="32" spans="1:15" ht="18" customHeight="1">
      <c r="A32" s="95"/>
      <c r="B32" s="95"/>
      <c r="C32" s="53" t="s">
        <v>198</v>
      </c>
      <c r="D32" s="85" t="s">
        <v>199</v>
      </c>
      <c r="E32" s="64">
        <v>4</v>
      </c>
      <c r="F32" s="64">
        <v>7</v>
      </c>
      <c r="G32" s="64">
        <v>4</v>
      </c>
      <c r="H32" s="64">
        <v>7</v>
      </c>
      <c r="I32" s="64">
        <v>1</v>
      </c>
      <c r="J32" s="64">
        <v>1</v>
      </c>
      <c r="K32" s="64">
        <v>18</v>
      </c>
      <c r="L32" s="64">
        <v>14</v>
      </c>
      <c r="M32" s="64"/>
      <c r="N32" s="64"/>
    </row>
    <row r="33" spans="1:14" ht="18" customHeight="1">
      <c r="A33" s="95"/>
      <c r="B33" s="95"/>
      <c r="C33" s="53" t="s">
        <v>200</v>
      </c>
      <c r="D33" s="85" t="s">
        <v>201</v>
      </c>
      <c r="E33" s="64">
        <v>0.1</v>
      </c>
      <c r="F33" s="64">
        <v>0.1</v>
      </c>
      <c r="G33" s="64">
        <v>0</v>
      </c>
      <c r="H33" s="64">
        <v>0</v>
      </c>
      <c r="I33" s="64">
        <v>1</v>
      </c>
      <c r="J33" s="64">
        <v>1</v>
      </c>
      <c r="K33" s="64">
        <v>0.1</v>
      </c>
      <c r="L33" s="64">
        <v>1</v>
      </c>
      <c r="M33" s="64"/>
      <c r="N33" s="64"/>
    </row>
    <row r="34" spans="1:14" ht="18" customHeight="1">
      <c r="A34" s="95"/>
      <c r="B34" s="95"/>
      <c r="C34" s="28" t="s">
        <v>202</v>
      </c>
      <c r="D34" s="85" t="s">
        <v>203</v>
      </c>
      <c r="E34" s="64">
        <f t="shared" ref="E34:K34" si="2">E31+E32-E33</f>
        <v>146.9</v>
      </c>
      <c r="F34" s="64">
        <v>152.9</v>
      </c>
      <c r="G34" s="64">
        <f t="shared" si="2"/>
        <v>28</v>
      </c>
      <c r="H34" s="64">
        <v>46</v>
      </c>
      <c r="I34" s="64">
        <f t="shared" si="2"/>
        <v>41</v>
      </c>
      <c r="J34" s="64">
        <v>97</v>
      </c>
      <c r="K34" s="64">
        <f t="shared" si="2"/>
        <v>177.9</v>
      </c>
      <c r="L34" s="64">
        <v>136</v>
      </c>
      <c r="M34" s="64">
        <f t="shared" ref="M34:N34" si="3">M31+M32-M33</f>
        <v>0</v>
      </c>
      <c r="N34" s="64">
        <f t="shared" si="3"/>
        <v>0</v>
      </c>
    </row>
    <row r="35" spans="1:14" ht="18" customHeight="1">
      <c r="A35" s="95"/>
      <c r="B35" s="95" t="s">
        <v>204</v>
      </c>
      <c r="C35" s="53" t="s">
        <v>205</v>
      </c>
      <c r="D35" s="85" t="s">
        <v>206</v>
      </c>
      <c r="E35" s="64">
        <v>2</v>
      </c>
      <c r="F35" s="64">
        <v>2</v>
      </c>
      <c r="G35" s="64">
        <v>1</v>
      </c>
      <c r="H35" s="64">
        <v>0</v>
      </c>
      <c r="I35" s="64">
        <v>1</v>
      </c>
      <c r="J35" s="64">
        <v>1</v>
      </c>
      <c r="K35" s="64">
        <v>1</v>
      </c>
      <c r="L35" s="64">
        <v>2</v>
      </c>
      <c r="M35" s="64"/>
      <c r="N35" s="64"/>
    </row>
    <row r="36" spans="1:14" ht="18" customHeight="1">
      <c r="A36" s="95"/>
      <c r="B36" s="95"/>
      <c r="C36" s="53" t="s">
        <v>207</v>
      </c>
      <c r="D36" s="85" t="s">
        <v>208</v>
      </c>
      <c r="E36" s="64">
        <v>0</v>
      </c>
      <c r="F36" s="64">
        <v>0</v>
      </c>
      <c r="G36" s="64">
        <v>0.1</v>
      </c>
      <c r="H36" s="64">
        <v>1</v>
      </c>
      <c r="I36" s="64">
        <v>11</v>
      </c>
      <c r="J36" s="64">
        <v>11</v>
      </c>
      <c r="K36" s="64">
        <v>2</v>
      </c>
      <c r="L36" s="64">
        <v>0</v>
      </c>
      <c r="M36" s="64"/>
      <c r="N36" s="64"/>
    </row>
    <row r="37" spans="1:14" ht="18" customHeight="1">
      <c r="A37" s="95"/>
      <c r="B37" s="95"/>
      <c r="C37" s="53" t="s">
        <v>209</v>
      </c>
      <c r="D37" s="85" t="s">
        <v>210</v>
      </c>
      <c r="E37" s="64">
        <f t="shared" ref="E37:K37" si="4">E34+E35-E36</f>
        <v>148.9</v>
      </c>
      <c r="F37" s="64">
        <v>154.9</v>
      </c>
      <c r="G37" s="64">
        <f t="shared" si="4"/>
        <v>28.9</v>
      </c>
      <c r="H37" s="64">
        <v>45</v>
      </c>
      <c r="I37" s="64">
        <f t="shared" si="4"/>
        <v>31</v>
      </c>
      <c r="J37" s="64">
        <v>87</v>
      </c>
      <c r="K37" s="64">
        <f t="shared" si="4"/>
        <v>176.9</v>
      </c>
      <c r="L37" s="64">
        <v>138</v>
      </c>
      <c r="M37" s="64">
        <f t="shared" ref="M37:N37" si="5">M34+M35-M36</f>
        <v>0</v>
      </c>
      <c r="N37" s="64">
        <f t="shared" si="5"/>
        <v>0</v>
      </c>
    </row>
    <row r="38" spans="1:14" ht="18" customHeight="1">
      <c r="A38" s="95"/>
      <c r="B38" s="95"/>
      <c r="C38" s="53" t="s">
        <v>211</v>
      </c>
      <c r="D38" s="85" t="s">
        <v>212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/>
      <c r="N38" s="64"/>
    </row>
    <row r="39" spans="1:14" ht="18" customHeight="1">
      <c r="A39" s="95"/>
      <c r="B39" s="95"/>
      <c r="C39" s="53" t="s">
        <v>213</v>
      </c>
      <c r="D39" s="85" t="s">
        <v>214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/>
      <c r="N39" s="64"/>
    </row>
    <row r="40" spans="1:14" ht="18" customHeight="1">
      <c r="A40" s="95"/>
      <c r="B40" s="95"/>
      <c r="C40" s="53" t="s">
        <v>215</v>
      </c>
      <c r="D40" s="85" t="s">
        <v>216</v>
      </c>
      <c r="E40" s="64">
        <f>49+4+100</f>
        <v>153</v>
      </c>
      <c r="F40" s="84">
        <v>110</v>
      </c>
      <c r="G40" s="64">
        <v>7</v>
      </c>
      <c r="H40" s="64">
        <v>15</v>
      </c>
      <c r="I40" s="64">
        <v>7</v>
      </c>
      <c r="J40" s="64">
        <v>44</v>
      </c>
      <c r="K40" s="64">
        <f>62+29</f>
        <v>91</v>
      </c>
      <c r="L40" s="84">
        <v>61</v>
      </c>
      <c r="M40" s="64"/>
      <c r="N40" s="64"/>
    </row>
    <row r="41" spans="1:14" ht="18" customHeight="1">
      <c r="A41" s="95"/>
      <c r="B41" s="95"/>
      <c r="C41" s="28" t="s">
        <v>217</v>
      </c>
      <c r="D41" s="85" t="s">
        <v>218</v>
      </c>
      <c r="E41" s="64">
        <f>E34+E35-E36-E40</f>
        <v>-4.0999999999999943</v>
      </c>
      <c r="F41" s="64">
        <v>44.900000000000006</v>
      </c>
      <c r="G41" s="64">
        <f t="shared" ref="G41:K41" si="6">G34+G35-G36-G40</f>
        <v>21.9</v>
      </c>
      <c r="H41" s="64">
        <v>30</v>
      </c>
      <c r="I41" s="64">
        <f>I34+I35-I36-I40</f>
        <v>24</v>
      </c>
      <c r="J41" s="64">
        <v>43</v>
      </c>
      <c r="K41" s="64">
        <f t="shared" si="6"/>
        <v>85.9</v>
      </c>
      <c r="L41" s="64">
        <v>77</v>
      </c>
      <c r="M41" s="64">
        <f t="shared" ref="M41:N41" si="7">M34+M35-M36-M40</f>
        <v>0</v>
      </c>
      <c r="N41" s="64">
        <f t="shared" si="7"/>
        <v>0</v>
      </c>
    </row>
    <row r="42" spans="1:14" ht="18" customHeight="1">
      <c r="A42" s="95"/>
      <c r="B42" s="95"/>
      <c r="C42" s="111" t="s">
        <v>219</v>
      </c>
      <c r="D42" s="111"/>
      <c r="E42" s="64">
        <f t="shared" ref="E42:K42" si="8">E37+E38-E39-E40</f>
        <v>-4.0999999999999943</v>
      </c>
      <c r="F42" s="64">
        <v>44.900000000000006</v>
      </c>
      <c r="G42" s="64">
        <f t="shared" si="8"/>
        <v>21.9</v>
      </c>
      <c r="H42" s="64">
        <v>30</v>
      </c>
      <c r="I42" s="64">
        <f t="shared" si="8"/>
        <v>24</v>
      </c>
      <c r="J42" s="64">
        <v>43</v>
      </c>
      <c r="K42" s="64">
        <f t="shared" si="8"/>
        <v>85.9</v>
      </c>
      <c r="L42" s="64">
        <v>77</v>
      </c>
      <c r="M42" s="64">
        <f t="shared" ref="M42:N42" si="9">M37+M38-M39-M40</f>
        <v>0</v>
      </c>
      <c r="N42" s="64">
        <f t="shared" si="9"/>
        <v>0</v>
      </c>
    </row>
    <row r="43" spans="1:14" ht="18" customHeight="1">
      <c r="A43" s="95"/>
      <c r="B43" s="95"/>
      <c r="C43" s="53" t="s">
        <v>220</v>
      </c>
      <c r="D43" s="85" t="s">
        <v>221</v>
      </c>
      <c r="E43" s="64">
        <v>105</v>
      </c>
      <c r="F43" s="64">
        <v>60</v>
      </c>
      <c r="G43" s="64">
        <v>103</v>
      </c>
      <c r="H43" s="64">
        <v>73</v>
      </c>
      <c r="I43" s="64">
        <v>158</v>
      </c>
      <c r="J43" s="64">
        <v>115</v>
      </c>
      <c r="K43" s="64">
        <v>538</v>
      </c>
      <c r="L43" s="64">
        <v>461</v>
      </c>
      <c r="M43" s="64"/>
      <c r="N43" s="64"/>
    </row>
    <row r="44" spans="1:14" ht="18" customHeight="1">
      <c r="A44" s="95"/>
      <c r="B44" s="95"/>
      <c r="C44" s="28" t="s">
        <v>222</v>
      </c>
      <c r="D44" s="63" t="s">
        <v>223</v>
      </c>
      <c r="E44" s="64">
        <f t="shared" ref="E44:K44" si="10">E41+E43</f>
        <v>100.9</v>
      </c>
      <c r="F44" s="64">
        <v>104.9</v>
      </c>
      <c r="G44" s="64">
        <f t="shared" si="10"/>
        <v>124.9</v>
      </c>
      <c r="H44" s="64">
        <v>103</v>
      </c>
      <c r="I44" s="64">
        <f t="shared" si="10"/>
        <v>182</v>
      </c>
      <c r="J44" s="64">
        <v>158</v>
      </c>
      <c r="K44" s="64">
        <f t="shared" si="10"/>
        <v>623.9</v>
      </c>
      <c r="L44" s="64">
        <v>538</v>
      </c>
      <c r="M44" s="64">
        <f t="shared" ref="M44:N44" si="11">M41+M43</f>
        <v>0</v>
      </c>
      <c r="N44" s="64">
        <f t="shared" si="11"/>
        <v>0</v>
      </c>
    </row>
    <row r="45" spans="1:14" ht="14.15" customHeight="1">
      <c r="A45" s="11" t="s">
        <v>224</v>
      </c>
    </row>
    <row r="46" spans="1:14" ht="14.15" customHeight="1">
      <c r="A46" s="11" t="s">
        <v>225</v>
      </c>
    </row>
    <row r="47" spans="1:14">
      <c r="A47" s="47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3" firstPageNumber="5" orientation="landscape" useFirstPageNumber="1" horizontalDpi="4294967292" r:id="rId1"/>
  <headerFooter alignWithMargins="0">
    <oddHeader>&amp;R&amp;"明朝,斜体"&amp;9指定都市－5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山中　伸晃</cp:lastModifiedBy>
  <cp:lastPrinted>2025-07-07T01:40:40Z</cp:lastPrinted>
  <dcterms:created xsi:type="dcterms:W3CDTF">1999-07-06T05:17:05Z</dcterms:created>
  <dcterms:modified xsi:type="dcterms:W3CDTF">2025-08-29T10:52:19Z</dcterms:modified>
</cp:coreProperties>
</file>